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S:\NATCAN_Projects\BreastCancer\Primary\Reports\State of the Nation Report\Supplementary Materials_NAoPri\"/>
    </mc:Choice>
  </mc:AlternateContent>
  <xr:revisionPtr revIDLastSave="0" documentId="13_ncr:1_{80EFEFB6-0AF9-4927-B692-26827531C550}" xr6:coauthVersionLast="47" xr6:coauthVersionMax="47" xr10:uidLastSave="{00000000-0000-0000-0000-000000000000}"/>
  <bookViews>
    <workbookView xWindow="-120" yWindow="-120" windowWidth="29040" windowHeight="15840" tabRatio="808" xr2:uid="{00000000-000D-0000-FFFF-FFFF00000000}"/>
  </bookViews>
  <sheets>
    <sheet name="Cover sheet" sheetId="12" r:id="rId1"/>
    <sheet name="Introduction" sheetId="2" r:id="rId2"/>
    <sheet name="Explanations" sheetId="6" r:id="rId3"/>
    <sheet name="Acknowledgments" sheetId="3" r:id="rId4"/>
    <sheet name="View_Completeness" sheetId="31" r:id="rId5"/>
    <sheet name="View_Indicators" sheetId="33" r:id="rId6"/>
    <sheet name="View_Patient_Characteristics" sheetId="29" r:id="rId7"/>
    <sheet name="Data_completeness" sheetId="26" r:id="rId8"/>
    <sheet name="Lists" sheetId="30" state="hidden" r:id="rId9"/>
    <sheet name="DataPatientCharacteristics" sheetId="28" state="hidden" r:id="rId10"/>
    <sheet name="Ind1_TDA" sheetId="16" r:id="rId11"/>
    <sheet name="Ind2_CNS" sheetId="17" r:id="rId12"/>
    <sheet name="Ind3_Surgery" sheetId="15" r:id="rId13"/>
    <sheet name="Ind4_NACT" sheetId="18" r:id="rId14"/>
    <sheet name="Ind5_RTX" sheetId="19" r:id="rId15"/>
    <sheet name="Ind6_SACT" sheetId="20" r:id="rId16"/>
    <sheet name="Ind7_Immed_Recon" sheetId="14" r:id="rId17"/>
    <sheet name="Ind10_Survival" sheetId="24" r:id="rId18"/>
  </sheets>
  <externalReferences>
    <externalReference r:id="rId19"/>
  </externalReferences>
  <definedNames>
    <definedName name="_xlnm._FilterDatabase" localSheetId="9" hidden="1">DataPatientCharacteristics!$A$1:$S$6727</definedName>
    <definedName name="_xlcn.WorksheetConnection_1_REF461_NATCANNAoMeSoN_DataViewerJan2019Dec2021_v20240906_DC2version1.xlsbTable1" hidden="1">[1]!Table1[#Data]</definedName>
    <definedName name="end_date_graph" localSheetId="9">#REF!</definedName>
    <definedName name="end_date_HES" localSheetId="9">#REF!</definedName>
    <definedName name="end_date_pt_char" localSheetId="9">#REF!</definedName>
    <definedName name="_xlnm.Print_Area" localSheetId="3">Acknowledgments!$A$1:$G$19</definedName>
    <definedName name="_xlnm.Print_Area" localSheetId="2">Explanations!$A$1:$G$35</definedName>
    <definedName name="_xlnm.Print_Area" localSheetId="4">View_Completeness!$A$1:$K$80</definedName>
    <definedName name="_xlnm.Print_Area" localSheetId="6">View_Patient_Characteristics!$A$1:$I$90</definedName>
    <definedName name="start_date_graph" localSheetId="9">#REF!</definedName>
    <definedName name="start_date_pt_char" localSheetId="9">#REF!</definedName>
    <definedName name="TableTrusts">Lists!$K$3:$K$122</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1" name="Table1" connection="WorksheetConnection_1_REF461_NATCAN-NAoMe-SoN_Data-Viewer-Jan2019-Dec2021_v2024-09-06_DC2 (version 1).xlsb!Table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0" i="33" l="1"/>
  <c r="AN27" i="31"/>
  <c r="AJ146" i="31"/>
  <c r="F72" i="29"/>
  <c r="E72" i="29"/>
  <c r="D72" i="29"/>
  <c r="C72" i="29"/>
  <c r="F66" i="29"/>
  <c r="E66" i="29"/>
  <c r="D66" i="29"/>
  <c r="AI60" i="28"/>
  <c r="C76" i="29" s="1"/>
  <c r="X60" i="28"/>
  <c r="AF60" i="28" s="1"/>
  <c r="AL60" i="28" s="1"/>
  <c r="F76" i="29" s="1"/>
  <c r="AI59" i="28"/>
  <c r="C75" i="29" s="1"/>
  <c r="X59" i="28"/>
  <c r="AD59" i="28" s="1"/>
  <c r="AI58" i="28"/>
  <c r="C74" i="29" s="1"/>
  <c r="X58" i="28"/>
  <c r="AG58" i="28" s="1"/>
  <c r="AI57" i="28"/>
  <c r="C73" i="29" s="1"/>
  <c r="X57" i="28"/>
  <c r="AG57" i="28" s="1"/>
  <c r="AL56" i="28"/>
  <c r="AK56" i="28"/>
  <c r="AJ56" i="28"/>
  <c r="AI56" i="28"/>
  <c r="AI55" i="28"/>
  <c r="C71" i="29" s="1"/>
  <c r="AG55" i="28"/>
  <c r="X55" i="28"/>
  <c r="AF55" i="28" s="1"/>
  <c r="AL55" i="28" s="1"/>
  <c r="F71" i="29" s="1"/>
  <c r="AI54" i="28"/>
  <c r="C70" i="29" s="1"/>
  <c r="X54" i="28"/>
  <c r="AG54" i="28" s="1"/>
  <c r="AI53" i="28"/>
  <c r="C69" i="29" s="1"/>
  <c r="X53" i="28"/>
  <c r="AG53" i="28" s="1"/>
  <c r="AI52" i="28"/>
  <c r="C68" i="29" s="1"/>
  <c r="X52" i="28"/>
  <c r="AG52" i="28" s="1"/>
  <c r="AI51" i="28"/>
  <c r="C67" i="29" s="1"/>
  <c r="X51" i="28"/>
  <c r="AF51" i="28" s="1"/>
  <c r="AL50" i="28"/>
  <c r="AK50" i="28"/>
  <c r="AJ50" i="28"/>
  <c r="AI50" i="28"/>
  <c r="C66" i="29" s="1"/>
  <c r="AI49" i="28"/>
  <c r="C65" i="29" s="1"/>
  <c r="X49" i="28"/>
  <c r="AC49" i="28" s="1"/>
  <c r="AI48" i="28"/>
  <c r="C64" i="29" s="1"/>
  <c r="X48" i="28"/>
  <c r="AG48" i="28" s="1"/>
  <c r="AI47" i="28"/>
  <c r="C63" i="29" s="1"/>
  <c r="X47" i="28"/>
  <c r="AG47" i="28" s="1"/>
  <c r="AI46" i="28"/>
  <c r="C62" i="29" s="1"/>
  <c r="X46" i="28"/>
  <c r="AG46" i="28" s="1"/>
  <c r="AI45" i="28"/>
  <c r="C61" i="29" s="1"/>
  <c r="X45" i="28"/>
  <c r="AB45" i="28" s="1"/>
  <c r="AI44" i="28"/>
  <c r="C60" i="29" s="1"/>
  <c r="X44" i="28"/>
  <c r="AC44" i="28" s="1"/>
  <c r="AI43" i="28"/>
  <c r="C59" i="29" s="1"/>
  <c r="X43" i="28"/>
  <c r="AG43" i="28" s="1"/>
  <c r="AL42" i="28"/>
  <c r="AK42" i="28"/>
  <c r="AJ42" i="28"/>
  <c r="AI42" i="28"/>
  <c r="C58" i="29" s="1"/>
  <c r="X41" i="28"/>
  <c r="AG41" i="28" s="1"/>
  <c r="AA40" i="28"/>
  <c r="AI40" i="28" s="1"/>
  <c r="C56" i="29" s="1"/>
  <c r="X40" i="28"/>
  <c r="AC40" i="28" s="1"/>
  <c r="AI39" i="28"/>
  <c r="C55" i="29" s="1"/>
  <c r="AA39" i="28"/>
  <c r="X39" i="28"/>
  <c r="AI38" i="28"/>
  <c r="C54" i="29" s="1"/>
  <c r="AA38" i="28"/>
  <c r="X38" i="28"/>
  <c r="AF38" i="28" s="1"/>
  <c r="AL37" i="28"/>
  <c r="AK37" i="28"/>
  <c r="AJ37" i="28"/>
  <c r="AI37" i="28"/>
  <c r="C53" i="29" s="1"/>
  <c r="X36" i="28"/>
  <c r="AF36" i="28" s="1"/>
  <c r="AL36" i="28" s="1"/>
  <c r="F52" i="29" s="1"/>
  <c r="AI35" i="28"/>
  <c r="C51" i="29" s="1"/>
  <c r="X35" i="28"/>
  <c r="AG35" i="28" s="1"/>
  <c r="AI34" i="28"/>
  <c r="C50" i="29" s="1"/>
  <c r="X34" i="28"/>
  <c r="AB34" i="28" s="1"/>
  <c r="AI33" i="28"/>
  <c r="C49" i="29" s="1"/>
  <c r="AG33" i="28"/>
  <c r="X33" i="28"/>
  <c r="AC33" i="28" s="1"/>
  <c r="AI32" i="28"/>
  <c r="C48" i="29" s="1"/>
  <c r="X32" i="28"/>
  <c r="AG32" i="28" s="1"/>
  <c r="AL31" i="28"/>
  <c r="AK31" i="28"/>
  <c r="AJ31" i="28"/>
  <c r="AI31" i="28"/>
  <c r="C47" i="29" s="1"/>
  <c r="B59" i="33"/>
  <c r="W14" i="31"/>
  <c r="AF33" i="28" l="1"/>
  <c r="AD33" i="28"/>
  <c r="AD52" i="28"/>
  <c r="AB49" i="28"/>
  <c r="AJ49" i="28" s="1"/>
  <c r="D65" i="29" s="1"/>
  <c r="AD49" i="28"/>
  <c r="AF52" i="28"/>
  <c r="AF49" i="28"/>
  <c r="AL49" i="28" s="1"/>
  <c r="F65" i="29" s="1"/>
  <c r="AG49" i="28"/>
  <c r="AC52" i="28"/>
  <c r="AB55" i="28"/>
  <c r="AJ55" i="28" s="1"/>
  <c r="D71" i="29" s="1"/>
  <c r="AC55" i="28"/>
  <c r="AD55" i="28"/>
  <c r="AK55" i="28" s="1"/>
  <c r="E71" i="29" s="1"/>
  <c r="AC59" i="28"/>
  <c r="AC35" i="28"/>
  <c r="AB38" i="28"/>
  <c r="AC47" i="28"/>
  <c r="AB54" i="28"/>
  <c r="AG59" i="28"/>
  <c r="AB36" i="28"/>
  <c r="AJ36" i="28" s="1"/>
  <c r="D52" i="29" s="1"/>
  <c r="AG38" i="28"/>
  <c r="AL38" i="28" s="1"/>
  <c r="F54" i="29" s="1"/>
  <c r="AD47" i="28"/>
  <c r="AC54" i="28"/>
  <c r="AB59" i="28"/>
  <c r="AC38" i="28"/>
  <c r="AC36" i="28"/>
  <c r="AD54" i="28"/>
  <c r="AD44" i="28"/>
  <c r="AF47" i="28"/>
  <c r="AL47" i="28" s="1"/>
  <c r="F63" i="29" s="1"/>
  <c r="AC57" i="28"/>
  <c r="AB60" i="28"/>
  <c r="AJ60" i="28" s="1"/>
  <c r="D76" i="29" s="1"/>
  <c r="AF59" i="28"/>
  <c r="AC51" i="28"/>
  <c r="AF54" i="28"/>
  <c r="AL54" i="28" s="1"/>
  <c r="F70" i="29" s="1"/>
  <c r="AD57" i="28"/>
  <c r="AC60" i="28"/>
  <c r="AD46" i="28"/>
  <c r="AD38" i="28"/>
  <c r="AD36" i="28"/>
  <c r="AD60" i="28"/>
  <c r="AG36" i="28"/>
  <c r="AF39" i="28"/>
  <c r="AF44" i="28"/>
  <c r="AG39" i="28"/>
  <c r="AG44" i="28"/>
  <c r="AF57" i="28"/>
  <c r="AL57" i="28" s="1"/>
  <c r="F73" i="29" s="1"/>
  <c r="AC46" i="28"/>
  <c r="AL33" i="28"/>
  <c r="F49" i="29" s="1"/>
  <c r="AG60" i="28"/>
  <c r="AL52" i="28"/>
  <c r="F68" i="29" s="1"/>
  <c r="AG51" i="28"/>
  <c r="AL51" i="28" s="1"/>
  <c r="F67" i="29" s="1"/>
  <c r="AC34" i="28"/>
  <c r="AJ34" i="28" s="1"/>
  <c r="D50" i="29" s="1"/>
  <c r="AD40" i="28"/>
  <c r="AC45" i="28"/>
  <c r="AJ45" i="28" s="1"/>
  <c r="D61" i="29" s="1"/>
  <c r="AB48" i="28"/>
  <c r="AJ48" i="28" s="1"/>
  <c r="D64" i="29" s="1"/>
  <c r="AB53" i="28"/>
  <c r="AB58" i="28"/>
  <c r="AD34" i="28"/>
  <c r="AD45" i="28"/>
  <c r="AC48" i="28"/>
  <c r="AC53" i="28"/>
  <c r="AC58" i="28"/>
  <c r="AB39" i="28"/>
  <c r="AF40" i="28"/>
  <c r="AD48" i="28"/>
  <c r="AD53" i="28"/>
  <c r="AD58" i="28"/>
  <c r="AF34" i="28"/>
  <c r="AC39" i="28"/>
  <c r="AG40" i="28"/>
  <c r="AF45" i="28"/>
  <c r="AB33" i="28"/>
  <c r="AJ33" i="28" s="1"/>
  <c r="D49" i="29" s="1"/>
  <c r="AG34" i="28"/>
  <c r="AD39" i="28"/>
  <c r="AB44" i="28"/>
  <c r="AJ44" i="28" s="1"/>
  <c r="D60" i="29" s="1"/>
  <c r="AG45" i="28"/>
  <c r="AF48" i="28"/>
  <c r="AL48" i="28" s="1"/>
  <c r="F64" i="29" s="1"/>
  <c r="AF53" i="28"/>
  <c r="AL53" i="28" s="1"/>
  <c r="F69" i="29" s="1"/>
  <c r="AF58" i="28"/>
  <c r="AL58" i="28" s="1"/>
  <c r="F74" i="29" s="1"/>
  <c r="AB47" i="28"/>
  <c r="AB52" i="28"/>
  <c r="AB57" i="28"/>
  <c r="AB32" i="28"/>
  <c r="AB43" i="28"/>
  <c r="AC32" i="28"/>
  <c r="AB35" i="28"/>
  <c r="AB41" i="28"/>
  <c r="AJ41" i="28" s="1"/>
  <c r="D57" i="29" s="1"/>
  <c r="AC43" i="28"/>
  <c r="AB46" i="28"/>
  <c r="AB51" i="28"/>
  <c r="AD43" i="28"/>
  <c r="AD51" i="28"/>
  <c r="AD32" i="28"/>
  <c r="AC41" i="28"/>
  <c r="AD41" i="28"/>
  <c r="AF32" i="28"/>
  <c r="AL32" i="28" s="1"/>
  <c r="F48" i="29" s="1"/>
  <c r="AF43" i="28"/>
  <c r="AL43" i="28" s="1"/>
  <c r="F59" i="29" s="1"/>
  <c r="AD35" i="28"/>
  <c r="AF35" i="28"/>
  <c r="AL35" i="28" s="1"/>
  <c r="F51" i="29" s="1"/>
  <c r="AB40" i="28"/>
  <c r="AJ40" i="28" s="1"/>
  <c r="D56" i="29" s="1"/>
  <c r="AF41" i="28"/>
  <c r="AL41" i="28" s="1"/>
  <c r="F57" i="29" s="1"/>
  <c r="AF46" i="28"/>
  <c r="AL46" i="28" s="1"/>
  <c r="F62" i="29" s="1"/>
  <c r="AJ47" i="28" l="1"/>
  <c r="D63" i="29" s="1"/>
  <c r="AJ35" i="28"/>
  <c r="D51" i="29" s="1"/>
  <c r="AJ59" i="28"/>
  <c r="D75" i="29" s="1"/>
  <c r="AJ57" i="28"/>
  <c r="D73" i="29" s="1"/>
  <c r="AJ51" i="28"/>
  <c r="D67" i="29" s="1"/>
  <c r="AJ46" i="28"/>
  <c r="D62" i="29" s="1"/>
  <c r="AJ52" i="28"/>
  <c r="D68" i="29" s="1"/>
  <c r="AJ54" i="28"/>
  <c r="D70" i="29" s="1"/>
  <c r="AL45" i="28"/>
  <c r="F61" i="29" s="1"/>
  <c r="AL59" i="28"/>
  <c r="F75" i="29" s="1"/>
  <c r="AJ38" i="28"/>
  <c r="D54" i="29" s="1"/>
  <c r="AJ58" i="28"/>
  <c r="D74" i="29" s="1"/>
  <c r="AJ53" i="28"/>
  <c r="D69" i="29" s="1"/>
  <c r="AL44" i="28"/>
  <c r="F60" i="29" s="1"/>
  <c r="AL39" i="28"/>
  <c r="F55" i="29" s="1"/>
  <c r="AJ43" i="28"/>
  <c r="D59" i="29" s="1"/>
  <c r="AL34" i="28"/>
  <c r="F50" i="29" s="1"/>
  <c r="AJ32" i="28"/>
  <c r="D48" i="29" s="1"/>
  <c r="AL40" i="28"/>
  <c r="F56" i="29" s="1"/>
  <c r="AJ39" i="28"/>
  <c r="D55" i="29" s="1"/>
  <c r="B19" i="33"/>
  <c r="C41" i="33"/>
  <c r="V10" i="33"/>
  <c r="Z21" i="33" s="1"/>
  <c r="Y18" i="33"/>
  <c r="X18" i="33"/>
  <c r="W18" i="33"/>
  <c r="Y21" i="33" l="1"/>
  <c r="D21" i="33" s="1"/>
  <c r="Z16" i="33" l="1"/>
  <c r="AA16" i="33" s="1"/>
  <c r="Y16" i="33"/>
  <c r="W14" i="33"/>
  <c r="W11" i="33"/>
  <c r="AH145" i="33"/>
  <c r="AH144" i="33"/>
  <c r="AH143" i="33"/>
  <c r="AH142" i="33"/>
  <c r="AH141" i="33"/>
  <c r="AH140" i="33"/>
  <c r="AH139" i="33"/>
  <c r="AH138" i="33"/>
  <c r="AH137" i="33"/>
  <c r="AH136" i="33"/>
  <c r="AH135" i="33"/>
  <c r="AH134" i="33"/>
  <c r="AH133" i="33"/>
  <c r="F22" i="33"/>
  <c r="F21" i="33"/>
  <c r="C35" i="33"/>
  <c r="C34" i="33"/>
  <c r="C33" i="33"/>
  <c r="C32" i="33"/>
  <c r="C31" i="33"/>
  <c r="C30" i="33"/>
  <c r="C29" i="33"/>
  <c r="Y14" i="33"/>
  <c r="G14" i="33" s="1"/>
  <c r="X16" i="33"/>
  <c r="W16" i="33"/>
  <c r="Y10" i="33"/>
  <c r="G20" i="33" s="1"/>
  <c r="X10" i="33"/>
  <c r="AB27" i="33" s="1"/>
  <c r="G27" i="33" s="1"/>
  <c r="W10" i="33"/>
  <c r="W50" i="33" s="1"/>
  <c r="Z25" i="33"/>
  <c r="E25" i="33" s="1"/>
  <c r="AN129" i="31"/>
  <c r="AN128" i="31"/>
  <c r="AN127" i="31"/>
  <c r="AN126" i="31"/>
  <c r="AN125" i="31"/>
  <c r="AN124" i="31"/>
  <c r="AN123" i="31"/>
  <c r="AN122" i="31"/>
  <c r="AN121" i="31"/>
  <c r="AN120" i="31"/>
  <c r="AN119" i="31"/>
  <c r="AN118" i="31"/>
  <c r="AN117" i="31"/>
  <c r="AN116" i="31"/>
  <c r="AN115" i="31"/>
  <c r="AN114" i="31"/>
  <c r="AN113" i="31"/>
  <c r="AN112" i="31"/>
  <c r="AN111" i="31"/>
  <c r="AN110" i="31"/>
  <c r="AN109" i="31"/>
  <c r="AN108" i="31"/>
  <c r="AN107" i="31"/>
  <c r="AN106" i="31"/>
  <c r="AN105" i="31"/>
  <c r="AN104" i="31"/>
  <c r="AN103" i="31"/>
  <c r="AN102" i="31"/>
  <c r="AN101" i="31"/>
  <c r="AN100" i="31"/>
  <c r="AN99" i="31"/>
  <c r="AN98" i="31"/>
  <c r="AN97" i="31"/>
  <c r="AN96" i="31"/>
  <c r="AN95" i="31"/>
  <c r="AN94" i="31"/>
  <c r="AN93" i="31"/>
  <c r="AN92" i="31"/>
  <c r="AN91" i="31"/>
  <c r="AN90" i="31"/>
  <c r="AN89" i="31"/>
  <c r="AN88" i="31"/>
  <c r="AN87" i="31"/>
  <c r="AN86" i="31"/>
  <c r="AN85" i="31"/>
  <c r="AN84" i="31"/>
  <c r="AN83" i="31"/>
  <c r="AN82" i="31"/>
  <c r="AN81" i="31"/>
  <c r="AN80" i="31"/>
  <c r="AN79" i="31"/>
  <c r="AN78" i="31"/>
  <c r="AN77" i="31"/>
  <c r="AN76" i="31"/>
  <c r="AN75" i="31"/>
  <c r="AN74" i="31"/>
  <c r="AN73" i="31"/>
  <c r="AN72" i="31"/>
  <c r="AN71" i="31"/>
  <c r="AN70" i="31"/>
  <c r="AN69" i="31"/>
  <c r="AN68" i="31"/>
  <c r="AN67" i="31"/>
  <c r="AN66" i="31"/>
  <c r="AN65" i="31"/>
  <c r="AN64" i="31"/>
  <c r="AN63" i="31"/>
  <c r="AN62" i="31"/>
  <c r="AN61" i="31"/>
  <c r="AN60" i="31"/>
  <c r="AN59" i="31"/>
  <c r="AN58" i="31"/>
  <c r="AN57" i="31"/>
  <c r="AN56" i="31"/>
  <c r="AN55" i="31"/>
  <c r="AN54" i="31"/>
  <c r="AN53" i="31"/>
  <c r="AN52" i="31"/>
  <c r="AN51" i="31"/>
  <c r="AN50" i="31"/>
  <c r="AN49" i="31"/>
  <c r="AN48" i="31"/>
  <c r="AN47" i="31"/>
  <c r="AN46" i="31"/>
  <c r="AN45" i="31"/>
  <c r="AN44" i="31"/>
  <c r="AN43" i="31"/>
  <c r="AN42" i="31"/>
  <c r="AN41" i="31"/>
  <c r="AN40" i="31"/>
  <c r="AN39" i="31"/>
  <c r="AN38" i="31"/>
  <c r="AN37" i="31"/>
  <c r="AN36" i="31"/>
  <c r="AN35" i="31"/>
  <c r="AN34" i="31"/>
  <c r="AN33" i="31"/>
  <c r="AN32" i="31"/>
  <c r="AN31" i="31"/>
  <c r="AN30" i="31"/>
  <c r="AN29" i="31"/>
  <c r="AN28" i="31"/>
  <c r="AN26" i="31"/>
  <c r="AN25" i="31"/>
  <c r="AN24" i="31"/>
  <c r="AN23" i="31"/>
  <c r="AN22" i="31"/>
  <c r="AN21" i="31"/>
  <c r="AN20" i="31"/>
  <c r="AN19" i="31"/>
  <c r="AN18" i="31"/>
  <c r="AN17" i="31"/>
  <c r="AN16" i="31"/>
  <c r="AN15" i="31"/>
  <c r="AN14" i="31"/>
  <c r="AN13" i="31"/>
  <c r="AN12" i="31"/>
  <c r="AN11" i="31"/>
  <c r="AN10" i="31"/>
  <c r="AD41" i="31"/>
  <c r="AB44" i="31"/>
  <c r="AC44" i="31"/>
  <c r="AB45" i="31"/>
  <c r="AC45" i="31"/>
  <c r="AB46" i="31"/>
  <c r="AC46" i="31"/>
  <c r="AB47" i="31"/>
  <c r="AC47" i="31"/>
  <c r="AB48" i="31"/>
  <c r="AC48" i="31"/>
  <c r="AB49" i="31"/>
  <c r="AC49" i="31"/>
  <c r="AB50" i="31"/>
  <c r="AC50" i="31"/>
  <c r="AB51" i="31"/>
  <c r="AC51" i="31"/>
  <c r="AB52" i="31"/>
  <c r="AC52" i="31"/>
  <c r="AB53" i="31"/>
  <c r="AC53" i="31"/>
  <c r="AB54" i="31"/>
  <c r="AC54" i="31"/>
  <c r="AB55" i="31"/>
  <c r="AC55" i="31"/>
  <c r="AB56" i="31"/>
  <c r="AC56" i="31"/>
  <c r="AO12" i="33"/>
  <c r="AO88" i="33"/>
  <c r="AO56" i="33"/>
  <c r="AO57" i="33"/>
  <c r="AO53" i="33"/>
  <c r="AO113" i="33"/>
  <c r="AO73" i="33"/>
  <c r="AO116" i="33"/>
  <c r="AM11" i="33"/>
  <c r="AO94" i="33"/>
  <c r="AM59" i="33"/>
  <c r="AO80" i="33"/>
  <c r="AO82" i="33"/>
  <c r="AO26" i="33"/>
  <c r="AO102" i="33"/>
  <c r="AO64" i="33"/>
  <c r="AO20" i="33"/>
  <c r="AO52" i="33"/>
  <c r="AO77" i="33"/>
  <c r="AO10" i="33"/>
  <c r="AO23" i="33"/>
  <c r="AO118" i="33"/>
  <c r="AO117" i="33"/>
  <c r="AM34" i="33"/>
  <c r="AO69" i="33"/>
  <c r="AO128" i="33"/>
  <c r="AO83" i="33"/>
  <c r="AO55" i="33"/>
  <c r="AO107" i="33"/>
  <c r="AO30" i="33"/>
  <c r="AO32" i="33"/>
  <c r="AO75" i="33"/>
  <c r="AM58" i="33"/>
  <c r="AO33" i="33"/>
  <c r="AO39" i="33"/>
  <c r="AO51" i="33"/>
  <c r="AM27" i="33"/>
  <c r="AO114" i="33"/>
  <c r="AM66" i="33"/>
  <c r="AO21" i="33"/>
  <c r="AO24" i="33"/>
  <c r="AO41" i="33"/>
  <c r="AO95" i="33"/>
  <c r="AO79" i="33"/>
  <c r="AO36" i="33"/>
  <c r="AM42" i="33"/>
  <c r="AO38" i="33"/>
  <c r="AO86" i="33"/>
  <c r="AM98" i="33"/>
  <c r="AO66" i="33"/>
  <c r="AM74" i="33"/>
  <c r="AM43" i="33"/>
  <c r="AM115" i="33"/>
  <c r="AO124" i="33"/>
  <c r="AM107" i="33"/>
  <c r="AM50" i="33"/>
  <c r="AO25" i="33"/>
  <c r="AM114" i="33"/>
  <c r="AO100" i="33"/>
  <c r="AM99" i="33"/>
  <c r="AO60" i="33"/>
  <c r="AO126" i="33"/>
  <c r="AO91" i="33"/>
  <c r="AM51" i="33"/>
  <c r="AO89" i="33"/>
  <c r="AO120" i="33"/>
  <c r="AO110" i="33"/>
  <c r="AO72" i="33"/>
  <c r="AO14" i="33"/>
  <c r="AO61" i="33"/>
  <c r="AO59" i="33"/>
  <c r="AO99" i="33"/>
  <c r="AO90" i="33"/>
  <c r="AO50" i="33"/>
  <c r="AM10" i="33"/>
  <c r="AO42" i="33"/>
  <c r="AO127" i="33"/>
  <c r="AO16" i="33"/>
  <c r="AM19" i="33"/>
  <c r="AO104" i="33"/>
  <c r="AO93" i="33"/>
  <c r="AO54" i="33"/>
  <c r="AO96" i="33"/>
  <c r="AO115" i="33"/>
  <c r="AO67" i="33"/>
  <c r="AO123" i="33"/>
  <c r="AO58" i="33"/>
  <c r="AO76" i="33"/>
  <c r="AO22" i="33"/>
  <c r="AO84" i="33"/>
  <c r="AM35" i="33"/>
  <c r="AM129" i="33"/>
  <c r="AM122" i="33"/>
  <c r="AO87" i="33"/>
  <c r="AO37" i="33"/>
  <c r="AO112" i="33"/>
  <c r="AO19" i="33"/>
  <c r="AO18" i="33"/>
  <c r="AO111" i="33"/>
  <c r="AM90" i="33"/>
  <c r="AO129" i="33"/>
  <c r="AO31" i="33"/>
  <c r="AO81" i="33"/>
  <c r="AO68" i="33"/>
  <c r="AO97" i="33"/>
  <c r="AO46" i="33"/>
  <c r="AO105" i="33"/>
  <c r="AO122" i="33"/>
  <c r="AO71" i="33"/>
  <c r="AO92" i="33"/>
  <c r="AO13" i="33"/>
  <c r="AM106" i="33"/>
  <c r="AM123" i="33"/>
  <c r="AO45" i="33"/>
  <c r="AO47" i="33"/>
  <c r="AO98" i="33"/>
  <c r="AM82" i="33"/>
  <c r="AO125" i="33"/>
  <c r="AO48" i="33"/>
  <c r="AO17" i="33"/>
  <c r="AO35" i="33"/>
  <c r="AO40" i="33"/>
  <c r="AO109" i="33"/>
  <c r="AO15" i="33"/>
  <c r="AO27" i="33"/>
  <c r="AO28" i="33"/>
  <c r="AO34" i="33"/>
  <c r="AO101" i="33"/>
  <c r="AO44" i="33"/>
  <c r="AO63" i="33"/>
  <c r="AO103" i="33"/>
  <c r="AO106" i="33"/>
  <c r="AO65" i="33"/>
  <c r="AO43" i="33"/>
  <c r="AO78" i="33"/>
  <c r="AO108" i="33"/>
  <c r="AM83" i="33"/>
  <c r="AO29" i="33"/>
  <c r="AO74" i="33"/>
  <c r="AM91" i="33"/>
  <c r="AO62" i="33"/>
  <c r="AO70" i="33"/>
  <c r="AO121" i="33"/>
  <c r="AO49" i="33"/>
  <c r="AM75" i="33"/>
  <c r="AO11" i="33"/>
  <c r="AO119" i="33"/>
  <c r="AM18" i="33"/>
  <c r="AO85" i="33"/>
  <c r="AL145" i="33"/>
  <c r="AM67" i="33"/>
  <c r="AM26" i="33"/>
  <c r="AI13" i="31" l="1" a="1"/>
  <c r="AI13" i="31" s="1"/>
  <c r="AI89" i="31" a="1"/>
  <c r="AI89" i="31" s="1"/>
  <c r="AI44" i="31" a="1"/>
  <c r="AI44" i="31" s="1"/>
  <c r="AI54" i="31" a="1"/>
  <c r="AI54" i="31" s="1"/>
  <c r="AI112" i="31" a="1"/>
  <c r="AI112" i="31" s="1"/>
  <c r="AI97" i="31" a="1"/>
  <c r="AI97" i="31" s="1"/>
  <c r="AI33" i="31" a="1"/>
  <c r="AI33" i="31" s="1"/>
  <c r="AI129" i="31" a="1"/>
  <c r="AI129" i="31" s="1"/>
  <c r="AI10" i="31" a="1"/>
  <c r="AI10" i="31" s="1"/>
  <c r="AI50" i="31" a="1"/>
  <c r="AI50" i="31" s="1"/>
  <c r="AI116" i="31" a="1"/>
  <c r="AI116" i="31" s="1"/>
  <c r="AI108" i="31" a="1"/>
  <c r="AI108" i="31" s="1"/>
  <c r="AI85" i="31" a="1"/>
  <c r="AI85" i="31" s="1"/>
  <c r="AI91" i="31" a="1"/>
  <c r="AI91" i="31" s="1"/>
  <c r="AI99" i="31" a="1"/>
  <c r="AI99" i="31" s="1"/>
  <c r="AI92" i="31" a="1"/>
  <c r="AI92" i="31" s="1"/>
  <c r="AI103" i="31" a="1"/>
  <c r="AI103" i="31" s="1"/>
  <c r="AI88" i="31" a="1"/>
  <c r="AI88" i="31" s="1"/>
  <c r="AI117" i="31" a="1"/>
  <c r="AI117" i="31" s="1"/>
  <c r="AI72" i="31" a="1"/>
  <c r="AI72" i="31" s="1"/>
  <c r="AI122" i="31" a="1"/>
  <c r="AI122" i="31" s="1"/>
  <c r="AI123" i="31" a="1"/>
  <c r="AI123" i="31" s="1"/>
  <c r="AI80" i="31" a="1"/>
  <c r="AI80" i="31" s="1"/>
  <c r="AI124" i="31" a="1"/>
  <c r="AI124" i="31" s="1"/>
  <c r="AI19" i="31" a="1"/>
  <c r="AI19" i="31" s="1"/>
  <c r="AI29" i="31" a="1"/>
  <c r="AI29" i="31" s="1"/>
  <c r="AI42" i="31" a="1"/>
  <c r="AI42" i="31" s="1"/>
  <c r="AI76" i="31" a="1"/>
  <c r="AI76" i="31" s="1"/>
  <c r="AI71" i="31" a="1"/>
  <c r="AI71" i="31" s="1"/>
  <c r="AI128" i="31" a="1"/>
  <c r="AI128" i="31" s="1"/>
  <c r="AI113" i="31" a="1"/>
  <c r="AI113" i="31" s="1"/>
  <c r="AI81" i="31" a="1"/>
  <c r="AI81" i="31" s="1"/>
  <c r="AI120" i="31" a="1"/>
  <c r="AI120" i="31" s="1"/>
  <c r="AI18" i="31" a="1"/>
  <c r="AI18" i="31" s="1"/>
  <c r="AI100" i="31" a="1"/>
  <c r="AI100" i="31" s="1"/>
  <c r="AI53" i="31" a="1"/>
  <c r="AI53" i="31" s="1"/>
  <c r="AI109" i="31" a="1"/>
  <c r="AI109" i="31" s="1"/>
  <c r="AI14" i="31" a="1"/>
  <c r="AI14" i="31" s="1"/>
  <c r="AI86" i="31" a="1"/>
  <c r="AI86" i="31" s="1"/>
  <c r="AI12" i="31" a="1"/>
  <c r="AI12" i="31" s="1"/>
  <c r="AI127" i="31" a="1"/>
  <c r="AI127" i="31" s="1"/>
  <c r="AI26" i="31" a="1"/>
  <c r="AI26" i="31" s="1"/>
  <c r="AI73" i="31" a="1"/>
  <c r="AI73" i="31" s="1"/>
  <c r="AI43" i="31" a="1"/>
  <c r="AI43" i="31" s="1"/>
  <c r="AI64" i="31" a="1"/>
  <c r="AI64" i="31" s="1"/>
  <c r="AI119" i="31" a="1"/>
  <c r="AI119" i="31" s="1"/>
  <c r="AI58" i="31" a="1"/>
  <c r="AI58" i="31" s="1"/>
  <c r="AI65" i="31" a="1"/>
  <c r="AI65" i="31" s="1"/>
  <c r="AI115" i="31" a="1"/>
  <c r="AI115" i="31" s="1"/>
  <c r="AI45" i="31" a="1"/>
  <c r="AI45" i="31" s="1"/>
  <c r="AI90" i="31" a="1"/>
  <c r="AI90" i="31" s="1"/>
  <c r="AI15" i="31" a="1"/>
  <c r="AI15" i="31" s="1"/>
  <c r="AI67" i="31" a="1"/>
  <c r="AI67" i="31" s="1"/>
  <c r="AI55" i="31" a="1"/>
  <c r="AI55" i="31" s="1"/>
  <c r="AI95" i="31" a="1"/>
  <c r="AI95" i="31" s="1"/>
  <c r="AI98" i="31" a="1"/>
  <c r="AI98" i="31" s="1"/>
  <c r="AI87" i="31" a="1"/>
  <c r="AI87" i="31" s="1"/>
  <c r="AI121" i="31" a="1"/>
  <c r="AI121" i="31" s="1"/>
  <c r="AI16" i="31" a="1"/>
  <c r="AI16" i="31" s="1"/>
  <c r="AI40" i="31" a="1"/>
  <c r="AI40" i="31" s="1"/>
  <c r="AI20" i="31" a="1"/>
  <c r="AI20" i="31" s="1"/>
  <c r="AI38" i="31" a="1"/>
  <c r="AI38" i="31" s="1"/>
  <c r="AI17" i="31" a="1"/>
  <c r="AI17" i="31" s="1"/>
  <c r="AI60" i="31" a="1"/>
  <c r="AI60" i="31" s="1"/>
  <c r="AI96" i="31" a="1"/>
  <c r="AI96" i="31" s="1"/>
  <c r="AI52" i="31" a="1"/>
  <c r="AI52" i="31" s="1"/>
  <c r="AI61" i="31" a="1"/>
  <c r="AI61" i="31" s="1"/>
  <c r="AI11" i="31" a="1"/>
  <c r="AI11" i="31" s="1"/>
  <c r="AI31" i="31" a="1"/>
  <c r="AI31" i="31" s="1"/>
  <c r="AI57" i="31" a="1"/>
  <c r="AI57" i="31" s="1"/>
  <c r="AI36" i="31" a="1"/>
  <c r="AI36" i="31" s="1"/>
  <c r="AI35" i="31" a="1"/>
  <c r="AI35" i="31" s="1"/>
  <c r="AI34" i="31" a="1"/>
  <c r="AI34" i="31" s="1"/>
  <c r="AI75" i="31" a="1"/>
  <c r="AI75" i="31" s="1"/>
  <c r="AI66" i="31" a="1"/>
  <c r="AI66" i="31" s="1"/>
  <c r="AI27" i="31" a="1"/>
  <c r="AI27" i="31" s="1"/>
  <c r="AI125" i="31" a="1"/>
  <c r="AI125" i="31" s="1"/>
  <c r="AI111" i="31" a="1"/>
  <c r="AI111" i="31" s="1"/>
  <c r="AI23" i="31" a="1"/>
  <c r="AI23" i="31" s="1"/>
  <c r="AI46" i="31" a="1"/>
  <c r="AI46" i="31" s="1"/>
  <c r="AI51" i="31" a="1"/>
  <c r="AI51" i="31" s="1"/>
  <c r="AI74" i="31" a="1"/>
  <c r="AI74" i="31" s="1"/>
  <c r="AI48" i="31" a="1"/>
  <c r="AI48" i="31" s="1"/>
  <c r="AI25" i="31" a="1"/>
  <c r="AI25" i="31" s="1"/>
  <c r="AI110" i="31" a="1"/>
  <c r="AI110" i="31" s="1"/>
  <c r="AI49" i="31" a="1"/>
  <c r="AI49" i="31" s="1"/>
  <c r="AI107" i="31" a="1"/>
  <c r="AI107" i="31" s="1"/>
  <c r="AI59" i="31" a="1"/>
  <c r="AI59" i="31" s="1"/>
  <c r="AI69" i="31" a="1"/>
  <c r="AI69" i="31" s="1"/>
  <c r="AI77" i="31" a="1"/>
  <c r="AI77" i="31" s="1"/>
  <c r="AI47" i="31" a="1"/>
  <c r="AI47" i="31" s="1"/>
  <c r="AI83" i="31" a="1"/>
  <c r="AI83" i="31" s="1"/>
  <c r="AI79" i="31" a="1"/>
  <c r="AI79" i="31" s="1"/>
  <c r="AI82" i="31" a="1"/>
  <c r="AI82" i="31" s="1"/>
  <c r="AI39" i="31" a="1"/>
  <c r="AI39" i="31" s="1"/>
  <c r="AI41" i="31" a="1"/>
  <c r="AI41" i="31" s="1"/>
  <c r="AI68" i="31" a="1"/>
  <c r="AI68" i="31" s="1"/>
  <c r="AI62" i="31" a="1"/>
  <c r="AI62" i="31" s="1"/>
  <c r="AI32" i="31" a="1"/>
  <c r="AI32" i="31" s="1"/>
  <c r="AI94" i="31" a="1"/>
  <c r="AI94" i="31" s="1"/>
  <c r="AI21" i="31" a="1"/>
  <c r="AI21" i="31" s="1"/>
  <c r="AI105" i="31" a="1"/>
  <c r="AI105" i="31" s="1"/>
  <c r="AI101" i="31" a="1"/>
  <c r="AI101" i="31" s="1"/>
  <c r="AI56" i="31" a="1"/>
  <c r="AI56" i="31" s="1"/>
  <c r="AI118" i="31" a="1"/>
  <c r="AI118" i="31" s="1"/>
  <c r="AI93" i="31" a="1"/>
  <c r="AI93" i="31" s="1"/>
  <c r="AI28" i="31" a="1"/>
  <c r="AI28" i="31" s="1"/>
  <c r="AI63" i="31" a="1"/>
  <c r="AI63" i="31" s="1"/>
  <c r="AI106" i="31" a="1"/>
  <c r="AI106" i="31" s="1"/>
  <c r="AI102" i="31" a="1"/>
  <c r="AI102" i="31" s="1"/>
  <c r="AI104" i="31" a="1"/>
  <c r="AI104" i="31" s="1"/>
  <c r="AI30" i="31" a="1"/>
  <c r="AI30" i="31" s="1"/>
  <c r="AI114" i="31" a="1"/>
  <c r="AI114" i="31" s="1"/>
  <c r="AI24" i="31" a="1"/>
  <c r="AI24" i="31" s="1"/>
  <c r="AI37" i="31" a="1"/>
  <c r="AI37" i="31" s="1"/>
  <c r="AI78" i="31" a="1"/>
  <c r="AI78" i="31" s="1"/>
  <c r="AI84" i="31" a="1"/>
  <c r="AI84" i="31" s="1"/>
  <c r="AI70" i="31" a="1"/>
  <c r="AI70" i="31" s="1"/>
  <c r="AI126" i="31" a="1"/>
  <c r="AI126" i="31" s="1"/>
  <c r="AI22" i="31" a="1"/>
  <c r="AI22" i="31" s="1"/>
  <c r="Y50" i="33"/>
  <c r="X50" i="33"/>
  <c r="C50" i="33" s="1"/>
  <c r="AA23" i="33"/>
  <c r="F23" i="33" s="1"/>
  <c r="Y27" i="33"/>
  <c r="D27" i="33" s="1"/>
  <c r="AB21" i="33"/>
  <c r="G21" i="33" s="1"/>
  <c r="Y25" i="33"/>
  <c r="D25" i="33" s="1"/>
  <c r="Z26" i="33"/>
  <c r="E26" i="33" s="1"/>
  <c r="Y26" i="33"/>
  <c r="D26" i="33" s="1"/>
  <c r="Z27" i="33"/>
  <c r="E27" i="33" s="1"/>
  <c r="AA25" i="33"/>
  <c r="F25" i="33" s="1"/>
  <c r="W51" i="33"/>
  <c r="F9" i="33"/>
  <c r="E21" i="33"/>
  <c r="AA24" i="33"/>
  <c r="F24" i="33" s="1"/>
  <c r="Z22" i="33"/>
  <c r="E22" i="33" s="1"/>
  <c r="AG146" i="33"/>
  <c r="Y22" i="33"/>
  <c r="D22" i="33" s="1"/>
  <c r="Z23" i="33"/>
  <c r="E23" i="33" s="1"/>
  <c r="AA26" i="33"/>
  <c r="F26" i="33" s="1"/>
  <c r="Y23" i="33"/>
  <c r="D23" i="33" s="1"/>
  <c r="Z24" i="33"/>
  <c r="E24" i="33" s="1"/>
  <c r="AA27" i="33"/>
  <c r="F27" i="33" s="1"/>
  <c r="Y24" i="33"/>
  <c r="D24" i="33" s="1"/>
  <c r="AP43" i="33"/>
  <c r="AI43" i="33" s="1"/>
  <c r="AP67" i="33"/>
  <c r="AI67" i="33" s="1"/>
  <c r="AP123" i="33"/>
  <c r="AI123" i="33" s="1"/>
  <c r="AP12" i="33"/>
  <c r="AI12" i="33" s="1"/>
  <c r="AP20" i="33"/>
  <c r="AI20" i="33" s="1"/>
  <c r="AP28" i="33"/>
  <c r="AI28" i="33" s="1"/>
  <c r="AP36" i="33"/>
  <c r="AI36" i="33" s="1"/>
  <c r="AP44" i="33"/>
  <c r="AI44" i="33" s="1"/>
  <c r="AP52" i="33"/>
  <c r="AI52" i="33" s="1"/>
  <c r="AP60" i="33"/>
  <c r="AI60" i="33" s="1"/>
  <c r="AP68" i="33"/>
  <c r="AI68" i="33" s="1"/>
  <c r="AP76" i="33"/>
  <c r="AI76" i="33" s="1"/>
  <c r="AP84" i="33"/>
  <c r="AI84" i="33" s="1"/>
  <c r="AP92" i="33"/>
  <c r="AI92" i="33" s="1"/>
  <c r="AP100" i="33"/>
  <c r="AI100" i="33" s="1"/>
  <c r="AP108" i="33"/>
  <c r="AI108" i="33" s="1"/>
  <c r="AP116" i="33"/>
  <c r="AI116" i="33" s="1"/>
  <c r="AP124" i="33"/>
  <c r="AI124" i="33" s="1"/>
  <c r="AP19" i="33"/>
  <c r="AI19" i="33" s="1"/>
  <c r="AP27" i="33"/>
  <c r="AI27" i="33" s="1"/>
  <c r="AP59" i="33"/>
  <c r="AI59" i="33" s="1"/>
  <c r="AP91" i="33"/>
  <c r="AI91" i="33" s="1"/>
  <c r="AP99" i="33"/>
  <c r="AI99" i="33" s="1"/>
  <c r="AP107" i="33"/>
  <c r="AI107" i="33" s="1"/>
  <c r="AP11" i="33"/>
  <c r="AI11" i="33" s="1"/>
  <c r="AP35" i="33"/>
  <c r="AI35" i="33" s="1"/>
  <c r="AP51" i="33"/>
  <c r="AI51" i="33" s="1"/>
  <c r="AP75" i="33"/>
  <c r="AI75" i="33" s="1"/>
  <c r="AP83" i="33"/>
  <c r="AI83" i="33" s="1"/>
  <c r="AP115" i="33"/>
  <c r="AI115" i="33" s="1"/>
  <c r="AP13" i="33"/>
  <c r="AI13" i="33" s="1"/>
  <c r="AP21" i="33"/>
  <c r="AI21" i="33" s="1"/>
  <c r="AP29" i="33"/>
  <c r="AI29" i="33" s="1"/>
  <c r="AP37" i="33"/>
  <c r="AI37" i="33" s="1"/>
  <c r="AP45" i="33"/>
  <c r="AI45" i="33" s="1"/>
  <c r="AP53" i="33"/>
  <c r="AI53" i="33" s="1"/>
  <c r="AP61" i="33"/>
  <c r="AI61" i="33" s="1"/>
  <c r="AP69" i="33"/>
  <c r="AI69" i="33" s="1"/>
  <c r="AP77" i="33"/>
  <c r="AI77" i="33" s="1"/>
  <c r="AP85" i="33"/>
  <c r="AI85" i="33" s="1"/>
  <c r="AP93" i="33"/>
  <c r="AI93" i="33" s="1"/>
  <c r="AP101" i="33"/>
  <c r="AI101" i="33" s="1"/>
  <c r="AP109" i="33"/>
  <c r="AI109" i="33" s="1"/>
  <c r="AP117" i="33"/>
  <c r="AI117" i="33" s="1"/>
  <c r="AP125" i="33"/>
  <c r="AI125" i="33" s="1"/>
  <c r="AP14" i="33"/>
  <c r="AI14" i="33" s="1"/>
  <c r="AP22" i="33"/>
  <c r="AI22" i="33" s="1"/>
  <c r="AP30" i="33"/>
  <c r="AI30" i="33" s="1"/>
  <c r="AP38" i="33"/>
  <c r="AI38" i="33" s="1"/>
  <c r="AP46" i="33"/>
  <c r="AI46" i="33" s="1"/>
  <c r="AP54" i="33"/>
  <c r="AI54" i="33" s="1"/>
  <c r="AP62" i="33"/>
  <c r="AI62" i="33" s="1"/>
  <c r="AP70" i="33"/>
  <c r="AI70" i="33" s="1"/>
  <c r="AP78" i="33"/>
  <c r="AI78" i="33" s="1"/>
  <c r="AP86" i="33"/>
  <c r="AI86" i="33" s="1"/>
  <c r="AP94" i="33"/>
  <c r="AI94" i="33" s="1"/>
  <c r="AP102" i="33"/>
  <c r="AI102" i="33" s="1"/>
  <c r="AP110" i="33"/>
  <c r="AI110" i="33" s="1"/>
  <c r="AP118" i="33"/>
  <c r="AI118" i="33" s="1"/>
  <c r="AP126" i="33"/>
  <c r="AI126" i="33" s="1"/>
  <c r="AP15" i="33"/>
  <c r="AI15" i="33" s="1"/>
  <c r="AP23" i="33"/>
  <c r="AI23" i="33" s="1"/>
  <c r="AP31" i="33"/>
  <c r="AI31" i="33" s="1"/>
  <c r="AP39" i="33"/>
  <c r="AI39" i="33" s="1"/>
  <c r="AP47" i="33"/>
  <c r="AI47" i="33" s="1"/>
  <c r="AP55" i="33"/>
  <c r="AI55" i="33" s="1"/>
  <c r="AP63" i="33"/>
  <c r="AI63" i="33" s="1"/>
  <c r="AP71" i="33"/>
  <c r="AI71" i="33" s="1"/>
  <c r="AP79" i="33"/>
  <c r="AI79" i="33" s="1"/>
  <c r="AP87" i="33"/>
  <c r="AI87" i="33" s="1"/>
  <c r="AP95" i="33"/>
  <c r="AI95" i="33" s="1"/>
  <c r="AP103" i="33"/>
  <c r="AI103" i="33" s="1"/>
  <c r="AP111" i="33"/>
  <c r="AI111" i="33" s="1"/>
  <c r="AP119" i="33"/>
  <c r="AI119" i="33" s="1"/>
  <c r="AP127" i="33"/>
  <c r="AI127" i="33" s="1"/>
  <c r="AP16" i="33"/>
  <c r="AI16" i="33" s="1"/>
  <c r="AP24" i="33"/>
  <c r="AI24" i="33" s="1"/>
  <c r="AP32" i="33"/>
  <c r="AI32" i="33" s="1"/>
  <c r="AP40" i="33"/>
  <c r="AI40" i="33" s="1"/>
  <c r="AP48" i="33"/>
  <c r="AI48" i="33" s="1"/>
  <c r="AP56" i="33"/>
  <c r="AI56" i="33" s="1"/>
  <c r="AP64" i="33"/>
  <c r="AI64" i="33" s="1"/>
  <c r="AP72" i="33"/>
  <c r="AI72" i="33" s="1"/>
  <c r="AP80" i="33"/>
  <c r="AI80" i="33" s="1"/>
  <c r="AP88" i="33"/>
  <c r="AI88" i="33" s="1"/>
  <c r="AP96" i="33"/>
  <c r="AI96" i="33" s="1"/>
  <c r="AP104" i="33"/>
  <c r="AI104" i="33" s="1"/>
  <c r="AP112" i="33"/>
  <c r="AI112" i="33" s="1"/>
  <c r="AP120" i="33"/>
  <c r="AI120" i="33" s="1"/>
  <c r="AP128" i="33"/>
  <c r="AI128" i="33" s="1"/>
  <c r="AP17" i="33"/>
  <c r="AI17" i="33" s="1"/>
  <c r="AP25" i="33"/>
  <c r="AI25" i="33" s="1"/>
  <c r="AP33" i="33"/>
  <c r="AI33" i="33" s="1"/>
  <c r="AP41" i="33"/>
  <c r="AI41" i="33" s="1"/>
  <c r="AP49" i="33"/>
  <c r="AI49" i="33" s="1"/>
  <c r="AP57" i="33"/>
  <c r="AI57" i="33" s="1"/>
  <c r="AP65" i="33"/>
  <c r="AI65" i="33" s="1"/>
  <c r="AP73" i="33"/>
  <c r="AI73" i="33" s="1"/>
  <c r="AP81" i="33"/>
  <c r="AI81" i="33" s="1"/>
  <c r="AP89" i="33"/>
  <c r="AI89" i="33" s="1"/>
  <c r="AP97" i="33"/>
  <c r="AI97" i="33" s="1"/>
  <c r="AP105" i="33"/>
  <c r="AI105" i="33" s="1"/>
  <c r="AP113" i="33"/>
  <c r="AI113" i="33" s="1"/>
  <c r="AP121" i="33"/>
  <c r="AI121" i="33" s="1"/>
  <c r="AP129" i="33"/>
  <c r="AI129" i="33" s="1"/>
  <c r="AP18" i="33"/>
  <c r="AI18" i="33" s="1"/>
  <c r="AP26" i="33"/>
  <c r="AI26" i="33" s="1"/>
  <c r="AP34" i="33"/>
  <c r="AI34" i="33" s="1"/>
  <c r="AP42" i="33"/>
  <c r="AI42" i="33" s="1"/>
  <c r="AP50" i="33"/>
  <c r="AI50" i="33" s="1"/>
  <c r="AP58" i="33"/>
  <c r="AI58" i="33" s="1"/>
  <c r="AP66" i="33"/>
  <c r="AI66" i="33" s="1"/>
  <c r="AP74" i="33"/>
  <c r="AI74" i="33" s="1"/>
  <c r="AP82" i="33"/>
  <c r="AI82" i="33" s="1"/>
  <c r="AP90" i="33"/>
  <c r="AI90" i="33" s="1"/>
  <c r="AP98" i="33"/>
  <c r="AI98" i="33" s="1"/>
  <c r="AP106" i="33"/>
  <c r="AI106" i="33" s="1"/>
  <c r="AP114" i="33"/>
  <c r="AI114" i="33" s="1"/>
  <c r="AP122" i="33"/>
  <c r="AI122" i="33" s="1"/>
  <c r="AP10" i="33"/>
  <c r="AI10" i="33" s="1"/>
  <c r="AM9" i="33"/>
  <c r="W12" i="33"/>
  <c r="AB22" i="33"/>
  <c r="G22" i="33" s="1"/>
  <c r="W44" i="33"/>
  <c r="W52" i="33"/>
  <c r="AB23" i="33"/>
  <c r="G23" i="33" s="1"/>
  <c r="W45" i="33"/>
  <c r="W53" i="33"/>
  <c r="AB24" i="33"/>
  <c r="G24" i="33" s="1"/>
  <c r="W46" i="33"/>
  <c r="W54" i="33"/>
  <c r="AB25" i="33"/>
  <c r="G25" i="33" s="1"/>
  <c r="W47" i="33"/>
  <c r="W55" i="33"/>
  <c r="AB26" i="33"/>
  <c r="G26" i="33" s="1"/>
  <c r="W48" i="33"/>
  <c r="W56" i="33"/>
  <c r="W49" i="33"/>
  <c r="X14" i="33"/>
  <c r="AM46" i="33"/>
  <c r="AM72" i="33"/>
  <c r="AM88" i="33"/>
  <c r="AM17" i="33"/>
  <c r="AM36" i="33"/>
  <c r="AM104" i="33"/>
  <c r="AM73" i="33"/>
  <c r="AL142" i="33"/>
  <c r="AM95" i="33"/>
  <c r="AM78" i="33"/>
  <c r="AM85" i="33"/>
  <c r="AM48" i="33"/>
  <c r="AM25" i="33"/>
  <c r="AM13" i="33"/>
  <c r="AL134" i="33"/>
  <c r="AL141" i="33"/>
  <c r="AM69" i="33"/>
  <c r="AM38" i="33"/>
  <c r="AM68" i="33"/>
  <c r="Z50" i="33"/>
  <c r="AL135" i="33"/>
  <c r="AM79" i="33"/>
  <c r="AM89" i="33"/>
  <c r="AM45" i="33"/>
  <c r="AM47" i="33"/>
  <c r="AM96" i="33"/>
  <c r="AM102" i="33"/>
  <c r="AA50" i="33"/>
  <c r="AM24" i="33"/>
  <c r="AM120" i="33"/>
  <c r="AM127" i="33"/>
  <c r="AM54" i="33"/>
  <c r="AM119" i="33"/>
  <c r="AM93" i="33"/>
  <c r="AM125" i="33"/>
  <c r="AM37" i="33"/>
  <c r="AM110" i="33"/>
  <c r="AL143" i="33"/>
  <c r="AL139" i="33"/>
  <c r="AM94" i="33"/>
  <c r="AL133" i="33"/>
  <c r="AM55" i="33"/>
  <c r="AM39" i="33"/>
  <c r="AM41" i="33"/>
  <c r="AM21" i="33"/>
  <c r="AM108" i="33"/>
  <c r="AL136" i="33"/>
  <c r="AL137" i="33"/>
  <c r="AL138" i="33"/>
  <c r="AM65" i="33"/>
  <c r="AB50" i="33"/>
  <c r="AM118" i="33"/>
  <c r="AM52" i="33"/>
  <c r="AM32" i="33"/>
  <c r="AM81" i="33"/>
  <c r="AM44" i="33"/>
  <c r="AM63" i="33"/>
  <c r="AM71" i="33"/>
  <c r="AM76" i="33"/>
  <c r="AM113" i="33"/>
  <c r="AL140" i="33"/>
  <c r="AM29" i="33"/>
  <c r="AM57" i="33"/>
  <c r="AM105" i="33"/>
  <c r="AM97" i="33"/>
  <c r="AM22" i="33"/>
  <c r="AM100" i="33"/>
  <c r="AM86" i="33"/>
  <c r="AM15" i="33"/>
  <c r="AM80" i="33"/>
  <c r="AM70" i="33"/>
  <c r="AM31" i="33"/>
  <c r="AM103" i="33"/>
  <c r="AM23" i="33"/>
  <c r="AL144" i="33"/>
  <c r="AM84" i="33"/>
  <c r="AM112" i="33"/>
  <c r="AM56" i="33"/>
  <c r="AM64" i="33"/>
  <c r="AM117" i="33"/>
  <c r="AM109" i="33"/>
  <c r="AM14" i="33"/>
  <c r="AM28" i="33"/>
  <c r="AM77" i="33"/>
  <c r="AM116" i="33"/>
  <c r="AM49" i="33"/>
  <c r="AM30" i="33"/>
  <c r="AM126" i="33"/>
  <c r="AM20" i="33"/>
  <c r="AM12" i="33"/>
  <c r="AM53" i="33"/>
  <c r="AM62" i="33"/>
  <c r="AM124" i="33"/>
  <c r="AM101" i="33"/>
  <c r="AL132" i="33"/>
  <c r="AM40" i="33"/>
  <c r="AM60" i="33"/>
  <c r="AM92" i="33"/>
  <c r="AM87" i="33"/>
  <c r="AM16" i="33"/>
  <c r="AL131" i="33"/>
  <c r="AM33" i="33"/>
  <c r="AM111" i="33"/>
  <c r="AM128" i="33"/>
  <c r="AM61" i="33"/>
  <c r="AM121" i="33"/>
  <c r="X55" i="33" l="1"/>
  <c r="C55" i="33" s="1"/>
  <c r="Y55" i="33"/>
  <c r="B55" i="33" s="1"/>
  <c r="Y51" i="33"/>
  <c r="B51" i="33" s="1"/>
  <c r="X51" i="33"/>
  <c r="C51" i="33" s="1"/>
  <c r="X48" i="33"/>
  <c r="C48" i="33" s="1"/>
  <c r="Y48" i="33"/>
  <c r="Y47" i="33"/>
  <c r="X47" i="33"/>
  <c r="C47" i="33" s="1"/>
  <c r="X54" i="33"/>
  <c r="C54" i="33" s="1"/>
  <c r="Y54" i="33"/>
  <c r="B54" i="33" s="1"/>
  <c r="X46" i="33"/>
  <c r="C46" i="33" s="1"/>
  <c r="Y46" i="33"/>
  <c r="X52" i="33"/>
  <c r="C52" i="33" s="1"/>
  <c r="Y52" i="33"/>
  <c r="B52" i="33" s="1"/>
  <c r="X45" i="33"/>
  <c r="C45" i="33" s="1"/>
  <c r="Y45" i="33"/>
  <c r="Y44" i="33"/>
  <c r="X44" i="33"/>
  <c r="C44" i="33" s="1"/>
  <c r="Y53" i="33"/>
  <c r="B53" i="33" s="1"/>
  <c r="X53" i="33"/>
  <c r="C53" i="33" s="1"/>
  <c r="X49" i="33"/>
  <c r="C49" i="33" s="1"/>
  <c r="Y49" i="33"/>
  <c r="Y56" i="33"/>
  <c r="B56" i="33" s="1"/>
  <c r="X56" i="33"/>
  <c r="C56" i="33" s="1"/>
  <c r="B40" i="33"/>
  <c r="D11" i="33"/>
  <c r="AG140" i="33"/>
  <c r="AJ140" i="33" s="1"/>
  <c r="AG139" i="33"/>
  <c r="AJ139" i="33" s="1"/>
  <c r="G50" i="33"/>
  <c r="AK146" i="33"/>
  <c r="E81" i="33" s="1"/>
  <c r="F50" i="33"/>
  <c r="E50" i="33"/>
  <c r="B50" i="33"/>
  <c r="Z47" i="33"/>
  <c r="AA49" i="33"/>
  <c r="AA54" i="33"/>
  <c r="AA56" i="33"/>
  <c r="AA51" i="33"/>
  <c r="AA44" i="33"/>
  <c r="AA53" i="33"/>
  <c r="AB53" i="33"/>
  <c r="Z55" i="33"/>
  <c r="AB55" i="33"/>
  <c r="Z45" i="33"/>
  <c r="AB54" i="33"/>
  <c r="AA46" i="33"/>
  <c r="AB45" i="33"/>
  <c r="AB56" i="33"/>
  <c r="Z56" i="33"/>
  <c r="Z49" i="33"/>
  <c r="AA48" i="33"/>
  <c r="AB51" i="33"/>
  <c r="AA45" i="33"/>
  <c r="AB49" i="33"/>
  <c r="AB46" i="33"/>
  <c r="Z44" i="33"/>
  <c r="AB44" i="33"/>
  <c r="AA47" i="33"/>
  <c r="Z52" i="33"/>
  <c r="Z51" i="33"/>
  <c r="AB52" i="33"/>
  <c r="AB47" i="33"/>
  <c r="AA52" i="33"/>
  <c r="Z46" i="33"/>
  <c r="Z54" i="33"/>
  <c r="AA55" i="33"/>
  <c r="AB48" i="33"/>
  <c r="Z53" i="33"/>
  <c r="Z48" i="33"/>
  <c r="E52" i="33" l="1"/>
  <c r="G56" i="33"/>
  <c r="F56" i="33"/>
  <c r="E55" i="33"/>
  <c r="G54" i="33"/>
  <c r="F54" i="33"/>
  <c r="E53" i="33"/>
  <c r="G55" i="33"/>
  <c r="F55" i="33"/>
  <c r="G52" i="33"/>
  <c r="F52" i="33"/>
  <c r="G53" i="33"/>
  <c r="F53" i="33"/>
  <c r="E56" i="33"/>
  <c r="E54" i="33"/>
  <c r="E51" i="33"/>
  <c r="F51" i="33"/>
  <c r="G51" i="33"/>
  <c r="AG137" i="33"/>
  <c r="AJ137" i="33" s="1"/>
  <c r="AG138" i="33"/>
  <c r="AJ138" i="33" s="1"/>
  <c r="AG134" i="33"/>
  <c r="AJ134" i="33" s="1"/>
  <c r="AG142" i="33"/>
  <c r="AJ142" i="33" s="1"/>
  <c r="AG145" i="33"/>
  <c r="AJ145" i="33" s="1"/>
  <c r="AG135" i="33"/>
  <c r="AJ135" i="33" s="1"/>
  <c r="AG141" i="33"/>
  <c r="AJ141" i="33" s="1"/>
  <c r="AG143" i="33"/>
  <c r="AJ143" i="33" s="1"/>
  <c r="AG144" i="33"/>
  <c r="AJ144" i="33" s="1"/>
  <c r="AG136" i="33"/>
  <c r="AJ136" i="33" s="1"/>
  <c r="G49" i="33"/>
  <c r="G48" i="33"/>
  <c r="G47" i="33"/>
  <c r="G46" i="33"/>
  <c r="G45" i="33"/>
  <c r="E48" i="33"/>
  <c r="F48" i="33"/>
  <c r="E47" i="33"/>
  <c r="F47" i="33"/>
  <c r="E45" i="33"/>
  <c r="F45" i="33"/>
  <c r="E46" i="33"/>
  <c r="F46" i="33"/>
  <c r="F49" i="33"/>
  <c r="E49" i="33"/>
  <c r="B48" i="33"/>
  <c r="B47" i="33"/>
  <c r="B45" i="33"/>
  <c r="B46" i="33"/>
  <c r="B49" i="33"/>
  <c r="W11" i="31" l="1"/>
  <c r="Y10" i="31"/>
  <c r="X10" i="31"/>
  <c r="W10" i="31"/>
  <c r="V10" i="31"/>
  <c r="Z16" i="31"/>
  <c r="W25" i="31" l="1"/>
  <c r="D25" i="31" s="1"/>
  <c r="W34" i="31"/>
  <c r="W23" i="31"/>
  <c r="W35" i="31"/>
  <c r="W31" i="31"/>
  <c r="D31" i="31" s="1"/>
  <c r="W22" i="31"/>
  <c r="D22" i="31" s="1"/>
  <c r="W28" i="31"/>
  <c r="D28" i="31" s="1"/>
  <c r="W21" i="31"/>
  <c r="D21" i="31" s="1"/>
  <c r="W32" i="31"/>
  <c r="D32" i="31" s="1"/>
  <c r="W30" i="31"/>
  <c r="D30" i="31" s="1"/>
  <c r="W29" i="31"/>
  <c r="D29" i="31" s="1"/>
  <c r="W27" i="31"/>
  <c r="D27" i="31" s="1"/>
  <c r="W26" i="31"/>
  <c r="D26" i="31" s="1"/>
  <c r="X30" i="31"/>
  <c r="E30" i="31" s="1"/>
  <c r="X26" i="31"/>
  <c r="X24" i="31"/>
  <c r="X22" i="31"/>
  <c r="E22" i="31" s="1"/>
  <c r="X29" i="31"/>
  <c r="X28" i="31"/>
  <c r="X27" i="31"/>
  <c r="X23" i="31"/>
  <c r="X35" i="31"/>
  <c r="E35" i="31" s="1"/>
  <c r="X33" i="31"/>
  <c r="X32" i="31"/>
  <c r="E32" i="31" s="1"/>
  <c r="X31" i="31"/>
  <c r="E31" i="31" s="1"/>
  <c r="X25" i="31"/>
  <c r="X34" i="31"/>
  <c r="E34" i="31" s="1"/>
  <c r="X21" i="31"/>
  <c r="AN142" i="31"/>
  <c r="AL142" i="31" s="1" a="1"/>
  <c r="AL142" i="31" s="1"/>
  <c r="AN134" i="31"/>
  <c r="AL134" i="31" s="1" a="1"/>
  <c r="AL134" i="31" s="1"/>
  <c r="W45" i="31"/>
  <c r="W54" i="31"/>
  <c r="W56" i="31"/>
  <c r="AN137" i="31"/>
  <c r="AL137" i="31" s="1" a="1"/>
  <c r="AL137" i="31" s="1"/>
  <c r="W51" i="31"/>
  <c r="AN141" i="31"/>
  <c r="AL141" i="31" s="1" a="1"/>
  <c r="AL141" i="31" s="1"/>
  <c r="AN133" i="31"/>
  <c r="AL133" i="31" s="1" a="1"/>
  <c r="AL133" i="31" s="1"/>
  <c r="W50" i="31"/>
  <c r="W52" i="31"/>
  <c r="AN140" i="31"/>
  <c r="AL140" i="31" s="1" a="1"/>
  <c r="AL140" i="31" s="1"/>
  <c r="AN132" i="31"/>
  <c r="AL132" i="31" s="1" a="1"/>
  <c r="AL132" i="31" s="1"/>
  <c r="W47" i="31"/>
  <c r="AN139" i="31"/>
  <c r="AL139" i="31" s="1" a="1"/>
  <c r="AL139" i="31" s="1"/>
  <c r="AN131" i="31"/>
  <c r="AL131" i="31" s="1" a="1"/>
  <c r="AL131" i="31" s="1"/>
  <c r="W46" i="31"/>
  <c r="W48" i="31"/>
  <c r="AN138" i="31"/>
  <c r="AL138" i="31" s="1" a="1"/>
  <c r="AL138" i="31" s="1"/>
  <c r="W53" i="31"/>
  <c r="W55" i="31"/>
  <c r="AN145" i="31"/>
  <c r="AL145" i="31" s="1" a="1"/>
  <c r="AL145" i="31" s="1"/>
  <c r="W44" i="31"/>
  <c r="AN135" i="31"/>
  <c r="AL135" i="31" s="1" a="1"/>
  <c r="AL135" i="31" s="1"/>
  <c r="AN144" i="31"/>
  <c r="AL144" i="31" s="1" a="1"/>
  <c r="AL144" i="31" s="1"/>
  <c r="AN136" i="31"/>
  <c r="AL136" i="31" s="1" a="1"/>
  <c r="AL136" i="31" s="1"/>
  <c r="W49" i="31"/>
  <c r="AN143" i="31"/>
  <c r="AL143" i="31" s="1" a="1"/>
  <c r="AL143" i="31" s="1"/>
  <c r="D23" i="31"/>
  <c r="D34" i="31"/>
  <c r="D35" i="31"/>
  <c r="Y32" i="31"/>
  <c r="F32" i="31" s="1"/>
  <c r="Y23" i="31"/>
  <c r="F23" i="31" s="1"/>
  <c r="Y31" i="31"/>
  <c r="F31" i="31" s="1"/>
  <c r="Y22" i="31"/>
  <c r="F22" i="31" s="1"/>
  <c r="Y30" i="31"/>
  <c r="F30" i="31" s="1"/>
  <c r="Y21" i="31"/>
  <c r="F21" i="31" s="1"/>
  <c r="Y29" i="31"/>
  <c r="F29" i="31" s="1"/>
  <c r="Y28" i="31"/>
  <c r="F28" i="31" s="1"/>
  <c r="Y25" i="31"/>
  <c r="F25" i="31" s="1"/>
  <c r="Y27" i="31"/>
  <c r="F27" i="31" s="1"/>
  <c r="Y34" i="31"/>
  <c r="F34" i="31" s="1"/>
  <c r="Y35" i="31"/>
  <c r="F35" i="31" s="1"/>
  <c r="Y26" i="31"/>
  <c r="F26" i="31" s="1"/>
  <c r="B58" i="31"/>
  <c r="C41" i="31"/>
  <c r="B19" i="31"/>
  <c r="X55" i="31" l="1"/>
  <c r="C55" i="31" s="1"/>
  <c r="Y55" i="31"/>
  <c r="X54" i="31"/>
  <c r="C54" i="31" s="1"/>
  <c r="Y54" i="31"/>
  <c r="Y52" i="31"/>
  <c r="AD52" i="31" s="1"/>
  <c r="X52" i="31"/>
  <c r="C52" i="31" s="1"/>
  <c r="Y50" i="31"/>
  <c r="AD50" i="31" s="1"/>
  <c r="X50" i="31"/>
  <c r="C50" i="31" s="1"/>
  <c r="X51" i="31"/>
  <c r="C51" i="31" s="1"/>
  <c r="Y51" i="31"/>
  <c r="AD51" i="31" s="1"/>
  <c r="X49" i="31"/>
  <c r="C49" i="31" s="1"/>
  <c r="Y49" i="31"/>
  <c r="AD49" i="31" s="1"/>
  <c r="Y44" i="31"/>
  <c r="X44" i="31"/>
  <c r="C44" i="31" s="1"/>
  <c r="X56" i="31"/>
  <c r="C56" i="31" s="1"/>
  <c r="Y56" i="31"/>
  <c r="Y53" i="31"/>
  <c r="AD53" i="31" s="1"/>
  <c r="X53" i="31"/>
  <c r="Y45" i="31"/>
  <c r="AD45" i="31" s="1"/>
  <c r="X45" i="31"/>
  <c r="C45" i="31" s="1"/>
  <c r="Y48" i="31"/>
  <c r="X48" i="31"/>
  <c r="C48" i="31" s="1"/>
  <c r="X46" i="31"/>
  <c r="C46" i="31" s="1"/>
  <c r="Y46" i="31"/>
  <c r="AD46" i="31" s="1"/>
  <c r="X47" i="31"/>
  <c r="C47" i="31" s="1"/>
  <c r="Y47" i="31"/>
  <c r="AD47" i="31" s="1"/>
  <c r="D17" i="31"/>
  <c r="C53" i="31"/>
  <c r="AH145" i="31"/>
  <c r="AH144" i="31"/>
  <c r="AH143" i="31"/>
  <c r="AH142" i="31"/>
  <c r="AH141" i="31"/>
  <c r="AH140" i="31"/>
  <c r="AH139" i="31"/>
  <c r="AH138" i="31"/>
  <c r="AH137" i="31"/>
  <c r="AH136" i="31"/>
  <c r="AH135" i="31"/>
  <c r="AH134" i="31"/>
  <c r="AH133" i="31"/>
  <c r="AH129" i="31"/>
  <c r="AH128" i="31"/>
  <c r="AH127" i="31"/>
  <c r="AH126" i="31"/>
  <c r="AH125" i="31"/>
  <c r="AH124" i="31"/>
  <c r="AH123" i="31"/>
  <c r="AH122" i="31"/>
  <c r="AH121" i="31"/>
  <c r="AH120" i="31"/>
  <c r="AH119" i="31"/>
  <c r="AH118" i="31"/>
  <c r="AH117" i="31"/>
  <c r="AH116" i="31"/>
  <c r="AH115" i="31"/>
  <c r="AH114" i="31"/>
  <c r="AH113" i="31"/>
  <c r="AH112" i="31"/>
  <c r="AH111" i="31"/>
  <c r="AH110" i="31"/>
  <c r="AH109" i="31"/>
  <c r="AH108" i="31"/>
  <c r="AH107" i="31"/>
  <c r="AH106" i="31"/>
  <c r="AH105" i="31"/>
  <c r="AH104" i="31"/>
  <c r="AH103" i="31"/>
  <c r="AH102" i="31"/>
  <c r="AH101" i="31"/>
  <c r="AH100" i="31"/>
  <c r="AH99" i="31"/>
  <c r="AH98" i="31"/>
  <c r="AH97" i="31"/>
  <c r="AH96" i="31"/>
  <c r="AH95" i="31"/>
  <c r="AH94" i="31"/>
  <c r="AH93" i="31"/>
  <c r="AH92" i="31"/>
  <c r="AH91" i="31"/>
  <c r="AH90" i="31"/>
  <c r="AH89" i="31"/>
  <c r="AH88" i="31"/>
  <c r="AH87" i="31"/>
  <c r="AH86" i="31"/>
  <c r="AH85" i="31"/>
  <c r="AH84" i="31"/>
  <c r="AH83" i="31"/>
  <c r="AH82" i="31"/>
  <c r="AH81" i="31"/>
  <c r="AH80" i="31"/>
  <c r="AH79" i="31"/>
  <c r="AH78" i="31"/>
  <c r="AH77" i="31"/>
  <c r="AH76" i="31"/>
  <c r="AH75" i="31"/>
  <c r="AH74" i="31"/>
  <c r="AH73" i="31"/>
  <c r="AH72" i="31"/>
  <c r="AH71" i="31"/>
  <c r="AH70" i="31"/>
  <c r="AH69" i="31"/>
  <c r="AH68" i="31"/>
  <c r="AH67" i="31"/>
  <c r="AH66" i="31"/>
  <c r="AH65" i="31"/>
  <c r="AH64" i="31"/>
  <c r="AH63" i="31"/>
  <c r="AH62" i="31"/>
  <c r="AH61" i="31"/>
  <c r="AH60" i="31"/>
  <c r="AH59" i="31"/>
  <c r="AH58" i="31"/>
  <c r="AH57" i="31"/>
  <c r="AH56" i="31"/>
  <c r="AH55" i="31"/>
  <c r="AH54" i="31"/>
  <c r="AH53" i="31"/>
  <c r="AH52" i="31"/>
  <c r="AH51" i="31"/>
  <c r="AH50" i="31"/>
  <c r="AH49" i="31"/>
  <c r="AH48" i="31"/>
  <c r="AH47" i="31"/>
  <c r="AH46" i="31"/>
  <c r="AH45" i="31"/>
  <c r="AH44" i="31"/>
  <c r="AH43" i="31"/>
  <c r="AH42" i="31"/>
  <c r="AH41" i="31"/>
  <c r="F43" i="31"/>
  <c r="AH40" i="31"/>
  <c r="AH39" i="31"/>
  <c r="AH38" i="31"/>
  <c r="AH37" i="31"/>
  <c r="AH36" i="31"/>
  <c r="AH35" i="31"/>
  <c r="AH34" i="31"/>
  <c r="AH33" i="31"/>
  <c r="AH32" i="31"/>
  <c r="AH31" i="31"/>
  <c r="AH30" i="31"/>
  <c r="AH29" i="31"/>
  <c r="AH28" i="31"/>
  <c r="AH27" i="31"/>
  <c r="AH26" i="31"/>
  <c r="AH25" i="31"/>
  <c r="AH24" i="31"/>
  <c r="AH23" i="31"/>
  <c r="AH22" i="31"/>
  <c r="AH21" i="31"/>
  <c r="E21" i="31"/>
  <c r="AH20" i="31"/>
  <c r="AH19" i="31"/>
  <c r="AH18" i="31"/>
  <c r="AH17" i="31"/>
  <c r="AH16" i="31"/>
  <c r="AA16" i="31"/>
  <c r="AH15" i="31"/>
  <c r="AH14" i="31"/>
  <c r="AH13" i="31"/>
  <c r="AH12" i="31"/>
  <c r="AH11" i="31"/>
  <c r="D11" i="31"/>
  <c r="AH10" i="31"/>
  <c r="F20" i="31"/>
  <c r="E25" i="31"/>
  <c r="C11" i="31"/>
  <c r="AM9" i="31"/>
  <c r="AD56" i="31" l="1"/>
  <c r="AA56" i="31" s="1" a="1"/>
  <c r="AA56" i="31" s="1"/>
  <c r="B56" i="31"/>
  <c r="AD54" i="31"/>
  <c r="B54" i="31"/>
  <c r="AD55" i="31"/>
  <c r="Z55" i="31" s="1" a="1"/>
  <c r="Z55" i="31" s="1"/>
  <c r="E55" i="31" s="1"/>
  <c r="B55" i="31"/>
  <c r="AD48" i="31"/>
  <c r="Z48" i="31" s="1" a="1"/>
  <c r="Z48" i="31" s="1"/>
  <c r="AG137" i="31"/>
  <c r="AD44" i="31"/>
  <c r="Z44" i="31" s="1" a="1"/>
  <c r="Z44" i="31" s="1"/>
  <c r="AA52" i="31" a="1"/>
  <c r="AA52" i="31" s="1"/>
  <c r="AJ141" i="31" s="1"/>
  <c r="Z52" i="31" a="1"/>
  <c r="Z52" i="31" s="1"/>
  <c r="Z47" i="31" a="1"/>
  <c r="Z47" i="31" s="1"/>
  <c r="AA47" i="31" a="1"/>
  <c r="AA47" i="31" s="1"/>
  <c r="AJ136" i="31" s="1"/>
  <c r="Z54" i="31" a="1"/>
  <c r="Z54" i="31" s="1"/>
  <c r="E54" i="31" s="1"/>
  <c r="AA54" i="31" a="1"/>
  <c r="AA54" i="31" s="1"/>
  <c r="Z45" i="31" a="1"/>
  <c r="Z45" i="31" s="1"/>
  <c r="AA45" i="31" a="1"/>
  <c r="AA45" i="31" s="1"/>
  <c r="AJ134" i="31" s="1"/>
  <c r="Z51" i="31" a="1"/>
  <c r="Z51" i="31" s="1"/>
  <c r="AA51" i="31" a="1"/>
  <c r="AA51" i="31" s="1"/>
  <c r="AJ140" i="31" s="1"/>
  <c r="Z50" i="31" a="1"/>
  <c r="Z50" i="31" s="1"/>
  <c r="AA50" i="31" a="1"/>
  <c r="AA50" i="31" s="1"/>
  <c r="AJ139" i="31" s="1"/>
  <c r="Z49" i="31" a="1"/>
  <c r="Z49" i="31" s="1"/>
  <c r="AA49" i="31" a="1"/>
  <c r="AA49" i="31" s="1"/>
  <c r="AJ138" i="31" s="1"/>
  <c r="AA46" i="31" a="1"/>
  <c r="AA46" i="31" s="1"/>
  <c r="AJ135" i="31" s="1"/>
  <c r="Z46" i="31" a="1"/>
  <c r="Z46" i="31" s="1"/>
  <c r="Z53" i="31" a="1"/>
  <c r="Z53" i="31" s="1"/>
  <c r="AA53" i="31" a="1"/>
  <c r="AA53" i="31" s="1"/>
  <c r="AJ142" i="31" s="1"/>
  <c r="AM129" i="31"/>
  <c r="AM65" i="31"/>
  <c r="AM70" i="31"/>
  <c r="AM34" i="31"/>
  <c r="AM72" i="31"/>
  <c r="AM118" i="31"/>
  <c r="AM83" i="31"/>
  <c r="AM119" i="31"/>
  <c r="AM55" i="31"/>
  <c r="AM54" i="31"/>
  <c r="AM58" i="31"/>
  <c r="AM77" i="31"/>
  <c r="AM13" i="31"/>
  <c r="AM68" i="31"/>
  <c r="AM91" i="31"/>
  <c r="AM96" i="31"/>
  <c r="AM92" i="31"/>
  <c r="AM81" i="31"/>
  <c r="AM26" i="31"/>
  <c r="AM20" i="31"/>
  <c r="AM73" i="31"/>
  <c r="AM63" i="31"/>
  <c r="AM85" i="31"/>
  <c r="AM121" i="31"/>
  <c r="AM57" i="31"/>
  <c r="AM38" i="31"/>
  <c r="AM128" i="31"/>
  <c r="AM64" i="31"/>
  <c r="AM102" i="31"/>
  <c r="AM59" i="31"/>
  <c r="AM111" i="31"/>
  <c r="AM47" i="31"/>
  <c r="AM22" i="31"/>
  <c r="AM10" i="31"/>
  <c r="AM69" i="31"/>
  <c r="AM124" i="31"/>
  <c r="AM60" i="31"/>
  <c r="AM75" i="31"/>
  <c r="AM11" i="31"/>
  <c r="AM79" i="31"/>
  <c r="AM27" i="31"/>
  <c r="AM28" i="31"/>
  <c r="AM17" i="31"/>
  <c r="AM30" i="31"/>
  <c r="AM106" i="31"/>
  <c r="AM93" i="31"/>
  <c r="AM50" i="31"/>
  <c r="AM110" i="31"/>
  <c r="AM127" i="31"/>
  <c r="AM90" i="31"/>
  <c r="AM21" i="31"/>
  <c r="AM113" i="31"/>
  <c r="AM49" i="31"/>
  <c r="AM14" i="31"/>
  <c r="AM120" i="31"/>
  <c r="AM56" i="31"/>
  <c r="AM94" i="31"/>
  <c r="AM35" i="31"/>
  <c r="AM103" i="31"/>
  <c r="AM39" i="31"/>
  <c r="AM12" i="31"/>
  <c r="AM125" i="31"/>
  <c r="AM61" i="31"/>
  <c r="AM116" i="31"/>
  <c r="AM52" i="31"/>
  <c r="AM43" i="31"/>
  <c r="AM25" i="31"/>
  <c r="AM37" i="31"/>
  <c r="AM88" i="31"/>
  <c r="AM84" i="31"/>
  <c r="AM80" i="31"/>
  <c r="AM115" i="31"/>
  <c r="AM105" i="31"/>
  <c r="AM41" i="31"/>
  <c r="AM99" i="31"/>
  <c r="AM112" i="31"/>
  <c r="AM48" i="31"/>
  <c r="AM78" i="31"/>
  <c r="AM114" i="31"/>
  <c r="AM95" i="31"/>
  <c r="AM31" i="31"/>
  <c r="AM107" i="31"/>
  <c r="AM117" i="31"/>
  <c r="AM53" i="31"/>
  <c r="AM108" i="31"/>
  <c r="AM44" i="31"/>
  <c r="AM19" i="31"/>
  <c r="AM71" i="31"/>
  <c r="AM16" i="31"/>
  <c r="AM18" i="31"/>
  <c r="AM97" i="31"/>
  <c r="AM33" i="31"/>
  <c r="AM51" i="31"/>
  <c r="AM104" i="31"/>
  <c r="AM40" i="31"/>
  <c r="AM62" i="31"/>
  <c r="AM74" i="31"/>
  <c r="AM87" i="31"/>
  <c r="AM23" i="31"/>
  <c r="AM67" i="31"/>
  <c r="AM109" i="31"/>
  <c r="AM45" i="31"/>
  <c r="AM100" i="31"/>
  <c r="AM36" i="31"/>
  <c r="AM122" i="31"/>
  <c r="AM89" i="31"/>
  <c r="AM32" i="31"/>
  <c r="AM46" i="31"/>
  <c r="AM42" i="31"/>
  <c r="AM15" i="31"/>
  <c r="AM101" i="31"/>
  <c r="AM82" i="31"/>
  <c r="AM98" i="31"/>
  <c r="AM24" i="31"/>
  <c r="AM126" i="31"/>
  <c r="AM29" i="31"/>
  <c r="AM66" i="31"/>
  <c r="AM123" i="31"/>
  <c r="AM86" i="31"/>
  <c r="AM76" i="31"/>
  <c r="B46" i="31"/>
  <c r="B48" i="31"/>
  <c r="AG141" i="31"/>
  <c r="B52" i="31"/>
  <c r="AG145" i="31"/>
  <c r="AG144" i="31"/>
  <c r="AG138" i="31"/>
  <c r="AG143" i="31"/>
  <c r="AG136" i="31"/>
  <c r="AG140" i="31"/>
  <c r="B51" i="31"/>
  <c r="AG139" i="31"/>
  <c r="AG135" i="31"/>
  <c r="AG134" i="31"/>
  <c r="AG142" i="31"/>
  <c r="B53" i="31"/>
  <c r="AG133" i="31"/>
  <c r="W12" i="31"/>
  <c r="B40" i="31" s="1"/>
  <c r="B45" i="31"/>
  <c r="B49" i="31"/>
  <c r="B50" i="31"/>
  <c r="B47" i="31"/>
  <c r="B44" i="31"/>
  <c r="X14" i="31"/>
  <c r="E29" i="31"/>
  <c r="E28" i="31"/>
  <c r="E27" i="31"/>
  <c r="E26" i="31"/>
  <c r="E23" i="31"/>
  <c r="F9" i="31"/>
  <c r="AG146" i="31" s="1"/>
  <c r="AA55" i="31" l="1" a="1"/>
  <c r="AA55" i="31" s="1"/>
  <c r="AJ144" i="31" s="1"/>
  <c r="Z56" i="31" a="1"/>
  <c r="Z56" i="31" s="1"/>
  <c r="E56" i="31" s="1"/>
  <c r="AJ143" i="31"/>
  <c r="F54" i="31"/>
  <c r="AA44" i="31" a="1"/>
  <c r="AA44" i="31" s="1"/>
  <c r="AJ133" i="31" s="1"/>
  <c r="AK146" i="31" s="1"/>
  <c r="AJ145" i="31"/>
  <c r="F56" i="31"/>
  <c r="AA48" i="31" a="1"/>
  <c r="AA48" i="31" s="1"/>
  <c r="AJ137" i="31" s="1"/>
  <c r="AN146" i="31"/>
  <c r="E48" i="31"/>
  <c r="E47" i="31"/>
  <c r="E44" i="31"/>
  <c r="E50" i="31"/>
  <c r="E49" i="31"/>
  <c r="E46" i="31"/>
  <c r="AH146" i="31"/>
  <c r="E53" i="31"/>
  <c r="E51" i="31"/>
  <c r="E45" i="31"/>
  <c r="E52" i="31"/>
  <c r="F55" i="31" l="1"/>
  <c r="F50" i="31"/>
  <c r="F44" i="31"/>
  <c r="F49" i="31"/>
  <c r="F51" i="31"/>
  <c r="F45" i="31"/>
  <c r="F48" i="31"/>
  <c r="F52" i="31"/>
  <c r="F53" i="31"/>
  <c r="F47" i="31"/>
  <c r="F46" i="31"/>
  <c r="AH131" i="31" l="1"/>
  <c r="AH132" i="31"/>
  <c r="H3" i="30"/>
  <c r="H5" i="30"/>
  <c r="H6" i="30"/>
  <c r="H7" i="30"/>
  <c r="H8" i="30"/>
  <c r="H9" i="30"/>
  <c r="H11" i="30"/>
  <c r="H12" i="30"/>
  <c r="H13" i="30"/>
  <c r="H14" i="30"/>
  <c r="H15" i="30"/>
  <c r="H16" i="30"/>
  <c r="H18" i="30"/>
  <c r="H19" i="30"/>
  <c r="H20" i="30"/>
  <c r="H21" i="30"/>
  <c r="H22" i="30"/>
  <c r="H24" i="30"/>
  <c r="H25" i="30"/>
  <c r="H26" i="30"/>
  <c r="H27" i="30"/>
  <c r="H28" i="30"/>
  <c r="H29" i="30"/>
  <c r="H30" i="30"/>
  <c r="H31" i="30"/>
  <c r="H32" i="30"/>
  <c r="H33" i="30"/>
  <c r="H34" i="30"/>
  <c r="H35" i="30"/>
  <c r="H36" i="30"/>
  <c r="H37" i="30"/>
  <c r="H38" i="30"/>
  <c r="H39" i="30"/>
  <c r="H40" i="30"/>
  <c r="H41" i="30"/>
  <c r="H42" i="30"/>
  <c r="H43" i="30"/>
  <c r="H45" i="30"/>
  <c r="H46" i="30"/>
  <c r="H47" i="30"/>
  <c r="H48" i="30"/>
  <c r="H49" i="30"/>
  <c r="H50" i="30"/>
  <c r="H51" i="30"/>
  <c r="H52" i="30"/>
  <c r="H53" i="30"/>
  <c r="H54" i="30"/>
  <c r="H55" i="30"/>
  <c r="H56" i="30"/>
  <c r="H57" i="30"/>
  <c r="H58" i="30"/>
  <c r="H59" i="30"/>
  <c r="H60" i="30"/>
  <c r="H61" i="30"/>
  <c r="H62" i="30"/>
  <c r="H63" i="30"/>
  <c r="H64" i="30"/>
  <c r="H65" i="30"/>
  <c r="H66" i="30"/>
  <c r="H67" i="30"/>
  <c r="H68" i="30"/>
  <c r="H69" i="30"/>
  <c r="H70" i="30"/>
  <c r="H71" i="30"/>
  <c r="H72" i="30"/>
  <c r="H73" i="30"/>
  <c r="H74" i="30"/>
  <c r="H75" i="30"/>
  <c r="H76" i="30"/>
  <c r="H77" i="30"/>
  <c r="H78" i="30"/>
  <c r="H79" i="30"/>
  <c r="H80" i="30"/>
  <c r="H81" i="30"/>
  <c r="H82" i="30"/>
  <c r="H83" i="30"/>
  <c r="H84" i="30"/>
  <c r="H85" i="30"/>
  <c r="H86" i="30"/>
  <c r="H87" i="30"/>
  <c r="H88" i="30"/>
  <c r="H89" i="30"/>
  <c r="H90" i="30"/>
  <c r="H91" i="30"/>
  <c r="H92" i="30"/>
  <c r="H93" i="30"/>
  <c r="H94" i="30"/>
  <c r="H95" i="30"/>
  <c r="H96" i="30"/>
  <c r="H97" i="30"/>
  <c r="H99" i="30"/>
  <c r="H100" i="30"/>
  <c r="H101" i="30"/>
  <c r="H102" i="30"/>
  <c r="H103" i="30"/>
  <c r="H104" i="30"/>
  <c r="H105" i="30"/>
  <c r="H106" i="30"/>
  <c r="H107" i="30"/>
  <c r="H108" i="30"/>
  <c r="H109" i="30"/>
  <c r="H110" i="30"/>
  <c r="H111" i="30"/>
  <c r="H112" i="30"/>
  <c r="H113" i="30"/>
  <c r="H114" i="30"/>
  <c r="H115" i="30"/>
  <c r="H116" i="30"/>
  <c r="H117" i="30"/>
  <c r="H118" i="30"/>
  <c r="H119" i="30"/>
  <c r="H120" i="30"/>
  <c r="H121" i="30"/>
  <c r="H122" i="30"/>
  <c r="C13" i="29" l="1"/>
  <c r="AI30" i="28"/>
  <c r="C46" i="29" s="1"/>
  <c r="X30" i="28"/>
  <c r="AI29" i="28"/>
  <c r="C45" i="29" s="1"/>
  <c r="X29" i="28"/>
  <c r="AI28" i="28"/>
  <c r="C44" i="29" s="1"/>
  <c r="X28" i="28"/>
  <c r="AI27" i="28"/>
  <c r="C43" i="29" s="1"/>
  <c r="X27" i="28"/>
  <c r="AI26" i="28"/>
  <c r="C42" i="29" s="1"/>
  <c r="X26" i="28"/>
  <c r="AL25" i="28"/>
  <c r="AK25" i="28"/>
  <c r="AJ25" i="28"/>
  <c r="AI25" i="28"/>
  <c r="C41" i="29" s="1"/>
  <c r="AI24" i="28"/>
  <c r="C40" i="29" s="1"/>
  <c r="X24" i="28"/>
  <c r="AI23" i="28"/>
  <c r="C39" i="29" s="1"/>
  <c r="X23" i="28"/>
  <c r="AI22" i="28"/>
  <c r="C38" i="29" s="1"/>
  <c r="X22" i="28"/>
  <c r="AI21" i="28"/>
  <c r="C37" i="29" s="1"/>
  <c r="X21" i="28"/>
  <c r="AI20" i="28"/>
  <c r="C36" i="29" s="1"/>
  <c r="X20" i="28"/>
  <c r="AI19" i="28"/>
  <c r="C35" i="29" s="1"/>
  <c r="X19" i="28"/>
  <c r="AL18" i="28"/>
  <c r="AK18" i="28"/>
  <c r="AJ18" i="28"/>
  <c r="AI18" i="28"/>
  <c r="C34" i="29" s="1"/>
  <c r="AI17" i="28"/>
  <c r="C33" i="29" s="1"/>
  <c r="X17" i="28"/>
  <c r="AI16" i="28"/>
  <c r="C32" i="29" s="1"/>
  <c r="X16" i="28"/>
  <c r="AL15" i="28"/>
  <c r="AK15" i="28"/>
  <c r="AJ15" i="28"/>
  <c r="AI15" i="28"/>
  <c r="C31" i="29" s="1"/>
  <c r="AI14" i="28"/>
  <c r="C30" i="29" s="1"/>
  <c r="X14" i="28"/>
  <c r="AI13" i="28"/>
  <c r="C29" i="29" s="1"/>
  <c r="X13" i="28"/>
  <c r="AI12" i="28"/>
  <c r="C28" i="29" s="1"/>
  <c r="X12" i="28"/>
  <c r="AI11" i="28"/>
  <c r="C27" i="29" s="1"/>
  <c r="X11" i="28"/>
  <c r="AI10" i="28"/>
  <c r="C26" i="29" s="1"/>
  <c r="X10" i="28"/>
  <c r="AI9" i="28"/>
  <c r="C25" i="29" s="1"/>
  <c r="X9" i="28"/>
  <c r="AI8" i="28"/>
  <c r="C24" i="29" s="1"/>
  <c r="X8" i="28"/>
  <c r="AL7" i="28"/>
  <c r="AK7" i="28"/>
  <c r="AJ7" i="28"/>
  <c r="AI7" i="28"/>
  <c r="C23" i="29" s="1"/>
  <c r="B13" i="29"/>
  <c r="X2" i="28"/>
  <c r="AI3" i="28"/>
  <c r="C19" i="29" s="1"/>
  <c r="AJ3" i="28"/>
  <c r="AK3" i="28"/>
  <c r="AL3" i="28"/>
  <c r="X4" i="28"/>
  <c r="AI4" i="28"/>
  <c r="C20" i="29" s="1"/>
  <c r="X5" i="28"/>
  <c r="AI5" i="28"/>
  <c r="C21" i="29" s="1"/>
  <c r="X6" i="28"/>
  <c r="AI6" i="28"/>
  <c r="C22" i="29" s="1"/>
  <c r="AG28" i="28" l="1"/>
  <c r="AC28" i="28"/>
  <c r="AC26" i="28"/>
  <c r="AG26" i="28"/>
  <c r="AC29" i="28"/>
  <c r="AG29" i="28"/>
  <c r="AC30" i="28"/>
  <c r="AG30" i="28"/>
  <c r="AC27" i="28"/>
  <c r="AG27" i="28"/>
  <c r="AG14" i="28"/>
  <c r="AD14" i="28"/>
  <c r="AE14" i="28"/>
  <c r="AB20" i="28"/>
  <c r="AD20" i="28"/>
  <c r="AF20" i="28"/>
  <c r="AD27" i="28"/>
  <c r="AE27" i="28"/>
  <c r="AG5" i="28"/>
  <c r="AE5" i="28"/>
  <c r="AD5" i="28"/>
  <c r="AG16" i="28"/>
  <c r="AD16" i="28"/>
  <c r="AE16" i="28"/>
  <c r="AD30" i="28"/>
  <c r="AE30" i="28"/>
  <c r="AB4" i="28"/>
  <c r="AE4" i="28"/>
  <c r="AD4" i="28"/>
  <c r="AE10" i="28"/>
  <c r="AD10" i="28"/>
  <c r="AF17" i="28"/>
  <c r="AD17" i="28"/>
  <c r="AE17" i="28"/>
  <c r="AF24" i="28"/>
  <c r="AD24" i="28"/>
  <c r="AB24" i="28"/>
  <c r="AB21" i="28"/>
  <c r="AD21" i="28"/>
  <c r="AF21" i="28"/>
  <c r="AE28" i="28"/>
  <c r="AD28" i="28"/>
  <c r="AB8" i="28"/>
  <c r="AE8" i="28"/>
  <c r="AD8" i="28"/>
  <c r="AE29" i="28"/>
  <c r="AD29" i="28"/>
  <c r="AG11" i="28"/>
  <c r="AE11" i="28"/>
  <c r="AD11" i="28"/>
  <c r="AE6" i="28"/>
  <c r="AD6" i="28"/>
  <c r="AF22" i="28"/>
  <c r="AD22" i="28"/>
  <c r="AB22" i="28"/>
  <c r="AG9" i="28"/>
  <c r="AD9" i="28"/>
  <c r="AE9" i="28"/>
  <c r="AF23" i="28"/>
  <c r="AD23" i="28"/>
  <c r="AB23" i="28"/>
  <c r="AF12" i="28"/>
  <c r="AD12" i="28"/>
  <c r="AE12" i="28"/>
  <c r="AC13" i="28"/>
  <c r="AD13" i="28"/>
  <c r="AE13" i="28"/>
  <c r="AB19" i="28"/>
  <c r="AD19" i="28"/>
  <c r="AF19" i="28"/>
  <c r="AE26" i="28"/>
  <c r="AD26" i="28"/>
  <c r="AF27" i="28"/>
  <c r="AB26" i="28"/>
  <c r="AD2" i="28"/>
  <c r="AI2" i="28" s="1"/>
  <c r="C11" i="29" s="1"/>
  <c r="W4" i="28"/>
  <c r="AF11" i="28"/>
  <c r="AF26" i="28"/>
  <c r="AF5" i="28"/>
  <c r="AL5" i="28" s="1"/>
  <c r="F21" i="29" s="1"/>
  <c r="AB5" i="28"/>
  <c r="AC17" i="28"/>
  <c r="AB11" i="28"/>
  <c r="AG17" i="28"/>
  <c r="AC11" i="28"/>
  <c r="AB16" i="28"/>
  <c r="AC16" i="28"/>
  <c r="AC8" i="28"/>
  <c r="AB30" i="28"/>
  <c r="AG8" i="28"/>
  <c r="AC12" i="28"/>
  <c r="AF30" i="28"/>
  <c r="AF8" i="28"/>
  <c r="AG12" i="28"/>
  <c r="AF16" i="28"/>
  <c r="AF28" i="28"/>
  <c r="AB28" i="28"/>
  <c r="AG13" i="28"/>
  <c r="AF13" i="28"/>
  <c r="AB13" i="28"/>
  <c r="AB29" i="28"/>
  <c r="AB14" i="28"/>
  <c r="AG10" i="28"/>
  <c r="AF10" i="28"/>
  <c r="AC10" i="28"/>
  <c r="AB10" i="28"/>
  <c r="AC14" i="28"/>
  <c r="AF29" i="28"/>
  <c r="AF14" i="28"/>
  <c r="AB9" i="28"/>
  <c r="AC9" i="28"/>
  <c r="AB12" i="28"/>
  <c r="AB17" i="28"/>
  <c r="AB27" i="28"/>
  <c r="AF9" i="28"/>
  <c r="AC4" i="28"/>
  <c r="AG6" i="28"/>
  <c r="AB6" i="28"/>
  <c r="AC5" i="28"/>
  <c r="AG4" i="28"/>
  <c r="AF4" i="28"/>
  <c r="AC6" i="28"/>
  <c r="AF6" i="28"/>
  <c r="AE60" i="28" l="1"/>
  <c r="AE33" i="28"/>
  <c r="AE55" i="28"/>
  <c r="AE49" i="28"/>
  <c r="AA41" i="28"/>
  <c r="AI41" i="28" s="1"/>
  <c r="C57" i="29" s="1"/>
  <c r="AE57" i="28"/>
  <c r="AE51" i="28"/>
  <c r="AE44" i="28"/>
  <c r="AK44" i="28" s="1"/>
  <c r="E60" i="29" s="1"/>
  <c r="AE36" i="28"/>
  <c r="AE38" i="28"/>
  <c r="AK38" i="28" s="1"/>
  <c r="E54" i="29" s="1"/>
  <c r="AA36" i="28"/>
  <c r="AI36" i="28" s="1"/>
  <c r="C52" i="29" s="1"/>
  <c r="AE54" i="28"/>
  <c r="AK54" i="28" s="1"/>
  <c r="E70" i="29" s="1"/>
  <c r="AE47" i="28"/>
  <c r="AK47" i="28" s="1"/>
  <c r="E63" i="29" s="1"/>
  <c r="AE59" i="28"/>
  <c r="AK59" i="28" s="1"/>
  <c r="E75" i="29" s="1"/>
  <c r="AE46" i="28"/>
  <c r="AK46" i="28" s="1"/>
  <c r="E62" i="29" s="1"/>
  <c r="AE52" i="28"/>
  <c r="AK52" i="28" s="1"/>
  <c r="E68" i="29" s="1"/>
  <c r="AE43" i="28"/>
  <c r="AE35" i="28"/>
  <c r="AK35" i="28" s="1"/>
  <c r="E51" i="29" s="1"/>
  <c r="AE41" i="28"/>
  <c r="AK49" i="28"/>
  <c r="E65" i="29" s="1"/>
  <c r="AE58" i="28"/>
  <c r="AE39" i="28"/>
  <c r="AK39" i="28" s="1"/>
  <c r="E55" i="29" s="1"/>
  <c r="AE34" i="28"/>
  <c r="AK34" i="28" s="1"/>
  <c r="E50" i="29" s="1"/>
  <c r="AE45" i="28"/>
  <c r="AK45" i="28" s="1"/>
  <c r="E61" i="29" s="1"/>
  <c r="AK33" i="28"/>
  <c r="E49" i="29" s="1"/>
  <c r="AE40" i="28"/>
  <c r="AK40" i="28" s="1"/>
  <c r="E56" i="29" s="1"/>
  <c r="AE48" i="28"/>
  <c r="AE32" i="28"/>
  <c r="AK32" i="28" s="1"/>
  <c r="E48" i="29" s="1"/>
  <c r="AE53" i="28"/>
  <c r="AK53" i="28" s="1"/>
  <c r="E69" i="29" s="1"/>
  <c r="AK41" i="28"/>
  <c r="E57" i="29" s="1"/>
  <c r="AK36" i="28"/>
  <c r="E52" i="29" s="1"/>
  <c r="AK57" i="28"/>
  <c r="E73" i="29" s="1"/>
  <c r="AK60" i="28"/>
  <c r="E76" i="29" s="1"/>
  <c r="AK48" i="28"/>
  <c r="E64" i="29" s="1"/>
  <c r="AK43" i="28"/>
  <c r="E59" i="29" s="1"/>
  <c r="AK58" i="28"/>
  <c r="E74" i="29" s="1"/>
  <c r="AK51" i="28"/>
  <c r="E67" i="29" s="1"/>
  <c r="AL9" i="28"/>
  <c r="F25" i="29" s="1"/>
  <c r="AJ4" i="28"/>
  <c r="D20" i="29" s="1"/>
  <c r="AL16" i="28"/>
  <c r="F32" i="29" s="1"/>
  <c r="AL14" i="28"/>
  <c r="F30" i="29" s="1"/>
  <c r="AL17" i="28"/>
  <c r="F33" i="29" s="1"/>
  <c r="AJ13" i="28"/>
  <c r="D29" i="29" s="1"/>
  <c r="AL12" i="28"/>
  <c r="F28" i="29" s="1"/>
  <c r="AL11" i="28"/>
  <c r="F27" i="29" s="1"/>
  <c r="AL29" i="28"/>
  <c r="F45" i="29" s="1"/>
  <c r="AK11" i="28"/>
  <c r="AK10" i="28"/>
  <c r="AK28" i="28"/>
  <c r="AK26" i="28"/>
  <c r="AJ24" i="28"/>
  <c r="D40" i="29" s="1"/>
  <c r="AK17" i="28"/>
  <c r="AK16" i="28"/>
  <c r="AK14" i="28"/>
  <c r="AL24" i="28"/>
  <c r="F40" i="29" s="1"/>
  <c r="AK9" i="28"/>
  <c r="AK30" i="28"/>
  <c r="E46" i="29" s="1"/>
  <c r="AK8" i="28"/>
  <c r="AK5" i="28"/>
  <c r="AK27" i="28"/>
  <c r="AK4" i="28"/>
  <c r="AK12" i="28"/>
  <c r="AK29" i="28"/>
  <c r="AK6" i="28"/>
  <c r="AK24" i="28"/>
  <c r="E40" i="29" s="1"/>
  <c r="AK13" i="28"/>
  <c r="AJ8" i="28"/>
  <c r="D24" i="29" s="1"/>
  <c r="AJ26" i="28"/>
  <c r="D42" i="29" s="1"/>
  <c r="AL27" i="28"/>
  <c r="F43" i="29" s="1"/>
  <c r="AJ28" i="28"/>
  <c r="D44" i="29" s="1"/>
  <c r="AC21" i="28"/>
  <c r="AJ21" i="28" s="1"/>
  <c r="D37" i="29" s="1"/>
  <c r="AG21" i="28"/>
  <c r="AL21" i="28" s="1"/>
  <c r="AG19" i="28"/>
  <c r="AL19" i="28" s="1"/>
  <c r="AC24" i="28"/>
  <c r="AC22" i="28"/>
  <c r="AJ22" i="28" s="1"/>
  <c r="AC20" i="28"/>
  <c r="AJ20" i="28" s="1"/>
  <c r="AG20" i="28"/>
  <c r="AL20" i="28" s="1"/>
  <c r="AC23" i="28"/>
  <c r="AJ23" i="28" s="1"/>
  <c r="AC19" i="28"/>
  <c r="AJ19" i="28" s="1"/>
  <c r="AG23" i="28"/>
  <c r="AL23" i="28" s="1"/>
  <c r="AG24" i="28"/>
  <c r="AG22" i="28"/>
  <c r="AL22" i="28" s="1"/>
  <c r="AJ17" i="28"/>
  <c r="D33" i="29" s="1"/>
  <c r="AE22" i="28"/>
  <c r="AK22" i="28" s="1"/>
  <c r="AE23" i="28"/>
  <c r="AK23" i="28" s="1"/>
  <c r="AE20" i="28"/>
  <c r="AK20" i="28" s="1"/>
  <c r="AE24" i="28"/>
  <c r="AE19" i="28"/>
  <c r="AK19" i="28" s="1"/>
  <c r="AE21" i="28"/>
  <c r="AK21" i="28" s="1"/>
  <c r="AJ5" i="28"/>
  <c r="D21" i="29" s="1"/>
  <c r="AJ10" i="28"/>
  <c r="D26" i="29" s="1"/>
  <c r="AL26" i="28"/>
  <c r="F42" i="29" s="1"/>
  <c r="AL28" i="28"/>
  <c r="F44" i="29" s="1"/>
  <c r="AJ6" i="28"/>
  <c r="D22" i="29" s="1"/>
  <c r="AJ30" i="28"/>
  <c r="D46" i="29" s="1"/>
  <c r="AL4" i="28"/>
  <c r="F20" i="29" s="1"/>
  <c r="AJ14" i="28"/>
  <c r="D30" i="29" s="1"/>
  <c r="AJ29" i="28"/>
  <c r="D45" i="29" s="1"/>
  <c r="AL30" i="28"/>
  <c r="F46" i="29" s="1"/>
  <c r="AJ12" i="28"/>
  <c r="D28" i="29" s="1"/>
  <c r="AL8" i="28"/>
  <c r="F24" i="29" s="1"/>
  <c r="AJ27" i="28"/>
  <c r="D43" i="29" s="1"/>
  <c r="AJ16" i="28"/>
  <c r="D32" i="29" s="1"/>
  <c r="AJ9" i="28"/>
  <c r="D25" i="29" s="1"/>
  <c r="AJ11" i="28"/>
  <c r="D27" i="29" s="1"/>
  <c r="AL13" i="28"/>
  <c r="F29" i="29" s="1"/>
  <c r="AL10" i="28"/>
  <c r="F26" i="29" s="1"/>
  <c r="AL6" i="28"/>
  <c r="F22" i="29" s="1"/>
  <c r="F37" i="29" l="1"/>
  <c r="F35" i="29"/>
  <c r="D35" i="29"/>
  <c r="F38" i="29"/>
  <c r="D39" i="29"/>
  <c r="D38" i="29"/>
  <c r="F36" i="29"/>
  <c r="F39" i="29"/>
  <c r="E33" i="29"/>
  <c r="D36" i="29"/>
  <c r="E43" i="29"/>
  <c r="E44" i="29"/>
  <c r="E30" i="29"/>
  <c r="E32" i="29"/>
  <c r="E39" i="29"/>
  <c r="E24" i="29"/>
  <c r="E29" i="29"/>
  <c r="E45" i="29"/>
  <c r="E27" i="29"/>
  <c r="E26" i="29"/>
  <c r="E37" i="29"/>
  <c r="E20" i="29"/>
  <c r="E38" i="29"/>
  <c r="E42" i="29"/>
  <c r="E28" i="29"/>
  <c r="E25" i="29"/>
  <c r="E21" i="29"/>
  <c r="E36" i="29"/>
  <c r="E35" i="29"/>
  <c r="E22" i="29"/>
  <c r="C22" i="2"/>
  <c r="C21" i="2"/>
  <c r="E44" i="33" l="1"/>
  <c r="F44" i="33" l="1"/>
  <c r="AG133" i="33"/>
  <c r="AJ133" i="33" s="1"/>
  <c r="B44" i="33"/>
  <c r="AH146" i="33" l="1"/>
  <c r="AH132" i="33"/>
  <c r="AH131" i="33"/>
  <c r="G44" i="3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6F7606E-795A-496C-97CD-4D391AA1FCA5}"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24D22FD4-BA88-4FD7-B9A4-4A3293D04316}" name="WorksheetConnection_1_REF461_NATCAN-NAoMe-SoN_Data-Viewer-Jan2019-Dec2021_v2024-09-06_DC2 (version 1).xlsb!Table1" type="102" refreshedVersion="8" minRefreshableVersion="5">
    <extLst>
      <ext xmlns:x15="http://schemas.microsoft.com/office/spreadsheetml/2010/11/main" uri="{DE250136-89BD-433C-8126-D09CA5730AF9}">
        <x15:connection id="Table1" autoDelete="1">
          <x15:rangePr sourceName="_xlcn.WorksheetConnection_1_REF461_NATCANNAoMeSoN_DataViewerJan2019Dec2021_v20240906_DC2version1.xlsbTable1"/>
        </x15:connection>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<sst xmlns="http://schemas.openxmlformats.org/spreadsheetml/2006/main" count="66880" uniqueCount="921">
  <si>
    <t>Indicator</t>
  </si>
  <si>
    <t>Acronym</t>
  </si>
  <si>
    <t>Description</t>
  </si>
  <si>
    <t>COSD</t>
  </si>
  <si>
    <t xml:space="preserve">Cancer Outcomes and Services Dataset </t>
  </si>
  <si>
    <t>NHS</t>
  </si>
  <si>
    <t>NR</t>
  </si>
  <si>
    <t>PS</t>
  </si>
  <si>
    <t>NAoPri</t>
  </si>
  <si>
    <t>The Royal College of Surgeons of England is an independent professional body committed to enabling surgeons to achieve and maintain the highest standards of surgical practice and patient care. As part of this it supports Audit and the evaluation of clinical effectiveness for surgery. Registered Charity no: 212808</t>
  </si>
  <si>
    <t>User Guide</t>
  </si>
  <si>
    <t>WHO Performance Status</t>
  </si>
  <si>
    <t>Table of contents</t>
  </si>
  <si>
    <t>National Health Service</t>
  </si>
  <si>
    <t>RCF</t>
  </si>
  <si>
    <t>Airedale NHS Foundation Trust</t>
  </si>
  <si>
    <t>RTK</t>
  </si>
  <si>
    <t>Ashford and St Peters Hospitals NHS Foundation Trust</t>
  </si>
  <si>
    <t>RF4</t>
  </si>
  <si>
    <t>Barking, Havering and Redbridge University Hospitals NHS Trust</t>
  </si>
  <si>
    <t>RFF</t>
  </si>
  <si>
    <t>Barnsley Hospital NHS Foundation Trust</t>
  </si>
  <si>
    <t>R1H</t>
  </si>
  <si>
    <t>Barts Health NHS Trust</t>
  </si>
  <si>
    <t>RC9</t>
  </si>
  <si>
    <t>Bedfordshire Hospitals NHS Foundation Trust</t>
  </si>
  <si>
    <t>RXL</t>
  </si>
  <si>
    <t>Blackpool Teaching Hospitals NHS Foundation Trust</t>
  </si>
  <si>
    <t>RMC</t>
  </si>
  <si>
    <t>Bolton NHS Foundation Trust</t>
  </si>
  <si>
    <t>RAE</t>
  </si>
  <si>
    <t>Bradford Teaching Hospitals NHS Foundation Trust</t>
  </si>
  <si>
    <t>RXQ</t>
  </si>
  <si>
    <t>Buckinghamshire Healthcare NHS Trust</t>
  </si>
  <si>
    <t>RWY</t>
  </si>
  <si>
    <t>Calderdale and Huddersfield NHS Foundation Trust</t>
  </si>
  <si>
    <t>RGT</t>
  </si>
  <si>
    <t>Cambridge University Hospitals NHS Foundation Trust</t>
  </si>
  <si>
    <t>RQM</t>
  </si>
  <si>
    <t>Chelsea and Westminster Hospital NHS Foundation Trust</t>
  </si>
  <si>
    <t>RFS</t>
  </si>
  <si>
    <t>Chesterfield Royal Hospital NHS Foundation Trust</t>
  </si>
  <si>
    <t>RJR</t>
  </si>
  <si>
    <t>RXP</t>
  </si>
  <si>
    <t>County Durham and Darlington NHS Foundation Trust</t>
  </si>
  <si>
    <t>RJ6</t>
  </si>
  <si>
    <t>Croydon Health Services NHS Trust</t>
  </si>
  <si>
    <t>RN7</t>
  </si>
  <si>
    <t>Dartford and Gravesham NHS Trust</t>
  </si>
  <si>
    <t>RP5</t>
  </si>
  <si>
    <t>Doncaster and Bassetlaw Teaching Hospitals NHS Foundation Trust</t>
  </si>
  <si>
    <t>RBD</t>
  </si>
  <si>
    <t>Dorset County Hospital NHS Foundation Trust</t>
  </si>
  <si>
    <t>RJN</t>
  </si>
  <si>
    <t>East Cheshire NHS Trust</t>
  </si>
  <si>
    <t>RVV</t>
  </si>
  <si>
    <t>East Kent Hospitals University NHS Foundation Trust</t>
  </si>
  <si>
    <t>RXR</t>
  </si>
  <si>
    <t>East Lancashire Hospitals NHS Trust</t>
  </si>
  <si>
    <t>RDE</t>
  </si>
  <si>
    <t>East Suffolk and North Essex NHS Foundation Trust</t>
  </si>
  <si>
    <t>RXC</t>
  </si>
  <si>
    <t>East Sussex Healthcare NHS Trust</t>
  </si>
  <si>
    <t>RWH</t>
  </si>
  <si>
    <t>East and North Hertfordshire NHS Trust</t>
  </si>
  <si>
    <t>RDU</t>
  </si>
  <si>
    <t>Frimley Health NHS Foundation Trust</t>
  </si>
  <si>
    <t>RR7</t>
  </si>
  <si>
    <t>Gateshead Health NHS Foundation Trust</t>
  </si>
  <si>
    <t>RLT</t>
  </si>
  <si>
    <t>George Eliot Hospital NHS Trust</t>
  </si>
  <si>
    <t>RTE</t>
  </si>
  <si>
    <t>Gloucestershire Hospitals NHS Foundation Trust</t>
  </si>
  <si>
    <t>RN3</t>
  </si>
  <si>
    <t>Great Western Hospitals NHS Foundation Trust</t>
  </si>
  <si>
    <t>RJ1</t>
  </si>
  <si>
    <t>Guys and St Thomas NHS Foundation Trust</t>
  </si>
  <si>
    <t>RN5</t>
  </si>
  <si>
    <t>Hampshire Hospitals NHS Foundation Trust</t>
  </si>
  <si>
    <t>RCD</t>
  </si>
  <si>
    <t>Harrogate and District NHS Foundation Trust</t>
  </si>
  <si>
    <t>RWA</t>
  </si>
  <si>
    <t>Hull University Teaching Hospitals NHS Trust</t>
  </si>
  <si>
    <t>RYJ</t>
  </si>
  <si>
    <t>Imperial College Healthcare NHS Trust</t>
  </si>
  <si>
    <t>R1F</t>
  </si>
  <si>
    <t>RGP</t>
  </si>
  <si>
    <t>James Paget University Hospitals NHS Foundation Trust</t>
  </si>
  <si>
    <t>RNQ</t>
  </si>
  <si>
    <t>Kettering General Hospital NHS Foundation Trust</t>
  </si>
  <si>
    <t>RJZ</t>
  </si>
  <si>
    <t>Kings College Hospital NHS Foundation Trust</t>
  </si>
  <si>
    <t>RAX</t>
  </si>
  <si>
    <t>Kingston Hospital NHS Foundation Trust</t>
  </si>
  <si>
    <t>RXN</t>
  </si>
  <si>
    <t>Lancashire Teaching Hospitals NHS Foundation Trust</t>
  </si>
  <si>
    <t>RR8</t>
  </si>
  <si>
    <t>Leeds Teaching Hospitals NHS Trust</t>
  </si>
  <si>
    <t>RJ2</t>
  </si>
  <si>
    <t>Lewisham and Greenwich NHS Trust</t>
  </si>
  <si>
    <t>REM</t>
  </si>
  <si>
    <t>Liverpool University Hospitals NHS Foundation Trust</t>
  </si>
  <si>
    <t>R1K</t>
  </si>
  <si>
    <t>London North West University Healthcare NHS Trust</t>
  </si>
  <si>
    <t>RWF</t>
  </si>
  <si>
    <t>Maidstone and Tunbridge Wells NHS Trust</t>
  </si>
  <si>
    <t>R0A</t>
  </si>
  <si>
    <t>Manchester University NHS Foundation Trust</t>
  </si>
  <si>
    <t>RPA</t>
  </si>
  <si>
    <t>Medway NHS Foundation Trust</t>
  </si>
  <si>
    <t>RBN</t>
  </si>
  <si>
    <t>Mersey and West Lancashire Teaching Hospitals NHS Trust</t>
  </si>
  <si>
    <t>RBT</t>
  </si>
  <si>
    <t>Mid Cheshire Hospitals NHS Foundation Trust</t>
  </si>
  <si>
    <t>RXF</t>
  </si>
  <si>
    <t>Mid Yorkshire Teaching NHS Trust</t>
  </si>
  <si>
    <t>RAJ</t>
  </si>
  <si>
    <t>Mid and South Essex NHS Foundation Trust</t>
  </si>
  <si>
    <t>RD8</t>
  </si>
  <si>
    <t>Milton Keynes University Hospital NHS Foundation Trust</t>
  </si>
  <si>
    <t>RM1</t>
  </si>
  <si>
    <t>Norfolk and Norwich University Hospitals NHS Foundation Trust</t>
  </si>
  <si>
    <t>RVJ</t>
  </si>
  <si>
    <t>North Bristol NHS Trust</t>
  </si>
  <si>
    <t>RNN</t>
  </si>
  <si>
    <t>North Cumbria Integrated Care NHS Foundation Trust</t>
  </si>
  <si>
    <t>RAP</t>
  </si>
  <si>
    <t>North Middlesex University Hospital NHS Trust</t>
  </si>
  <si>
    <t>RVW</t>
  </si>
  <si>
    <t>North Tees and Hartlepool NHS Foundation Trust</t>
  </si>
  <si>
    <t>RGN</t>
  </si>
  <si>
    <t>North West Anglia NHS Foundation Trust</t>
  </si>
  <si>
    <t>RNS</t>
  </si>
  <si>
    <t>Northampton General Hospital NHS Trust</t>
  </si>
  <si>
    <t>RJL</t>
  </si>
  <si>
    <t>Northern Lincolnshire and Goole NHS Foundation Trust</t>
  </si>
  <si>
    <t>RTF</t>
  </si>
  <si>
    <t>Northumbria Healthcare NHS Foundation Trust</t>
  </si>
  <si>
    <t>RX1</t>
  </si>
  <si>
    <t>Nottingham University Hospitals NHS Trust</t>
  </si>
  <si>
    <t>RTH</t>
  </si>
  <si>
    <t>Oxford University Hospitals NHS Foundation Trust</t>
  </si>
  <si>
    <t>RHU</t>
  </si>
  <si>
    <t>Portsmouth Hospitals University NHS Trust</t>
  </si>
  <si>
    <t>RHW</t>
  </si>
  <si>
    <t>Royal Berkshire NHS Foundation Trust</t>
  </si>
  <si>
    <t>REF</t>
  </si>
  <si>
    <t>Royal Cornwall Hospitals NHS Trust</t>
  </si>
  <si>
    <t>RH8</t>
  </si>
  <si>
    <t>Royal Devon University Healthcare NHS Foundation Trust</t>
  </si>
  <si>
    <t>RAL</t>
  </si>
  <si>
    <t>Royal Free London NHS Foundation Trust</t>
  </si>
  <si>
    <t>RA2</t>
  </si>
  <si>
    <t>Royal Surrey County Hospital NHS Foundation Trust</t>
  </si>
  <si>
    <t>RD1</t>
  </si>
  <si>
    <t>Royal United Hospitals Bath NHS Foundation Trust</t>
  </si>
  <si>
    <t>RNZ</t>
  </si>
  <si>
    <t>Salisbury NHS Foundation Trust</t>
  </si>
  <si>
    <t>RXK</t>
  </si>
  <si>
    <t>Sandwell and West Birmingham Hospitals NHS Trust</t>
  </si>
  <si>
    <t>RHQ</t>
  </si>
  <si>
    <t>Sheffield Teaching Hospitals NHS Foundation Trust</t>
  </si>
  <si>
    <t>RK5</t>
  </si>
  <si>
    <t>Sherwood Forest Hospitals NHS Foundation Trust</t>
  </si>
  <si>
    <t>RH5</t>
  </si>
  <si>
    <t>Somerset NHS Foundation Trust</t>
  </si>
  <si>
    <t>RTR</t>
  </si>
  <si>
    <t>South Tees Hospitals NHS Foundation Trust</t>
  </si>
  <si>
    <t>RJC</t>
  </si>
  <si>
    <t>South Warwickshire University NHS Foundation Trust</t>
  </si>
  <si>
    <t>RJ7</t>
  </si>
  <si>
    <t>St Georges University Hospitals NHS Foundation Trust</t>
  </si>
  <si>
    <t>RTP</t>
  </si>
  <si>
    <t>Surrey and Sussex Healthcare NHS Trust</t>
  </si>
  <si>
    <t>RMP</t>
  </si>
  <si>
    <t>Tameside and Glossop Integrated Care NHS Foundation Trust</t>
  </si>
  <si>
    <t>RNA</t>
  </si>
  <si>
    <t>RAS</t>
  </si>
  <si>
    <t>RTD</t>
  </si>
  <si>
    <t>RQW</t>
  </si>
  <si>
    <t>RCX</t>
  </si>
  <si>
    <t>RFR</t>
  </si>
  <si>
    <t>RPY</t>
  </si>
  <si>
    <t>RL4</t>
  </si>
  <si>
    <t>RXW</t>
  </si>
  <si>
    <t>RA9</t>
  </si>
  <si>
    <t>Torbay and South Devon NHS Foundation Trust</t>
  </si>
  <si>
    <t>RWD</t>
  </si>
  <si>
    <t>United Lincolnshire Hospitals NHS Trust</t>
  </si>
  <si>
    <t>RRV</t>
  </si>
  <si>
    <t>University College London Hospitals NHS Foundation Trust</t>
  </si>
  <si>
    <t>RHM</t>
  </si>
  <si>
    <t>University Hospital Southampton NHS Foundation Trust</t>
  </si>
  <si>
    <t>RRK</t>
  </si>
  <si>
    <t>University Hospitals Birmingham NHS Foundation Trust</t>
  </si>
  <si>
    <t>RKB</t>
  </si>
  <si>
    <t>University Hospitals Coventry and Warwickshire NHS Trust</t>
  </si>
  <si>
    <t>R0D</t>
  </si>
  <si>
    <t>University Hospitals Dorset NHS Foundation Trust</t>
  </si>
  <si>
    <t>RTG</t>
  </si>
  <si>
    <t>RWE</t>
  </si>
  <si>
    <t>RTX</t>
  </si>
  <si>
    <t>RJE</t>
  </si>
  <si>
    <t>RK9</t>
  </si>
  <si>
    <t>University Hospitals Plymouth NHS Trust</t>
  </si>
  <si>
    <t>RYR</t>
  </si>
  <si>
    <t>University Hospitals Sussex NHS Foundation Trust</t>
  </si>
  <si>
    <t>RBK</t>
  </si>
  <si>
    <t>Walsall Healthcare NHS Trust</t>
  </si>
  <si>
    <t>RWW</t>
  </si>
  <si>
    <t>Warrington and Halton Teaching Hospitals NHS Foundation Trust</t>
  </si>
  <si>
    <t>RWG</t>
  </si>
  <si>
    <t>West Hertfordshire Teaching Hospitals NHS Trust</t>
  </si>
  <si>
    <t>RGR</t>
  </si>
  <si>
    <t>West Suffolk NHS Foundation Trust</t>
  </si>
  <si>
    <t>RKE</t>
  </si>
  <si>
    <t>Whittington Health NHS Trust</t>
  </si>
  <si>
    <t>RBL</t>
  </si>
  <si>
    <t>Wirral University Teaching Hospital NHS Foundation Trust</t>
  </si>
  <si>
    <t>RWP</t>
  </si>
  <si>
    <t>Worcestershire Acute Hospitals NHS Trust</t>
  </si>
  <si>
    <t>RRF</t>
  </si>
  <si>
    <t>Wrightington, Wigan and Leigh NHS Foundation Trust</t>
  </si>
  <si>
    <t>RLQ</t>
  </si>
  <si>
    <t>Wye Valley NHS Trust</t>
  </si>
  <si>
    <t>RCB</t>
  </si>
  <si>
    <t>York and Scarborough Teaching Hospitals NHS Foundation Trust</t>
  </si>
  <si>
    <t>Cohort</t>
  </si>
  <si>
    <t>Countess of Chester Hospital NHS Foundation Trust</t>
  </si>
  <si>
    <t>Dudley Group NHS Foundation Trust</t>
  </si>
  <si>
    <t>Hillingdon Hospitals NHS Foundation Trust</t>
  </si>
  <si>
    <t>Isle of Wight NHS Trust</t>
  </si>
  <si>
    <t>Newcastle Upon Tyne Hospitals NHS Foundation Trust</t>
  </si>
  <si>
    <t>Princess Alexandra Hospital NHS Trust</t>
  </si>
  <si>
    <t>Queen Elizabeth Hospital, Kings Lynn, NHS Foundation Trust</t>
  </si>
  <si>
    <t>Rotherham NHS Foundation Trust</t>
  </si>
  <si>
    <t>Royal Marsden NHS Foundation Trust</t>
  </si>
  <si>
    <t>Royal Wolverhampton NHS Trust</t>
  </si>
  <si>
    <t>Shrewsbury and Telford Hospital NHS Trust</t>
  </si>
  <si>
    <t>University Hospitals of Derby and Burton NHS Foundation Trust</t>
  </si>
  <si>
    <t>University Hospitals of Leicester NHS Trust</t>
  </si>
  <si>
    <t>University Hospitals of Morecambe Bay NHS Foundation Trust</t>
  </si>
  <si>
    <t>University Hospitals of North Midlands NHS Trust</t>
  </si>
  <si>
    <t>Lancashire and South Cumbria</t>
  </si>
  <si>
    <t>Kent and Medway</t>
  </si>
  <si>
    <t>West Midlands</t>
  </si>
  <si>
    <t>East Midlands</t>
  </si>
  <si>
    <t>North Central London</t>
  </si>
  <si>
    <t>Northern</t>
  </si>
  <si>
    <t>West Yorkshire and Harrogate</t>
  </si>
  <si>
    <t>Greater Manchester</t>
  </si>
  <si>
    <t>Wessex</t>
  </si>
  <si>
    <t>Cheshire and Merseyside</t>
  </si>
  <si>
    <t>Surrey and Sussex</t>
  </si>
  <si>
    <t>Peninsula</t>
  </si>
  <si>
    <t>North East London</t>
  </si>
  <si>
    <t>South East London</t>
  </si>
  <si>
    <t>Thames Valley</t>
  </si>
  <si>
    <t>South Yorkshire and Bassetlaw</t>
  </si>
  <si>
    <t>70-79 yrs</t>
  </si>
  <si>
    <t>80+ yrs</t>
  </si>
  <si>
    <t>Female</t>
  </si>
  <si>
    <t>Male</t>
  </si>
  <si>
    <t xml:space="preserve">NAoPri is part of the National Cancer Audit Collaborating Centre (NATCAN), the home of the ten national cancer audits in England and Wales. This national centre of excellence was established to strengthen cancer services by evaluating the process of diagnosis and treatment, and patient outcomes in multiple cancer sites. </t>
  </si>
  <si>
    <t>IMD</t>
  </si>
  <si>
    <t>Index of Multiple Deprivation</t>
  </si>
  <si>
    <t xml:space="preserve">The purpose of the National Audit of Primary Breast Cancer (NAoPri) is to evaluate the patterns of care and outcomes for people diagnosed with primary breast cancer in England and Wales, and to support services to improve the quality of care for these people. </t>
  </si>
  <si>
    <t>NDRS Data Improvement Leads</t>
  </si>
  <si>
    <t>Please refer to our FAQ #11 for current NDRS regional contacts - https://www.natcan.org.uk/faqs/faqs-for-professionals/</t>
  </si>
  <si>
    <t>Hospital Episode Statistics Admitted Patient Care data</t>
  </si>
  <si>
    <t>Not reported (data missing)</t>
  </si>
  <si>
    <t>National Audit of Primary Breast Cancer</t>
  </si>
  <si>
    <t>HESAPC</t>
  </si>
  <si>
    <t>Humber and North Yorkshire</t>
  </si>
  <si>
    <t>Somerset, Wiltshire, Avon and Gloucestershire</t>
  </si>
  <si>
    <t>NAoPri Cohort</t>
  </si>
  <si>
    <t>Cohort exclusions</t>
  </si>
  <si>
    <t>Please find the list of NAoPri key COSD data items here - https://www.natcan.org.uk/resources/key-cosd-data-items-2023-2024/</t>
  </si>
  <si>
    <t xml:space="preserve">For individuals at NHS trusts, the local Data Improvement Lead at NDRS for your geographical region will be able to help you find out information about the Cancer Outcomes and Services Dataset (COSD) submissions for your NHS trust. </t>
  </si>
  <si>
    <t>@NAoPri_news</t>
  </si>
  <si>
    <t>https://www.natcan.org.uk/audits/primary-breast/</t>
  </si>
  <si>
    <t>breastcanceraudits@rcseng.ac.uk</t>
  </si>
  <si>
    <t>People are excluded from NAoPri if: no place of diagnosis is recorded, place of diagnosis is a non-NHS organisation, the NHS organisation diagnosed less than 30 people with breast cancer annually (primary and metastatic breast cancer combined) or the NHS-organisation is a tertiary treatment centre.</t>
  </si>
  <si>
    <t xml:space="preserve">The National Cancer Audit Collaborating Centre (NATCAN) is commissioned by the Healthcare Quality Improvement Partnership (HQIP) as part of the National Clinical Audit and Patient Outcomes Programme (NCAPOP). NATCAN delivers national cancer audits in non-Hodgkin lymphoma, bowel, breast-primary, breast-metastatic, oesophago-gastric, ovarian, kidney, lung, pancreatic and prostate cancers. HQIP is led by a consortium of the Academy of Medical Royal Colleges, and the Royal College of Nursing. Its aim is to promote quality improvement in patient outcomes, and in particular, to increase the impact that clinical audit, outcome review programmes and registries have on healthcare quality in England and Wales. HQIP holds the contract to commission, manage and develop the National Clinical Audit and Patient Outcomes Programme (NCAPOP), comprising around 40 projects covering care provided to people with a wide range of medical, surgical and mental health conditions. The programme is funded by NHS England, the Welsh Government and, with some individual projects, other devolved administrations and crown dependencies. https://www.hqip.org.uk/national-programmes </t>
  </si>
  <si>
    <t>England</t>
  </si>
  <si>
    <t>Programme</t>
  </si>
  <si>
    <t>Workstream</t>
  </si>
  <si>
    <t>Output title</t>
  </si>
  <si>
    <t>Geographical coverage</t>
  </si>
  <si>
    <t>Patient cohort*</t>
  </si>
  <si>
    <t xml:space="preserve">Publication date </t>
  </si>
  <si>
    <t>Publication type</t>
  </si>
  <si>
    <t>Intended audience</t>
  </si>
  <si>
    <t>Prepared by</t>
  </si>
  <si>
    <t>National Cancer Audit Collaborating Centre (NATCAN)</t>
  </si>
  <si>
    <t>NAoPri team</t>
  </si>
  <si>
    <t>National Audit of Primary Breast Cancer (NAoPri)</t>
  </si>
  <si>
    <t>*Please see further information within the ‘Introduction’ tab.</t>
  </si>
  <si>
    <r>
      <rPr>
        <b/>
        <sz val="11"/>
        <color theme="1"/>
        <rFont val="Calibri"/>
        <family val="2"/>
        <scheme val="minor"/>
      </rPr>
      <t>Citation for this document:</t>
    </r>
    <r>
      <rPr>
        <sz val="11"/>
        <color theme="1"/>
        <rFont val="Calibri"/>
        <family val="2"/>
        <scheme val="minor"/>
      </rPr>
      <t xml:space="preserve">
National Audit of Primary Breast Cancer: Quarterly Report July 2024. London: Royal College of Surgeons of England, 2024.
© 2024 Healthcare Quality Improvement Partnership (HQIP)
Copyright All rights reserved. No part of this publication may be reproduced in any form (including photocopying or storing it in any medium by electronic means and whether or not transiently or incidentally to some other use of this publication) without the written permission of the copyright owner. Applications for the copyright owner’s written permission to reproduce any part of this publication should be addressed to the publisher.</t>
    </r>
  </si>
  <si>
    <t>England and Wales</t>
  </si>
  <si>
    <t>People diagnosed with primary breast cancer in England and Wales between 
1st January 2019 and 31st December 2021</t>
  </si>
  <si>
    <t>NHS trusts and NHS health boards providing breast cancer care; Multidisciplinary team (MDT)-nominated data lead, responsible for data entry and data quality</t>
  </si>
  <si>
    <t>Numerator</t>
  </si>
  <si>
    <t>Denominator</t>
  </si>
  <si>
    <t>Country</t>
  </si>
  <si>
    <t>England &amp; Wales</t>
  </si>
  <si>
    <t>Time period</t>
  </si>
  <si>
    <t>NAoPri 2024 State of the Nation Annual Report</t>
  </si>
  <si>
    <t>Indicator 1</t>
  </si>
  <si>
    <t>2019-2021</t>
  </si>
  <si>
    <t>NHS Organisation Name</t>
  </si>
  <si>
    <t>Wales</t>
  </si>
  <si>
    <t>Aneurin Bevan University Health Board</t>
  </si>
  <si>
    <t>Betsi Cadwaladr University Health Board</t>
  </si>
  <si>
    <t>Cardiff and Vale University Health Board</t>
  </si>
  <si>
    <t>Cwm Taf Morgannwg University Health Board</t>
  </si>
  <si>
    <t>Hywel Dda University Health Board</t>
  </si>
  <si>
    <t>Swansea Bay University Health Board</t>
  </si>
  <si>
    <t>Cancer Alliance Name</t>
  </si>
  <si>
    <t>Stage</t>
  </si>
  <si>
    <t>Indicator 7</t>
  </si>
  <si>
    <t>Date</t>
  </si>
  <si>
    <t>Cancer Alliance Code</t>
  </si>
  <si>
    <t>NHS /ONS Organisation Code</t>
  </si>
  <si>
    <t>n</t>
  </si>
  <si>
    <t>K04000001</t>
  </si>
  <si>
    <t>n/a</t>
  </si>
  <si>
    <t>E92000001</t>
  </si>
  <si>
    <t>W92000004</t>
  </si>
  <si>
    <t>7A6</t>
  </si>
  <si>
    <t>7A1</t>
  </si>
  <si>
    <t>7A4</t>
  </si>
  <si>
    <t>7A5</t>
  </si>
  <si>
    <t>7A2</t>
  </si>
  <si>
    <t>7A3</t>
  </si>
  <si>
    <t>E56000005</t>
  </si>
  <si>
    <t>Percent, unadjusted</t>
  </si>
  <si>
    <t>Percent, Risk -adjusted</t>
  </si>
  <si>
    <t>Risk adjustment</t>
  </si>
  <si>
    <t>E56000031</t>
  </si>
  <si>
    <t>E56000035</t>
  </si>
  <si>
    <t>East of England</t>
  </si>
  <si>
    <t>E56000032</t>
  </si>
  <si>
    <t>E56000026</t>
  </si>
  <si>
    <t>E56000011</t>
  </si>
  <si>
    <t>E56000018</t>
  </si>
  <si>
    <t>E56000027</t>
  </si>
  <si>
    <t>E56000028</t>
  </si>
  <si>
    <t>E56000029</t>
  </si>
  <si>
    <t>E56000014</t>
  </si>
  <si>
    <t>E56000033</t>
  </si>
  <si>
    <t>E56000010</t>
  </si>
  <si>
    <t>E56000025</t>
  </si>
  <si>
    <t>E56000012</t>
  </si>
  <si>
    <t>E56000034</t>
  </si>
  <si>
    <t>E56000016</t>
  </si>
  <si>
    <t>E56000021</t>
  </si>
  <si>
    <t>West London</t>
  </si>
  <si>
    <t>E56000007</t>
  </si>
  <si>
    <t>E56000030</t>
  </si>
  <si>
    <t>Sex</t>
  </si>
  <si>
    <t>Age</t>
  </si>
  <si>
    <t>Indicator 3</t>
  </si>
  <si>
    <t>Number of people who undergo Triple Diagnostic Assessment (TDA) in a single hospital visit.</t>
  </si>
  <si>
    <t>People diagnosed with primary breast cancer between 2019 and 2021.</t>
  </si>
  <si>
    <t>Percentage of people who underwent Triple Diagnostic Assessment (TDA) in a single hospital visit.</t>
  </si>
  <si>
    <t>Percentage of people who had contact with a Clinical Nurse Specialist (CNS) after diagnosis.</t>
  </si>
  <si>
    <t>Number of people who have contact with a Clinical Nurse Specialist (CNS) after diagnosis.</t>
  </si>
  <si>
    <t>Number of people diagnosed with primary breast cancer.</t>
  </si>
  <si>
    <t>Indicator 2</t>
  </si>
  <si>
    <t>Percentage of people who had i) breast-conserving surgery or ii) mastectomy within 12 months of diagnosis.</t>
  </si>
  <si>
    <t>Number of people who had  i) breast-conserving surgery or ii) mastectomy within 12 months of diagnosis.</t>
  </si>
  <si>
    <t>Age, ER status, T-stage, N-stage, Grade, Charlson co-morbidity score, Frailty score, Diagnosis year</t>
  </si>
  <si>
    <t>Indicator 4</t>
  </si>
  <si>
    <t>Number of people who receive neo-adjuvant chemotherapy.</t>
  </si>
  <si>
    <t>Indicator 5</t>
  </si>
  <si>
    <t>Number of people with early invasive breast cancer (stage 1A to stage 3A or "unknown" staging) who have had surgery within 12 months of diagnosis.</t>
  </si>
  <si>
    <t>Percentage of women who received adjuvant radiotherapy following i) breast-conserving surgery and ii) mastectomy (stratified by recurrence risk).</t>
  </si>
  <si>
    <t>Number of women who received adjuvant radiotherapy following i) breast-conserving surgery and ii) mastectomy (stratified by recurrence risk).</t>
  </si>
  <si>
    <t>Number of women with early breast cancer (stage 0 to stage 3A or "unknown" staging) who have had surgery within 12 months of diagnosis.</t>
  </si>
  <si>
    <t>Indicator 6</t>
  </si>
  <si>
    <t>Percentage of people who received neo-adjuvant chemotherapy.</t>
  </si>
  <si>
    <t>Percentage of women recorded as having had an immediate reconstruction following a mastectomy.</t>
  </si>
  <si>
    <t>Number of women who have mastectomy with immediate breast reconstruction.</t>
  </si>
  <si>
    <t>Number of women with early breast cancer (stage 0 to stage 3A or "unknown" staging) who have had a mastectomy within 12 months of diagnosis.</t>
  </si>
  <si>
    <t>Indicator 10</t>
  </si>
  <si>
    <t>Percentage of people who survived at least 1 or 3 years from the date of breast cancer diagnosis.</t>
  </si>
  <si>
    <t>Number of people who survive for at least 1 or 3 years from the date of breast cancer diagnosis.</t>
  </si>
  <si>
    <t>Number of people diagnosed with primary breast cancer (stage 0 to stage 3C).</t>
  </si>
  <si>
    <t>18-49 yrs</t>
  </si>
  <si>
    <t>50-69 yrs</t>
  </si>
  <si>
    <t>Number of people diagnosed with primary breast cancer outside of screening.</t>
  </si>
  <si>
    <t>NAoPri State of the Nation Data tables</t>
  </si>
  <si>
    <t>State of the Nation report</t>
  </si>
  <si>
    <t>The NAoPri cohort is all people diagnosed with breast cancer from 1st January 2019 to 31st December 2021 with stage recorded as 0-3, or missing, and no metastatic breast cancer recorded in HESAPC data within 12 months of diagnosis.</t>
  </si>
  <si>
    <t>Cover sheet</t>
  </si>
  <si>
    <t>Data completeness</t>
  </si>
  <si>
    <t>Indicator 1: TDA</t>
  </si>
  <si>
    <t>Indicator 2: CNS</t>
  </si>
  <si>
    <t>Indicator 3: Surgery</t>
  </si>
  <si>
    <t>Indicator 4: NACT</t>
  </si>
  <si>
    <t>Indicator 5: RTX</t>
  </si>
  <si>
    <t xml:space="preserve">Indicator 6: SACT </t>
  </si>
  <si>
    <t xml:space="preserve">Indicator 7: Immed Recon </t>
  </si>
  <si>
    <t xml:space="preserve">Indicator 10: Survival </t>
  </si>
  <si>
    <t>N/A</t>
  </si>
  <si>
    <t>Number of people with data</t>
  </si>
  <si>
    <t>Perform-ance Status</t>
  </si>
  <si>
    <t>CNS</t>
  </si>
  <si>
    <t>ER Status</t>
  </si>
  <si>
    <t>HER2 Status</t>
  </si>
  <si>
    <t>PR status</t>
  </si>
  <si>
    <t>Grade</t>
  </si>
  <si>
    <t>T Stage</t>
  </si>
  <si>
    <t>N Stage</t>
  </si>
  <si>
    <t>TDA</t>
  </si>
  <si>
    <t>RM Partners West London</t>
  </si>
  <si>
    <t>Indicator percent</t>
  </si>
  <si>
    <t>Age 18+</t>
  </si>
  <si>
    <t>Person</t>
  </si>
  <si>
    <t>18-49</t>
  </si>
  <si>
    <t>50-69</t>
  </si>
  <si>
    <t>70-79</t>
  </si>
  <si>
    <t>80+</t>
  </si>
  <si>
    <t>Stage 0</t>
  </si>
  <si>
    <t>Stage 0-3A or unknown</t>
  </si>
  <si>
    <t>Stage 1-3A or unknown</t>
  </si>
  <si>
    <t xml:space="preserve">Number of people diagnosed with early breast cancer (stage 0 to stage 3A or "unknown" staging). </t>
  </si>
  <si>
    <t>Type of surgery</t>
  </si>
  <si>
    <t>Breast conserving surgery</t>
  </si>
  <si>
    <t>-</t>
  </si>
  <si>
    <t>Percent receiving mastectomy</t>
  </si>
  <si>
    <t>T1</t>
  </si>
  <si>
    <t>T2</t>
  </si>
  <si>
    <t>T3</t>
  </si>
  <si>
    <t>T other</t>
  </si>
  <si>
    <t>Percentage of women with EIBC (Stage 1-3A) receiving surgery, who received a mastectomy</t>
  </si>
  <si>
    <t>Mastectomy if had surgery</t>
  </si>
  <si>
    <t>Unknown</t>
  </si>
  <si>
    <t>Code</t>
  </si>
  <si>
    <t>NaoPri</t>
  </si>
  <si>
    <t>1 year Survival</t>
  </si>
  <si>
    <t>3 year Survival</t>
  </si>
  <si>
    <t>Percent receiving BCS</t>
  </si>
  <si>
    <t>Percent receiving 
any surgery</t>
  </si>
  <si>
    <t>Percent receiving
any surgery</t>
  </si>
  <si>
    <t>Percentage of women with primary  breast cancer  (Stage 0-3A) receiving surgery, who received a Breast conserving surgery (BCS), by Stage</t>
  </si>
  <si>
    <t>Percentage of women with primary  breast cancer  (Stage 0-3A) receiving surgery, who received a Breast conserving surgery (BCS), by Age</t>
  </si>
  <si>
    <t>ER Negative</t>
  </si>
  <si>
    <t>CCI 0</t>
  </si>
  <si>
    <t>CCI 1</t>
  </si>
  <si>
    <t>CCI 2</t>
  </si>
  <si>
    <t>ER Positive</t>
  </si>
  <si>
    <t>Indicator Percent</t>
  </si>
  <si>
    <t>Molecular status</t>
  </si>
  <si>
    <t>Stage 1</t>
  </si>
  <si>
    <t>Stage 2-3A</t>
  </si>
  <si>
    <t>ER- HER2+</t>
  </si>
  <si>
    <t>ER- HER2-</t>
  </si>
  <si>
    <t>ER+ HER2+</t>
  </si>
  <si>
    <t>ER+ HER2-</t>
  </si>
  <si>
    <t>Missing</t>
  </si>
  <si>
    <t>Percent CNS Yes where known</t>
  </si>
  <si>
    <t>Stage 1-3A, unknown</t>
  </si>
  <si>
    <t>Stage 0-3A, unknown</t>
  </si>
  <si>
    <t>Surgery Type</t>
  </si>
  <si>
    <t>Breast Conserving Surgery</t>
  </si>
  <si>
    <t>Mastectomy</t>
  </si>
  <si>
    <t>All Surgery</t>
  </si>
  <si>
    <t>Risk</t>
  </si>
  <si>
    <t>Intermediate risk</t>
  </si>
  <si>
    <t>High risk</t>
  </si>
  <si>
    <t>Low risk</t>
  </si>
  <si>
    <t>T-Stage</t>
  </si>
  <si>
    <t>Other/Unknown</t>
  </si>
  <si>
    <t>Severe frailty</t>
  </si>
  <si>
    <t>scarf_731_grp</t>
  </si>
  <si>
    <t/>
  </si>
  <si>
    <t>NAoPri_cohort</t>
  </si>
  <si>
    <t>Not in HESAPC</t>
  </si>
  <si>
    <t>Moderate frailty</t>
  </si>
  <si>
    <t>Mild frailty</t>
  </si>
  <si>
    <t>Fit</t>
  </si>
  <si>
    <t>Screening</t>
  </si>
  <si>
    <t>Other outpatient</t>
  </si>
  <si>
    <t>GP referral</t>
  </si>
  <si>
    <t>Emergency presentation</t>
  </si>
  <si>
    <t>WHO PS 5</t>
  </si>
  <si>
    <t>WHO PS 4</t>
  </si>
  <si>
    <t>WHO PS 3</t>
  </si>
  <si>
    <t>WHO PS 2</t>
  </si>
  <si>
    <t>WHO PS 1</t>
  </si>
  <si>
    <t>WHO PS 0</t>
  </si>
  <si>
    <t>Not recorded</t>
  </si>
  <si>
    <t>5 - least deprived</t>
  </si>
  <si>
    <t>4</t>
  </si>
  <si>
    <t>3</t>
  </si>
  <si>
    <t>2</t>
  </si>
  <si>
    <t>1 - most deprived</t>
  </si>
  <si>
    <t>gender</t>
  </si>
  <si>
    <t>Stage 0-3</t>
  </si>
  <si>
    <t>final_stage_tum_grp</t>
  </si>
  <si>
    <t>MBC in HESAPC</t>
  </si>
  <si>
    <t>Stage 3</t>
  </si>
  <si>
    <t>final_stage_tum</t>
  </si>
  <si>
    <t>Stage 2</t>
  </si>
  <si>
    <t>Not staged/Unstated</t>
  </si>
  <si>
    <t>White</t>
  </si>
  <si>
    <t>Other Ethnic Group</t>
  </si>
  <si>
    <t>Mixed</t>
  </si>
  <si>
    <t>Black or Black British</t>
  </si>
  <si>
    <t>Asian or Asian British</t>
  </si>
  <si>
    <t>Unknown stage</t>
  </si>
  <si>
    <t>disease_group</t>
  </si>
  <si>
    <t>Early invasive</t>
  </si>
  <si>
    <t>DCIS</t>
  </si>
  <si>
    <t>Advanced M0</t>
  </si>
  <si>
    <t>diagnosis_year</t>
  </si>
  <si>
    <t>2021</t>
  </si>
  <si>
    <t>2020</t>
  </si>
  <si>
    <t>2019</t>
  </si>
  <si>
    <t>ch_score_2cap</t>
  </si>
  <si>
    <t>2+</t>
  </si>
  <si>
    <t>1</t>
  </si>
  <si>
    <t>0</t>
  </si>
  <si>
    <t>age_decades_80cap</t>
  </si>
  <si>
    <t>60-69 yrs</t>
  </si>
  <si>
    <t>50-59 yrs</t>
  </si>
  <si>
    <t>40-49 yrs</t>
  </si>
  <si>
    <t>30-39 yrs</t>
  </si>
  <si>
    <t>18-29 yrs</t>
  </si>
  <si>
    <t>East of England - South</t>
  </si>
  <si>
    <t>East of England - North</t>
  </si>
  <si>
    <t>Locally advanced breast cancer (LABC)</t>
  </si>
  <si>
    <t>Early invasive breast cancer (EIBC)</t>
  </si>
  <si>
    <t>Ductal carcinoma in-situ (DCIS)</t>
  </si>
  <si>
    <t>DISEASE GROUP</t>
  </si>
  <si>
    <t>Table1</t>
  </si>
  <si>
    <t>STAGE</t>
  </si>
  <si>
    <t>CHARLSON COMORBIDITY SCORE</t>
  </si>
  <si>
    <t>SCARF INDEX*</t>
  </si>
  <si>
    <t>INDEX OF MULTIPLE DEPRIVATION QUINTILE</t>
  </si>
  <si>
    <t>ETHNIC GROUP</t>
  </si>
  <si>
    <t>male</t>
  </si>
  <si>
    <t>female</t>
  </si>
  <si>
    <t>GENDER</t>
  </si>
  <si>
    <t>AGE AT DIAGNOSIS</t>
  </si>
  <si>
    <t>YEAR OF DIAGNOSIS</t>
  </si>
  <si>
    <t>National</t>
  </si>
  <si>
    <t>CA</t>
  </si>
  <si>
    <t>Trust</t>
  </si>
  <si>
    <t>NAT %</t>
  </si>
  <si>
    <t>NAT</t>
  </si>
  <si>
    <t>CA %</t>
  </si>
  <si>
    <t>Trust %</t>
  </si>
  <si>
    <t>Front end indicator and indicator item</t>
  </si>
  <si>
    <t>Indicator Item</t>
  </si>
  <si>
    <t>TrustName</t>
  </si>
  <si>
    <t>Cohort (not used)</t>
  </si>
  <si>
    <t>Trust comes from dashboard page, Cell C10</t>
  </si>
  <si>
    <t>National Number</t>
  </si>
  <si>
    <t>CA Number</t>
  </si>
  <si>
    <t>Number</t>
  </si>
  <si>
    <t>indicator_items</t>
  </si>
  <si>
    <t>indicator</t>
  </si>
  <si>
    <t>CancerAllianceName</t>
  </si>
  <si>
    <t>CancerAllianceCode</t>
  </si>
  <si>
    <t>TrustCode</t>
  </si>
  <si>
    <t>Year-Qtr</t>
  </si>
  <si>
    <t>Key: SCARF INDEX = Secondary Care Administrative Records Frailty Index.</t>
  </si>
  <si>
    <t>Number 
(% among known)</t>
  </si>
  <si>
    <t>CANCER ALLIANCE</t>
  </si>
  <si>
    <t>PATIENT CHARACTERISTIC</t>
  </si>
  <si>
    <t>NAoPri cohort</t>
  </si>
  <si>
    <t>Click in the cell below to scroll &amp; select an NHS ORGANISATION:</t>
  </si>
  <si>
    <t>ethnicity_grp</t>
  </si>
  <si>
    <t>final_route</t>
  </si>
  <si>
    <t>final_who_ps</t>
  </si>
  <si>
    <t>imd_2019</t>
  </si>
  <si>
    <t>Other specialities</t>
  </si>
  <si>
    <t>Data completeness for N stage (invasive disease only)</t>
  </si>
  <si>
    <t>Data completeness for T stage (invasive disease only)</t>
  </si>
  <si>
    <t>Progesterone receptor (PR) status</t>
  </si>
  <si>
    <t>Data completeness for progesterone receptor (ER) status</t>
  </si>
  <si>
    <t>HER2 Status**</t>
  </si>
  <si>
    <t>Data completeness for HER2 status</t>
  </si>
  <si>
    <t>Oestrogen receptor (ER) Status</t>
  </si>
  <si>
    <t>Data completeness for oestrogen receptor (ER) status</t>
  </si>
  <si>
    <t>Overall stage</t>
  </si>
  <si>
    <t xml:space="preserve">Data completeness for overall stage  </t>
  </si>
  <si>
    <t>Tumour grade</t>
  </si>
  <si>
    <t>Data completeness for tumour grade</t>
  </si>
  <si>
    <t>Triple diagnostic assessment</t>
  </si>
  <si>
    <t>Clinical nurse specialist</t>
  </si>
  <si>
    <t>Data completeness for clinical nurse specialist (CNS) variable</t>
  </si>
  <si>
    <t>Performance Status</t>
  </si>
  <si>
    <t>Data completeness for Performance Status variable</t>
  </si>
  <si>
    <t>[BLANK]</t>
  </si>
  <si>
    <t>Short name</t>
  </si>
  <si>
    <t>Target</t>
  </si>
  <si>
    <t>Denominator col</t>
  </si>
  <si>
    <t>Value Column</t>
  </si>
  <si>
    <t>Completeness Metric</t>
  </si>
  <si>
    <t>3x026</t>
  </si>
  <si>
    <t>12x007</t>
  </si>
  <si>
    <t>4x032</t>
  </si>
  <si>
    <t>11x007</t>
  </si>
  <si>
    <t>7x005</t>
  </si>
  <si>
    <t>4x027</t>
  </si>
  <si>
    <t>13x035</t>
  </si>
  <si>
    <t>12x035</t>
  </si>
  <si>
    <t>6x005</t>
  </si>
  <si>
    <t>10x007</t>
  </si>
  <si>
    <t>6x012</t>
  </si>
  <si>
    <t>4x014</t>
  </si>
  <si>
    <t>9x007</t>
  </si>
  <si>
    <t>University Hospitals Of North Midlands NHS Trust</t>
  </si>
  <si>
    <t>4x018</t>
  </si>
  <si>
    <t>University Hospitals Of Morecambe Bay NHS Foundation Trust</t>
  </si>
  <si>
    <t>7x031</t>
  </si>
  <si>
    <t>University Hospitals Of Leicester NHS Trust</t>
  </si>
  <si>
    <t>6x031</t>
  </si>
  <si>
    <t>University Hospitals Of Derby and Burton NHS Foundation Trust</t>
  </si>
  <si>
    <t>6x016</t>
  </si>
  <si>
    <t>8x007</t>
  </si>
  <si>
    <t>7x007</t>
  </si>
  <si>
    <t>5x016</t>
  </si>
  <si>
    <t>3x027</t>
  </si>
  <si>
    <t>5x031</t>
  </si>
  <si>
    <t>3x014</t>
  </si>
  <si>
    <t>3x032</t>
  </si>
  <si>
    <t>W92</t>
  </si>
  <si>
    <t>3xW92</t>
  </si>
  <si>
    <t>5x012</t>
  </si>
  <si>
    <t>8x021</t>
  </si>
  <si>
    <t>St George's University Hospitals NHS Foundation Trust</t>
  </si>
  <si>
    <t>6x007</t>
  </si>
  <si>
    <t>7x029</t>
  </si>
  <si>
    <t>5x033</t>
  </si>
  <si>
    <t>5x007</t>
  </si>
  <si>
    <t>4x031</t>
  </si>
  <si>
    <t>5x025</t>
  </si>
  <si>
    <t>4x007</t>
  </si>
  <si>
    <t>4x033</t>
  </si>
  <si>
    <t>3x007</t>
  </si>
  <si>
    <t>3x033</t>
  </si>
  <si>
    <t>4x012</t>
  </si>
  <si>
    <t>7x021</t>
  </si>
  <si>
    <t>2x027</t>
  </si>
  <si>
    <t>2x014</t>
  </si>
  <si>
    <t>1x014</t>
  </si>
  <si>
    <t>4x034</t>
  </si>
  <si>
    <t>4x025</t>
  </si>
  <si>
    <t>11x035</t>
  </si>
  <si>
    <t>Queen Elizabeth Hospital, King's Lynn, NHS Foundation Trust</t>
  </si>
  <si>
    <t>10x035</t>
  </si>
  <si>
    <t>4x016</t>
  </si>
  <si>
    <t>3x034</t>
  </si>
  <si>
    <t>3x031</t>
  </si>
  <si>
    <t>6x029</t>
  </si>
  <si>
    <t>2x026</t>
  </si>
  <si>
    <t>2x031</t>
  </si>
  <si>
    <t>9x035</t>
  </si>
  <si>
    <t>5x029</t>
  </si>
  <si>
    <t>1x027</t>
  </si>
  <si>
    <t>4x029</t>
  </si>
  <si>
    <t>2x033</t>
  </si>
  <si>
    <t>8x035</t>
  </si>
  <si>
    <t>3x029</t>
  </si>
  <si>
    <t>7x035</t>
  </si>
  <si>
    <t>6x030</t>
  </si>
  <si>
    <t>5x005</t>
  </si>
  <si>
    <t>6x035</t>
  </si>
  <si>
    <t>4x005</t>
  </si>
  <si>
    <t>Mersey And West Lancashire Teaching Hospitals NHS Trust</t>
  </si>
  <si>
    <t>4x011</t>
  </si>
  <si>
    <t>2x032</t>
  </si>
  <si>
    <t>3x011</t>
  </si>
  <si>
    <t>6x021</t>
  </si>
  <si>
    <t>3x005</t>
  </si>
  <si>
    <t>3x010</t>
  </si>
  <si>
    <t>5x030</t>
  </si>
  <si>
    <t>3x018</t>
  </si>
  <si>
    <t>5x021</t>
  </si>
  <si>
    <t>2x010</t>
  </si>
  <si>
    <t>King's College Hospital NHS Foundation Trust</t>
  </si>
  <si>
    <t>1x031</t>
  </si>
  <si>
    <t>5x035</t>
  </si>
  <si>
    <t>3x016</t>
  </si>
  <si>
    <t>Isle Of Wight NHS Trust</t>
  </si>
  <si>
    <t>4x021</t>
  </si>
  <si>
    <t>2xW92</t>
  </si>
  <si>
    <t>1x026</t>
  </si>
  <si>
    <t>3x021</t>
  </si>
  <si>
    <t>4x030</t>
  </si>
  <si>
    <t>2x016</t>
  </si>
  <si>
    <t>1x010</t>
  </si>
  <si>
    <t>Guy's and St Thomas' NHS Foundation Trust</t>
  </si>
  <si>
    <t>2x034</t>
  </si>
  <si>
    <t>1x033</t>
  </si>
  <si>
    <t>2x007</t>
  </si>
  <si>
    <t>2x029</t>
  </si>
  <si>
    <t>3x012</t>
  </si>
  <si>
    <t>2x012</t>
  </si>
  <si>
    <t>4x035</t>
  </si>
  <si>
    <t>2x018</t>
  </si>
  <si>
    <t>2x011</t>
  </si>
  <si>
    <t>2x005</t>
  </si>
  <si>
    <t>3x035</t>
  </si>
  <si>
    <t>1x007</t>
  </si>
  <si>
    <t>1x016</t>
  </si>
  <si>
    <t>3x025</t>
  </si>
  <si>
    <t>1x011</t>
  </si>
  <si>
    <t>5xW92</t>
  </si>
  <si>
    <t>2x021</t>
  </si>
  <si>
    <t>1x029</t>
  </si>
  <si>
    <t>1x005</t>
  </si>
  <si>
    <t>Countess Of Chester Hospital NHS Foundation Trust</t>
  </si>
  <si>
    <t>2x025</t>
  </si>
  <si>
    <t>1x021</t>
  </si>
  <si>
    <t>4xW92</t>
  </si>
  <si>
    <t>2x035</t>
  </si>
  <si>
    <t>3x030</t>
  </si>
  <si>
    <t>1x034</t>
  </si>
  <si>
    <t>2x030</t>
  </si>
  <si>
    <t>1x032</t>
  </si>
  <si>
    <t>1x018</t>
  </si>
  <si>
    <t>1xW92</t>
  </si>
  <si>
    <t>1x035</t>
  </si>
  <si>
    <t>2x028</t>
  </si>
  <si>
    <t>1x025</t>
  </si>
  <si>
    <t>1x028</t>
  </si>
  <si>
    <t>1x012</t>
  </si>
  <si>
    <t>Ashford and St Peter's Hospitals NHS Foundation Trust</t>
  </si>
  <si>
    <t>6xW92</t>
  </si>
  <si>
    <t>1x030</t>
  </si>
  <si>
    <t>Group_label</t>
  </si>
  <si>
    <t>Row_label</t>
  </si>
  <si>
    <t>country_code</t>
  </si>
  <si>
    <t>alliance_code</t>
  </si>
  <si>
    <t>alliance_name</t>
  </si>
  <si>
    <t>trust_code</t>
  </si>
  <si>
    <t>trust_name</t>
  </si>
  <si>
    <t xml:space="preserve">Is area in Wales? </t>
  </si>
  <si>
    <t>This cohort is all people diagnosed with breast cancer with stage recorded as 0-3, or missing, and no metastatic breast cancer recorded in HESAPC or PEDW data within 12 months of diagnosis.</t>
  </si>
  <si>
    <t>n non-invasive</t>
  </si>
  <si>
    <t>n invasive</t>
  </si>
  <si>
    <t>n not-screened</t>
  </si>
  <si>
    <t>Stage0-3</t>
  </si>
  <si>
    <t>Stage 1-3</t>
  </si>
  <si>
    <t>Stage 0-3
not-screened</t>
  </si>
  <si>
    <t>Number of people diagnosed with primary breast cancer, stage 0-3 (Indicators: Performance Status, CNS, ER Status, HER2 Status PR Status, Stage, Grade)
Number of people diagnosed with primary breast cancer, stage 1-3 (Indicators: T-Stage, N-Stage)
Number of people diagnosed with primary breast cancer, stage 0-3, not screened (Indicator: TDA)</t>
  </si>
  <si>
    <t>Outlier Process</t>
  </si>
  <si>
    <t>It should be noted that these provider-specific results are affected by varying levels of data completeness and quality and random variation (i.e. the “role of chance”). At this stage, the audit has not implemented HQIP’s formal “outlier process” (i.e., a formal process to assess the performance of healthcare providers with results that are outside the expected range). This is because, although there is sufficient confidence to report the results publicly, it is the first time that provider-specific results are being provided with untested data completeness and quality, and risk adjustment methods are in development. Instead, where results highlight a potential cause for clinical concern, we will contact the providers within one month following publication of the SotN Report, and work with them to explore factors that may explain their results, according to HQIP’s formal guidance. This process is with a view to being able to adopt the formal outlier process in 2025.</t>
  </si>
  <si>
    <t>Percentage of people who received chemotherapy.</t>
  </si>
  <si>
    <t>Number of people with early breast cancer (stage 1 to stage 3A or "unknown" staging) who have had surgery within 12 months of diagnosis.</t>
  </si>
  <si>
    <t>Number of people who have chemotherapy.</t>
  </si>
  <si>
    <t>Introduction</t>
  </si>
  <si>
    <r>
      <t>The NAoPri cohort is all people diagnosed with br</t>
    </r>
    <r>
      <rPr>
        <sz val="11"/>
        <rFont val="Calibri"/>
        <family val="2"/>
        <scheme val="minor"/>
      </rPr>
      <t>east cancer with stage recorded as 0-3, or missing, and no metastatic breast cancer recorded in HESAPC (England) or PEDW (Wales) data within 12 months of diagnosis.</t>
    </r>
  </si>
  <si>
    <t>n Number receiving BCS</t>
  </si>
  <si>
    <t>Percentage of people who had i) breast-conserving surgery (BCS) or ii) mastectomy within 12 months of diagnosis.</t>
  </si>
  <si>
    <t>Material to hide in columns right of here</t>
  </si>
  <si>
    <t>Data Viewer : data completeness</t>
  </si>
  <si>
    <t>Offset All trusts</t>
  </si>
  <si>
    <t>Offset Alliance</t>
  </si>
  <si>
    <t>Please select a NHS ORGANISATION from the dropdown box below:</t>
  </si>
  <si>
    <t>Organisation Code</t>
  </si>
  <si>
    <t>Trust code</t>
  </si>
  <si>
    <t>Alliance code</t>
  </si>
  <si>
    <t>National Code</t>
  </si>
  <si>
    <t>National Name</t>
  </si>
  <si>
    <t>Rand scatter</t>
  </si>
  <si>
    <t>X-value</t>
  </si>
  <si>
    <t xml:space="preserve">Y-value </t>
  </si>
  <si>
    <t>Alliance</t>
  </si>
  <si>
    <t>Alliance Avg</t>
  </si>
  <si>
    <t>Row</t>
  </si>
  <si>
    <t xml:space="preserve">This selected NHS breast unit is within the </t>
  </si>
  <si>
    <t>Please select a DATA QUALITY metric from the dropdown box for further exploration</t>
  </si>
  <si>
    <t>Target for data completeness:</t>
  </si>
  <si>
    <t>Short-metric name</t>
  </si>
  <si>
    <t>(90% recommended)</t>
  </si>
  <si>
    <t>Data quality metrics are reported as proportion of records with complete values</t>
  </si>
  <si>
    <t>Indicator coverage</t>
  </si>
  <si>
    <t>Denom Code</t>
  </si>
  <si>
    <t>Data items on which data completeness target is met:</t>
  </si>
  <si>
    <t>Breast Unit</t>
  </si>
  <si>
    <t>Col</t>
  </si>
  <si>
    <t>NHS organisation</t>
  </si>
  <si>
    <t>Proportion complete (%)</t>
  </si>
  <si>
    <t>(used for conditional formating)</t>
  </si>
  <si>
    <t>Lookup</t>
  </si>
  <si>
    <t>Denom value</t>
  </si>
  <si>
    <t>Value</t>
  </si>
  <si>
    <t>Denom col</t>
  </si>
  <si>
    <t>Metric col</t>
  </si>
  <si>
    <t>Gap</t>
  </si>
  <si>
    <t>Start</t>
  </si>
  <si>
    <t>End</t>
  </si>
  <si>
    <t>Table Name</t>
  </si>
  <si>
    <t>Label</t>
  </si>
  <si>
    <t>Sheet Name</t>
  </si>
  <si>
    <t>Contact with a Clinical Nurse Specialist after DX</t>
  </si>
  <si>
    <t>Value selector</t>
  </si>
  <si>
    <t>Unadjusted</t>
  </si>
  <si>
    <t>Adjusted for case-mix</t>
  </si>
  <si>
    <t>out of 8 (excludes TDA and PR status)</t>
  </si>
  <si>
    <t>No. of people with breast cancer</t>
  </si>
  <si>
    <t xml:space="preserve">  No. of people with non-invasive disease</t>
  </si>
  <si>
    <t xml:space="preserve">  No. of people with invasive disease</t>
  </si>
  <si>
    <t>Data items covering all people diagnosed with breast cancer</t>
  </si>
  <si>
    <t>Data items covering people with invasive disease</t>
  </si>
  <si>
    <t>Denominator (N)</t>
  </si>
  <si>
    <t>Nation</t>
  </si>
  <si>
    <t>Triple diagnostic assessment (TDA)*</t>
  </si>
  <si>
    <t xml:space="preserve">KEY: </t>
  </si>
  <si>
    <t>HER2 status = human epidermal growth factor receptor 2 status</t>
  </si>
  <si>
    <t>* Denominator excludes women referred from breast screening</t>
  </si>
  <si>
    <t>Data completeness for triple diagnostic assessment (COSD)</t>
  </si>
  <si>
    <t>Please select a Indicator metric from the dropdown box for further exploration</t>
  </si>
  <si>
    <t>Women who received adjuvant radiotherapy following breast surgery</t>
  </si>
  <si>
    <t>Adjuv RX</t>
  </si>
  <si>
    <t xml:space="preserve">Please select which type of indicator value the graph should display </t>
  </si>
  <si>
    <t>Type of indicator value</t>
  </si>
  <si>
    <t>Ind5_RTX</t>
  </si>
  <si>
    <t>table Name</t>
  </si>
  <si>
    <t>Women who had adjuvant RX after breast surgery</t>
  </si>
  <si>
    <t>Performance indicator name</t>
  </si>
  <si>
    <t>Patients in denominator</t>
  </si>
  <si>
    <t>Adjusted</t>
  </si>
  <si>
    <t>Surgery</t>
  </si>
  <si>
    <t>People who had breast surgery</t>
  </si>
  <si>
    <t>Neoadj CX</t>
  </si>
  <si>
    <t>Any CX</t>
  </si>
  <si>
    <t>People who received chemotherapy</t>
  </si>
  <si>
    <t xml:space="preserve">M-IR </t>
  </si>
  <si>
    <t>Women who had IR after mastectomy</t>
  </si>
  <si>
    <t xml:space="preserve">Denominators of indicators </t>
  </si>
  <si>
    <t>Number of people diagnosed with primary breast cancer (excl screening)</t>
  </si>
  <si>
    <t>Number of people diagnosed with early breast cancer (stage 0-3A, "unknown")</t>
  </si>
  <si>
    <t>Number of people with early invasive breast cancer (stage 1A-3A or "unknown") who had surgery (&lt;12 mths after DX)</t>
  </si>
  <si>
    <t>Number of women with early breast cancer (stage 0-3A,"unknown") who had surgery (&lt;12 mths after DX)</t>
  </si>
  <si>
    <t>Number of women with early breast cancer (stage 0-3A,"unknown") who had mastectomy (&lt;12 mths after DX)</t>
  </si>
  <si>
    <t>KEY: DX = diagnosis, CX = chemotherapy, IR = immediate reconstruction, RX = radiotherapy</t>
  </si>
  <si>
    <t>Data Viewer : Performance indicators</t>
  </si>
  <si>
    <t>TDA in visit</t>
  </si>
  <si>
    <t>Ind1_TDA</t>
  </si>
  <si>
    <t>CNS contact</t>
  </si>
  <si>
    <t>Ind2_CNS</t>
  </si>
  <si>
    <t>Breast surgery</t>
  </si>
  <si>
    <t>Ind3_Surgery</t>
  </si>
  <si>
    <t>Ind4_NACT</t>
  </si>
  <si>
    <t>Ind6_SACT</t>
  </si>
  <si>
    <t>IR after mast</t>
  </si>
  <si>
    <t>Ind7_Immed_Recon</t>
  </si>
  <si>
    <t xml:space="preserve">Figures available for </t>
  </si>
  <si>
    <t>All NHS Breast Units</t>
  </si>
  <si>
    <t>Units within Region</t>
  </si>
  <si>
    <t>Selected Breast Unit</t>
  </si>
  <si>
    <t>Alliance Average</t>
  </si>
  <si>
    <t>People who had neo-adjuvant chemotherapy</t>
  </si>
  <si>
    <t>Triple Diagnostic Assessment in a single visit</t>
  </si>
  <si>
    <t>Risk adjust</t>
  </si>
  <si>
    <t>Y-value (initial)</t>
  </si>
  <si>
    <t>Y-value(casmix)</t>
  </si>
  <si>
    <r>
      <rPr>
        <b/>
        <sz val="11"/>
        <color theme="1"/>
        <rFont val="Calibri"/>
        <family val="2"/>
        <scheme val="minor"/>
      </rPr>
      <t>This report was prepared by members of the NAoPri project team:</t>
    </r>
    <r>
      <rPr>
        <sz val="11"/>
        <color theme="1"/>
        <rFont val="Calibri"/>
        <family val="2"/>
        <scheme val="minor"/>
      </rPr>
      <t xml:space="preserve">
• Kieran Horgan, Surgical Lead
• David Dodwell, Clinical Oncology Lead
• Mark Verrill, Medical Oncology Lead
Team members in the Clinical Effectiveness Unit, RCS England:
• David Cromwell, NAoPri Senior Methodologist
• Jemma Boyle, NAoPri Clinical Research Fellow
• Sarah Blacker, NAoPri Clinical Research Fellow
• Christine Delon, NAoPri Data Scientist
• Jibby Medina, NAoPri Programme Manager</t>
    </r>
  </si>
  <si>
    <t>View_Completeness</t>
  </si>
  <si>
    <t>View_Indicators</t>
  </si>
  <si>
    <t>Data_completeness</t>
  </si>
  <si>
    <t>Data viewer for data completeness</t>
  </si>
  <si>
    <t>Data viewer for indicators</t>
  </si>
  <si>
    <t>Data viewer for patient characteristics</t>
  </si>
  <si>
    <t>Data completeness data table</t>
  </si>
  <si>
    <t>Short indicator name</t>
  </si>
  <si>
    <t>Dropdown, trusts only, Wales then England</t>
  </si>
  <si>
    <t xml:space="preserve">This selected NHS breast unit is within </t>
  </si>
  <si>
    <t>This selected NHS breast unit is within</t>
  </si>
  <si>
    <t>This cell is located on each of the "View_Completeness", "View_Indicators" and "Patient Characteristics" worksheets and contains a dropdown menu where the user can select an NHS organisation or indicator</t>
  </si>
  <si>
    <t>This is the first state of the nation published for the NAoPri. Data available to the audit for this quarterly report were based on patient-level records from the England cancer registry and from the Wales cancer network ("Gold standard" data).</t>
  </si>
  <si>
    <t>For people treated in England, NATCAN receives the data from the National Cancer Registration and Analysis Service (NCRAS), part of the National Disease Registration Service (NDRS) within NHS England (digital.nhs.uk). NDRS collects patient-level data from all NHS organisations on people with cancer using a range of national data-feeds. This includes the Cancer Registration datasets and the Cancer Outcomes and Services Dataset (COSD). COSD data are submitted to the NDRS on a monthly basis via Multidisciplinary Team (MDT) electronic data collection systems. Clinical sign-off of data submitted to NDRS is not mandated in England. The information held in the Cancer Registration dataset is compiled from a number of sources.
For people treated in Wales, NATCAN receives the data from the Wales Cancer Network (WCN) in Public Health Wales. WCN provides patient-level data from the Cancer Network Information System Cymru (CaNISC) electronic patient record system.</t>
  </si>
  <si>
    <t>Time Period</t>
  </si>
  <si>
    <t>Small numbers: 
For categories with small numbers (1-4) the number has been supressed by converting it to 2 and editing the numbers of a larger group to maintain the overall total. Therefore the percentage provided for &lt;5 is similar to the real value and the other numbers in the indicator group may contain a small amount of ‘jitter’.
Where the category value is ‘Unknown’, 'Not in HESAPC', 'Not in PEDW' or 'Not Recorded', i.e. it represents missing data, we have not suppressed small numbers.</t>
  </si>
  <si>
    <t>Age, grade, Charlson co-morbidity score, SCARF index, diagnosis year; invasive only: ER status, HER2 status, T-stage, N-stage.</t>
  </si>
  <si>
    <t>Age, grade, Charlson co-morbidity score, SCARF index, diagnosis year, invasive only: ER status, T-stage, N-stage,</t>
  </si>
  <si>
    <t>Age, frade, Charlson co-morbidity score, SCARFF index, diagnosis year, adjuvant radiotherapy receipt; invasive only:  ER status, T-stage, N-stage,</t>
  </si>
  <si>
    <t>Age, grade, Charlson co-morbidity score, Frailty score, Diagnosis year; invasive only: ER status, T-stage, N-stage,</t>
  </si>
  <si>
    <t>Age, grade, ER status, HER2 status, T-stage, N-stage, Charlson co-morbidity score, SCARF index, diagnosis year</t>
  </si>
  <si>
    <t>View_Patient_Characteristics</t>
  </si>
  <si>
    <t>The information found in these tables can be accessed at the Unit/ Alliance level from the View_ Indicators worksheet.</t>
  </si>
  <si>
    <t>See View_ Completeness</t>
  </si>
  <si>
    <t>SCARF</t>
  </si>
  <si>
    <t>Secondary Care Administrative Records Frailty Index</t>
  </si>
  <si>
    <r>
      <rPr>
        <b/>
        <sz val="11"/>
        <rFont val="Calibri"/>
        <family val="2"/>
        <scheme val="minor"/>
      </rPr>
      <t>Cancer Registration</t>
    </r>
    <r>
      <rPr>
        <sz val="11"/>
        <rFont val="Calibri"/>
        <family val="2"/>
        <scheme val="minor"/>
      </rPr>
      <t xml:space="preserve">
This work uses data that has been provided by patients and collected by the NHS as part of their care and support, including data that is collated, maintained and quality assured by the National Disease Registration Service (NDRS), which is part of NHS England, and the Wales Cancer Network (WCN) in Public Health Wales.</t>
    </r>
  </si>
  <si>
    <t>NATIONAL</t>
  </si>
  <si>
    <t>NHS ORGANISATION</t>
  </si>
  <si>
    <t>PERFORMANCE STATUS (PS)</t>
  </si>
  <si>
    <t>Percentage of women with primary early invasive breast cancer (Stage 1-3A) who received surgery, 
by Age, ER status and Charleson Comorbidity Index (CCI)</t>
  </si>
  <si>
    <t>PEDW</t>
  </si>
  <si>
    <t>Patient Episode Database for Wales</t>
  </si>
  <si>
    <t>The Association of Breast Surgery is a registered charity dedicated to advancing the practice of breast surgery and the management of breast conditions for the benefit of the public. It is a multi-professional membership association which promotes training, education, clinical trials and guideline composition and adoption. For further information, please refer to the website www.associationofbreastsurgery.org.uk. Registered charity no: 1135699
The UK Breast Cancer Group (UKBCG) is a forum for Clinical and Medical Oncologists. The UKBCG acts as a stakeholder to NICE, NHS England and other organisations; and undertakes key pieces of work, at times in collaboration with other bodies, with the overriding endpoint of improving patient care. The Group’s objectives include advancing the education of clinical and medical oncologists in the subject of breast cancer, concerning its  identification, diagnosis and treatment; promoting research for the public benefit in all aspects of breast cancer and publishing the results; and assisting in the treatment and care of persons suffering from breast cancer, or in need of rehabilitation, by the provision of education for healthcare professionals. Further information on the work of the UKBCG is communicated via this website on a regular basis https://ukbcg.org/. Registered charity no: 1177296</t>
  </si>
  <si>
    <t>People who had Triple Diagnostic Assessment (TDA) in a single visit</t>
  </si>
  <si>
    <t>People who had contact with a Clinical Nurse Specialist (CNS) after diagnosis</t>
  </si>
  <si>
    <t>People who had breast surgery within 12 months of diagnosis</t>
  </si>
  <si>
    <t>People who received neo-adjuvant chemotherapy</t>
  </si>
  <si>
    <t>Women who had immediate reconstruction after mastectomy</t>
  </si>
  <si>
    <t>Number of people who undergo Triple Diagnostic Assessment (TDA) in a single hospital visit</t>
  </si>
  <si>
    <t>Number of people who have contact with a Clinical Nurse Specialist (CNS) after diagnosis</t>
  </si>
  <si>
    <t>Number of people who had  i) breast-conserving surgery or ii) mastectomy within 12 months of diagnosis</t>
  </si>
  <si>
    <t>Number of people who receive neo-adjuvant chemotherapy</t>
  </si>
  <si>
    <t>Number of women who received adjuvant radiotherapy following i) breast-conserving surgery and ii) mastectomy (stratified by recurrence risk)</t>
  </si>
  <si>
    <t>Number of people who have adjuvant chemotherapy</t>
  </si>
  <si>
    <t>Number of women who have mastectomy with immediate breast reconstruction</t>
  </si>
  <si>
    <t>Number of people diagnosed with primary breast cancer</t>
  </si>
  <si>
    <t>Number of people with early breast cancer (stage 0-3A, "unknown") who had surgery (&lt;12 mths after DX)</t>
  </si>
  <si>
    <t>% excluding unknown</t>
  </si>
  <si>
    <t>CA % excluding unknown</t>
  </si>
  <si>
    <t>National % excluding unknown</t>
  </si>
  <si>
    <t>National % including unknown</t>
  </si>
  <si>
    <t>CA % including unknown</t>
  </si>
  <si>
    <t>% including unknown</t>
  </si>
  <si>
    <t>12/09/2024 (V1)
11/11/2024 (V2)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</si>
</sst>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00"/>
  </numFmts>
  <fonts count="29" x14ac:knownFonts="1">
    <font>
      <sz val="11"/>
      <color theme="1"/>
      <name val="Calibri"/>
      <family val="2"/>
      <scheme val="minor"/>
    </font>
    <font>
      <b/>
      <sz val="11"/>
      <color theme="1"/>
      <name val="Calibri"/>
      <family val="2"/>
      <scheme val="minor"/>
    </font>
    <font>
      <sz val="11"/>
      <name val="Calibri"/>
      <family val="2"/>
      <scheme val="minor"/>
    </font>
    <font>
      <b/>
      <sz val="11"/>
      <name val="Calibri"/>
      <family val="2"/>
      <scheme val="minor"/>
    </font>
    <font>
      <u/>
      <sz val="11"/>
      <color theme="10"/>
      <name val="Calibri"/>
      <family val="2"/>
      <scheme val="minor"/>
    </font>
    <font>
      <sz val="11"/>
      <color rgb="FF479198"/>
      <name val="Calibri"/>
      <family val="2"/>
      <scheme val="minor"/>
    </font>
    <font>
      <sz val="10"/>
      <color theme="1"/>
      <name val="Calibri"/>
      <family val="2"/>
      <scheme val="minor"/>
    </font>
    <font>
      <sz val="10"/>
      <color rgb="FF479198"/>
      <name val="Calibri"/>
      <family val="2"/>
      <scheme val="minor"/>
    </font>
    <font>
      <sz val="10"/>
      <color theme="0"/>
      <name val="Calibri"/>
      <family val="2"/>
      <scheme val="minor"/>
    </font>
    <font>
      <sz val="10"/>
      <name val="Calibri"/>
      <family val="2"/>
      <scheme val="minor"/>
    </font>
    <font>
      <sz val="11"/>
      <color theme="1"/>
      <name val="Calibri"/>
      <family val="2"/>
      <scheme val="minor"/>
    </font>
    <font>
      <sz val="11"/>
      <color theme="0"/>
      <name val="Calibri"/>
      <family val="2"/>
      <scheme val="minor"/>
    </font>
    <font>
      <sz val="10"/>
      <name val="Arial"/>
      <family val="2"/>
    </font>
    <font>
      <b/>
      <sz val="10"/>
      <name val="Arial"/>
      <family val="2"/>
    </font>
    <font>
      <u/>
      <sz val="10"/>
      <color theme="10"/>
      <name val="Arial"/>
      <family val="2"/>
    </font>
    <font>
      <b/>
      <sz val="11"/>
      <color rgb="FF479198"/>
      <name val="Calibri"/>
      <family val="2"/>
      <scheme val="minor"/>
    </font>
    <font>
      <sz val="8"/>
      <name val="Calibri"/>
      <family val="2"/>
      <scheme val="minor"/>
    </font>
    <font>
      <b/>
      <sz val="11"/>
      <name val="Arial"/>
      <family val="2"/>
    </font>
    <font>
      <sz val="11"/>
      <name val="Calibri"/>
      <family val="2"/>
    </font>
    <font>
      <b/>
      <sz val="10"/>
      <color theme="1"/>
      <name val="Calibri"/>
      <family val="2"/>
      <scheme val="minor"/>
    </font>
    <font>
      <b/>
      <sz val="14"/>
      <color theme="1"/>
      <name val="Calibri"/>
      <family val="2"/>
      <scheme val="minor"/>
    </font>
    <font>
      <b/>
      <sz val="16"/>
      <name val="Arial"/>
      <family val="2"/>
    </font>
    <font>
      <b/>
      <sz val="16"/>
      <color theme="1"/>
      <name val="Calibri"/>
      <family val="2"/>
      <scheme val="minor"/>
    </font>
    <font>
      <b/>
      <sz val="12"/>
      <color theme="1"/>
      <name val="Calibri"/>
      <family val="2"/>
      <scheme val="minor"/>
    </font>
    <font>
      <b/>
      <i/>
      <sz val="11"/>
      <color theme="1"/>
      <name val="Calibri"/>
      <family val="2"/>
      <scheme val="minor"/>
    </font>
    <font>
      <sz val="12"/>
      <color theme="1"/>
      <name val="Calibri"/>
      <family val="2"/>
      <scheme val="minor"/>
    </font>
    <font>
      <sz val="14"/>
      <color theme="1"/>
      <name val="Calibri"/>
      <family val="2"/>
      <scheme val="minor"/>
    </font>
    <font>
      <b/>
      <sz val="11"/>
      <color theme="0"/>
      <name val="Calibri"/>
      <family val="2"/>
      <scheme val="minor"/>
    </font>
    <font>
      <b/>
      <sz val="12"/>
      <name val="Arial"/>
      <family val="2"/>
    </font>
  </fonts>
  <fills count="18">
    <fill>
      <patternFill patternType="none"/>
    </fill>
    <fill>
      <patternFill patternType="gray125"/>
    </fill>
    <fill>
      <patternFill patternType="solid">
        <fgColor rgb="FFA4D8DE"/>
        <bgColor indexed="64"/>
      </patternFill>
    </fill>
    <fill>
      <patternFill patternType="solid">
        <fgColor rgb="FF73B8BF"/>
        <bgColor indexed="64"/>
      </patternFill>
    </fill>
    <fill>
      <patternFill patternType="solid">
        <fgColor rgb="FFFFDDD8"/>
        <bgColor indexed="64"/>
      </patternFill>
    </fill>
    <fill>
      <patternFill patternType="solid">
        <fgColor theme="0"/>
        <bgColor indexed="64"/>
      </patternFill>
    </fill>
    <fill>
      <patternFill patternType="solid">
        <fgColor rgb="FFFEF9FC"/>
        <bgColor indexed="64"/>
      </patternFill>
    </fill>
    <fill>
      <patternFill patternType="solid">
        <fgColor rgb="FFF9FEFE"/>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D18579"/>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7BCB3"/>
        <bgColor indexed="64"/>
      </patternFill>
    </fill>
    <fill>
      <patternFill patternType="solid">
        <fgColor rgb="FFD3F1F4"/>
        <bgColor indexed="64"/>
      </patternFill>
    </fill>
    <fill>
      <patternFill patternType="solid">
        <fgColor theme="8" tint="0.39997558519241921"/>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medium">
        <color rgb="FF479198"/>
      </left>
      <right/>
      <top style="medium">
        <color rgb="FF479198"/>
      </top>
      <bottom style="medium">
        <color rgb="FF479198"/>
      </bottom>
      <diagonal/>
    </border>
    <border>
      <left/>
      <right style="medium">
        <color rgb="FF479198"/>
      </right>
      <top style="medium">
        <color rgb="FF479198"/>
      </top>
      <bottom style="medium">
        <color rgb="FF479198"/>
      </bottom>
      <diagonal/>
    </border>
    <border>
      <left style="medium">
        <color rgb="FFF7BCB3"/>
      </left>
      <right/>
      <top style="medium">
        <color rgb="FFF7BCB3"/>
      </top>
      <bottom style="medium">
        <color rgb="FFF7BCB3"/>
      </bottom>
      <diagonal/>
    </border>
    <border>
      <left/>
      <right/>
      <top style="medium">
        <color rgb="FFF7BCB3"/>
      </top>
      <bottom style="medium">
        <color rgb="FFF7BCB3"/>
      </bottom>
      <diagonal/>
    </border>
    <border>
      <left/>
      <right style="medium">
        <color rgb="FFF7BCB3"/>
      </right>
      <top style="medium">
        <color rgb="FFF7BCB3"/>
      </top>
      <bottom style="medium">
        <color rgb="FFF7BCB3"/>
      </bottom>
      <diagonal/>
    </border>
    <border>
      <left style="medium">
        <color rgb="FF73B8BF"/>
      </left>
      <right/>
      <top style="medium">
        <color rgb="FF73B8BF"/>
      </top>
      <bottom style="medium">
        <color rgb="FF73B8BF"/>
      </bottom>
      <diagonal/>
    </border>
    <border>
      <left/>
      <right/>
      <top style="medium">
        <color rgb="FF73B8BF"/>
      </top>
      <bottom style="medium">
        <color rgb="FF73B8BF"/>
      </bottom>
      <diagonal/>
    </border>
    <border>
      <left/>
      <right style="medium">
        <color rgb="FF73B8BF"/>
      </right>
      <top style="medium">
        <color rgb="FF73B8BF"/>
      </top>
      <bottom style="medium">
        <color rgb="FF73B8BF"/>
      </bottom>
      <diagonal/>
    </border>
    <border>
      <left/>
      <right/>
      <top style="medium">
        <color rgb="FF479198"/>
      </top>
      <bottom style="medium">
        <color rgb="FF479198"/>
      </bottom>
      <diagonal/>
    </border>
    <border>
      <left style="medium">
        <color rgb="FFAC5648"/>
      </left>
      <right/>
      <top style="medium">
        <color rgb="FFAC5648"/>
      </top>
      <bottom style="medium">
        <color rgb="FFAC5648"/>
      </bottom>
      <diagonal/>
    </border>
    <border>
      <left/>
      <right/>
      <top style="medium">
        <color rgb="FFAC5648"/>
      </top>
      <bottom style="medium">
        <color rgb="FFAC5648"/>
      </bottom>
      <diagonal/>
    </border>
    <border>
      <left/>
      <right style="medium">
        <color rgb="FFAC5648"/>
      </right>
      <top style="medium">
        <color rgb="FFAC5648"/>
      </top>
      <bottom style="medium">
        <color rgb="FFAC5648"/>
      </bottom>
      <diagonal/>
    </border>
    <border>
      <left/>
      <right/>
      <top style="medium">
        <color rgb="FF73B8BF"/>
      </top>
      <bottom/>
      <diagonal/>
    </border>
    <border>
      <left/>
      <right/>
      <top/>
      <bottom style="medium">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medium">
        <color rgb="FFF7BCB3"/>
      </right>
      <top/>
      <bottom style="medium">
        <color rgb="FFF7BCB3"/>
      </bottom>
      <diagonal/>
    </border>
    <border>
      <left/>
      <right/>
      <top/>
      <bottom style="medium">
        <color rgb="FFF7BCB3"/>
      </bottom>
      <diagonal/>
    </border>
    <border>
      <left style="medium">
        <color rgb="FFF7BCB3"/>
      </left>
      <right/>
      <top/>
      <bottom style="medium">
        <color rgb="FFF7BCB3"/>
      </bottom>
      <diagonal/>
    </border>
    <border>
      <left/>
      <right style="medium">
        <color rgb="FFF7BCB3"/>
      </right>
      <top/>
      <bottom/>
      <diagonal/>
    </border>
    <border>
      <left style="medium">
        <color rgb="FFF7BCB3"/>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rgb="FFF7BCB3"/>
      </right>
      <top style="medium">
        <color rgb="FFF7BCB3"/>
      </top>
      <bottom/>
      <diagonal/>
    </border>
    <border>
      <left/>
      <right/>
      <top style="medium">
        <color rgb="FFF7BCB3"/>
      </top>
      <bottom/>
      <diagonal/>
    </border>
    <border>
      <left style="medium">
        <color rgb="FFF7BCB3"/>
      </left>
      <right/>
      <top style="medium">
        <color rgb="FFF7BCB3"/>
      </top>
      <bottom/>
      <diagonal/>
    </border>
    <border>
      <left style="thin">
        <color indexed="64"/>
      </left>
      <right/>
      <top style="thin">
        <color indexed="64"/>
      </top>
      <bottom style="thin">
        <color indexed="64"/>
      </bottom>
      <diagonal/>
    </border>
  </borders>
  <cellStyleXfs count="15">
    <xf numFmtId="0" fontId="0" fillId="0" borderId="0"/>
    <xf numFmtId="0" fontId="4" fillId="0" borderId="0" applyNumberFormat="0" applyFill="0" applyBorder="0" applyAlignment="0" applyProtection="0"/>
    <xf numFmtId="0" fontId="12" fillId="0" borderId="0"/>
    <xf numFmtId="0" fontId="14" fillId="0" borderId="0" applyNumberFormat="0" applyFill="0" applyBorder="0" applyAlignment="0" applyProtection="0"/>
    <xf numFmtId="0" fontId="10" fillId="0" borderId="0"/>
    <xf numFmtId="0" fontId="10" fillId="0" borderId="0"/>
    <xf numFmtId="0" fontId="12" fillId="0" borderId="0"/>
    <xf numFmtId="9" fontId="10" fillId="0" borderId="0" applyFont="0" applyFill="0" applyBorder="0" applyAlignment="0" applyProtection="0"/>
    <xf numFmtId="0" fontId="12" fillId="0" borderId="0"/>
    <xf numFmtId="0" fontId="10" fillId="0" borderId="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9" fontId="10" fillId="0" borderId="0" applyFont="0" applyFill="0" applyBorder="0" applyAlignment="0" applyProtection="0"/>
  </cellStyleXfs>
  <cellXfs count="393">
    <xf numFmtId="0" fontId="0" fillId="0" borderId="0" xfId="0"/>
    <xf numFmtId="0" fontId="0" fillId="0" borderId="0" xfId="0" applyAlignment="1">
      <alignment wrapText="1"/>
    </xf>
    <xf numFmtId="0" fontId="2" fillId="0" borderId="0" xfId="0" applyFont="1"/>
    <xf numFmtId="0" fontId="1" fillId="0" borderId="0" xfId="0" applyFont="1" applyAlignment="1">
      <alignment horizontal="lef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left" vertical="center"/>
    </xf>
    <xf numFmtId="0" fontId="6" fillId="0" borderId="0" xfId="0" applyFont="1"/>
    <xf numFmtId="0" fontId="6" fillId="0" borderId="0" xfId="0" applyFont="1" applyAlignment="1">
      <alignment horizontal="right"/>
    </xf>
    <xf numFmtId="0" fontId="6" fillId="0" borderId="0" xfId="0" applyFont="1" applyAlignment="1">
      <alignment wrapText="1"/>
    </xf>
    <xf numFmtId="0" fontId="0" fillId="0" borderId="0" xfId="0" applyAlignment="1">
      <alignment horizontal="right" vertical="center"/>
    </xf>
    <xf numFmtId="0" fontId="7" fillId="0" borderId="0" xfId="1" applyFont="1" applyAlignment="1">
      <alignment horizontal="right"/>
    </xf>
    <xf numFmtId="0" fontId="7" fillId="0" borderId="0" xfId="0" quotePrefix="1" applyFont="1" applyAlignment="1">
      <alignment horizontal="right"/>
    </xf>
    <xf numFmtId="0" fontId="6" fillId="0" borderId="0" xfId="0" applyFont="1" applyAlignment="1">
      <alignment horizontal="right" vertical="center"/>
    </xf>
    <xf numFmtId="0" fontId="6" fillId="0" borderId="0" xfId="0" applyFont="1" applyAlignment="1">
      <alignment vertical="center" wrapText="1"/>
    </xf>
    <xf numFmtId="0" fontId="6" fillId="0" borderId="0" xfId="0" applyFont="1" applyAlignment="1">
      <alignment vertical="center"/>
    </xf>
    <xf numFmtId="0" fontId="7" fillId="0" borderId="0" xfId="0" applyFont="1" applyAlignment="1">
      <alignment horizontal="right" vertical="center"/>
    </xf>
    <xf numFmtId="0" fontId="7" fillId="0" borderId="0" xfId="0" applyFont="1" applyAlignment="1">
      <alignment vertical="center"/>
    </xf>
    <xf numFmtId="0" fontId="0" fillId="4" borderId="0" xfId="0" applyFill="1"/>
    <xf numFmtId="164" fontId="0" fillId="0" borderId="0" xfId="0" applyNumberFormat="1"/>
    <xf numFmtId="0" fontId="1" fillId="0" borderId="0" xfId="0" applyFont="1" applyAlignment="1">
      <alignment vertical="center" wrapText="1"/>
    </xf>
    <xf numFmtId="0" fontId="9" fillId="0" borderId="0" xfId="0" applyFont="1" applyAlignment="1">
      <alignment wrapText="1"/>
    </xf>
    <xf numFmtId="0" fontId="8" fillId="0" borderId="0" xfId="1" applyFont="1" applyAlignment="1">
      <alignment horizontal="right" vertical="center"/>
    </xf>
    <xf numFmtId="0" fontId="8" fillId="0" borderId="0" xfId="0" quotePrefix="1" applyFont="1" applyAlignment="1">
      <alignment horizontal="right" vertical="center"/>
    </xf>
    <xf numFmtId="0" fontId="7" fillId="0" borderId="0" xfId="1" applyFont="1" applyAlignment="1">
      <alignment horizontal="center"/>
    </xf>
    <xf numFmtId="0" fontId="6" fillId="0" borderId="0" xfId="0" applyFont="1" applyAlignment="1">
      <alignment vertical="top"/>
    </xf>
    <xf numFmtId="0" fontId="6" fillId="0" borderId="0" xfId="0" applyFont="1" applyAlignment="1">
      <alignment vertical="top" wrapText="1"/>
    </xf>
    <xf numFmtId="0" fontId="5" fillId="0" borderId="0" xfId="0" quotePrefix="1" applyFont="1" applyAlignment="1">
      <alignment horizontal="center" vertical="center"/>
    </xf>
    <xf numFmtId="0" fontId="7" fillId="0" borderId="0" xfId="1" quotePrefix="1" applyFont="1" applyAlignment="1">
      <alignment horizontal="center"/>
    </xf>
    <xf numFmtId="0" fontId="5" fillId="0" borderId="0" xfId="1" quotePrefix="1" applyFont="1" applyAlignment="1">
      <alignment horizontal="center"/>
    </xf>
    <xf numFmtId="0" fontId="0" fillId="0" borderId="8" xfId="0" applyBorder="1" applyAlignment="1">
      <alignment horizontal="left" vertical="center" wrapText="1"/>
    </xf>
    <xf numFmtId="0" fontId="0" fillId="0" borderId="10" xfId="0" applyBorder="1" applyAlignment="1">
      <alignment horizontal="left" vertical="center" wrapText="1"/>
    </xf>
    <xf numFmtId="0" fontId="1" fillId="0" borderId="0" xfId="0" applyFont="1" applyAlignment="1">
      <alignment vertical="center"/>
    </xf>
    <xf numFmtId="0" fontId="1" fillId="0" borderId="0" xfId="0" applyFont="1"/>
    <xf numFmtId="0" fontId="4" fillId="0" borderId="0" xfId="1" applyAlignment="1">
      <alignment horizontal="left"/>
    </xf>
    <xf numFmtId="0" fontId="0" fillId="5" borderId="0" xfId="0" applyFill="1"/>
    <xf numFmtId="0" fontId="2" fillId="0" borderId="0" xfId="0" applyFont="1" applyAlignment="1">
      <alignment horizontal="left" vertical="center" wrapText="1"/>
    </xf>
    <xf numFmtId="0" fontId="0" fillId="0" borderId="8" xfId="0" applyBorder="1" applyAlignment="1">
      <alignment vertical="center" wrapText="1"/>
    </xf>
    <xf numFmtId="0" fontId="5" fillId="0" borderId="0" xfId="1" applyFont="1" applyAlignment="1">
      <alignment vertical="center"/>
    </xf>
    <xf numFmtId="0" fontId="13" fillId="0" borderId="0" xfId="2" applyFont="1" applyAlignment="1">
      <alignment horizontal="left" vertical="center"/>
    </xf>
    <xf numFmtId="0" fontId="12" fillId="0" borderId="0" xfId="2" applyAlignment="1">
      <alignment horizontal="left" vertical="center"/>
    </xf>
    <xf numFmtId="0" fontId="13" fillId="0" borderId="0" xfId="2" applyFont="1" applyAlignment="1">
      <alignment horizontal="left" vertical="center" wrapText="1"/>
    </xf>
    <xf numFmtId="0" fontId="5" fillId="0" borderId="0" xfId="0" quotePrefix="1" applyFont="1" applyAlignment="1">
      <alignment horizontal="center" vertical="center" wrapText="1"/>
    </xf>
    <xf numFmtId="0" fontId="0" fillId="0" borderId="16" xfId="0" applyBorder="1"/>
    <xf numFmtId="0" fontId="0" fillId="0" borderId="16" xfId="0" applyBorder="1" applyAlignment="1">
      <alignment vertical="center"/>
    </xf>
    <xf numFmtId="0" fontId="0" fillId="0" borderId="16" xfId="0" applyBorder="1" applyAlignment="1">
      <alignment vertical="center" wrapText="1"/>
    </xf>
    <xf numFmtId="0" fontId="15" fillId="0" borderId="16" xfId="0" applyFont="1" applyBorder="1" applyAlignment="1">
      <alignment horizontal="center" vertical="center" wrapText="1"/>
    </xf>
    <xf numFmtId="0" fontId="0" fillId="4" borderId="16" xfId="0" applyFill="1" applyBorder="1"/>
    <xf numFmtId="0" fontId="0" fillId="4" borderId="16" xfId="0" applyFill="1" applyBorder="1" applyAlignment="1">
      <alignment vertical="center"/>
    </xf>
    <xf numFmtId="0" fontId="0" fillId="4" borderId="16" xfId="0" applyFill="1" applyBorder="1" applyAlignment="1">
      <alignment vertical="center" wrapText="1"/>
    </xf>
    <xf numFmtId="0" fontId="0" fillId="4" borderId="16" xfId="0" applyFill="1" applyBorder="1" applyAlignment="1">
      <alignment wrapText="1"/>
    </xf>
    <xf numFmtId="0" fontId="0" fillId="2" borderId="0" xfId="0" applyFill="1"/>
    <xf numFmtId="0" fontId="0" fillId="2" borderId="0" xfId="0" applyFill="1" applyAlignment="1">
      <alignment vertical="center"/>
    </xf>
    <xf numFmtId="0" fontId="0" fillId="2" borderId="0" xfId="0" applyFill="1" applyAlignment="1">
      <alignment vertical="center" wrapText="1"/>
    </xf>
    <xf numFmtId="0" fontId="0" fillId="2" borderId="16" xfId="0" applyFill="1" applyBorder="1"/>
    <xf numFmtId="0" fontId="0" fillId="2" borderId="16" xfId="0" applyFill="1" applyBorder="1" applyAlignment="1">
      <alignment vertical="center"/>
    </xf>
    <xf numFmtId="0" fontId="0" fillId="2" borderId="16" xfId="0" applyFill="1" applyBorder="1" applyAlignment="1">
      <alignment vertical="center" wrapText="1"/>
    </xf>
    <xf numFmtId="0" fontId="5" fillId="0" borderId="0" xfId="1" applyFont="1" applyAlignment="1">
      <alignment vertical="center" wrapText="1"/>
    </xf>
    <xf numFmtId="0" fontId="5" fillId="0" borderId="0" xfId="1" quotePrefix="1" applyFont="1" applyAlignment="1">
      <alignment horizontal="center" wrapText="1"/>
    </xf>
    <xf numFmtId="164" fontId="0" fillId="4" borderId="16" xfId="0" applyNumberFormat="1" applyFill="1" applyBorder="1"/>
    <xf numFmtId="164" fontId="0" fillId="4" borderId="16" xfId="0" applyNumberFormat="1" applyFill="1" applyBorder="1" applyAlignment="1">
      <alignment horizontal="center"/>
    </xf>
    <xf numFmtId="164" fontId="0" fillId="2" borderId="0" xfId="0" applyNumberFormat="1" applyFill="1"/>
    <xf numFmtId="164" fontId="0" fillId="2" borderId="0" xfId="0" applyNumberFormat="1" applyFill="1" applyAlignment="1">
      <alignment horizontal="center"/>
    </xf>
    <xf numFmtId="164" fontId="0" fillId="2" borderId="16" xfId="0" applyNumberFormat="1" applyFill="1" applyBorder="1"/>
    <xf numFmtId="164" fontId="0" fillId="2" borderId="16" xfId="0" applyNumberFormat="1" applyFill="1" applyBorder="1" applyAlignment="1">
      <alignment horizontal="center"/>
    </xf>
    <xf numFmtId="164" fontId="1" fillId="0" borderId="0" xfId="0" applyNumberFormat="1" applyFont="1"/>
    <xf numFmtId="164" fontId="0" fillId="0" borderId="16" xfId="0" applyNumberFormat="1" applyBorder="1"/>
    <xf numFmtId="3" fontId="0" fillId="4" borderId="16" xfId="0" applyNumberFormat="1" applyFill="1" applyBorder="1"/>
    <xf numFmtId="3" fontId="0" fillId="2" borderId="0" xfId="0" applyNumberFormat="1" applyFill="1"/>
    <xf numFmtId="3" fontId="0" fillId="2" borderId="16" xfId="0" applyNumberFormat="1" applyFill="1" applyBorder="1"/>
    <xf numFmtId="3" fontId="1" fillId="0" borderId="0" xfId="0" applyNumberFormat="1" applyFont="1"/>
    <xf numFmtId="3" fontId="0" fillId="0" borderId="0" xfId="0" applyNumberFormat="1"/>
    <xf numFmtId="3" fontId="0" fillId="0" borderId="16" xfId="0" applyNumberFormat="1" applyBorder="1"/>
    <xf numFmtId="0" fontId="0" fillId="4" borderId="0" xfId="0" applyFill="1" applyAlignment="1">
      <alignment vertical="center"/>
    </xf>
    <xf numFmtId="3" fontId="0" fillId="4" borderId="0" xfId="0" applyNumberFormat="1" applyFill="1"/>
    <xf numFmtId="164" fontId="0" fillId="4" borderId="0" xfId="0" applyNumberFormat="1" applyFill="1"/>
    <xf numFmtId="0" fontId="17" fillId="0" borderId="0" xfId="2" applyFont="1" applyAlignment="1">
      <alignment horizontal="left" vertical="center"/>
    </xf>
    <xf numFmtId="0" fontId="12" fillId="7" borderId="0" xfId="2" applyFill="1" applyAlignment="1">
      <alignment horizontal="left" vertical="center"/>
    </xf>
    <xf numFmtId="0" fontId="6" fillId="7" borderId="0" xfId="0" applyFont="1" applyFill="1"/>
    <xf numFmtId="0" fontId="0" fillId="7" borderId="0" xfId="0" applyFill="1" applyAlignment="1">
      <alignment vertical="center" wrapText="1"/>
    </xf>
    <xf numFmtId="0" fontId="0" fillId="7" borderId="0" xfId="0" applyFill="1"/>
    <xf numFmtId="0" fontId="4" fillId="0" borderId="0" xfId="1" applyAlignment="1">
      <alignment vertical="center" wrapText="1"/>
    </xf>
    <xf numFmtId="10" fontId="0" fillId="0" borderId="0" xfId="0" applyNumberFormat="1"/>
    <xf numFmtId="164" fontId="0" fillId="0" borderId="0" xfId="0" applyNumberFormat="1" applyAlignment="1">
      <alignment vertical="center" wrapText="1"/>
    </xf>
    <xf numFmtId="164" fontId="15" fillId="0" borderId="16" xfId="0" applyNumberFormat="1" applyFont="1" applyBorder="1" applyAlignment="1">
      <alignment horizontal="center" vertical="center" wrapText="1"/>
    </xf>
    <xf numFmtId="164" fontId="0" fillId="4" borderId="16" xfId="0" quotePrefix="1" applyNumberFormat="1" applyFill="1" applyBorder="1" applyAlignment="1">
      <alignment horizontal="right"/>
    </xf>
    <xf numFmtId="0" fontId="15" fillId="0" borderId="0" xfId="0" applyFont="1" applyAlignment="1">
      <alignment horizontal="left" vertical="center"/>
    </xf>
    <xf numFmtId="3" fontId="0" fillId="0" borderId="0" xfId="0" applyNumberFormat="1" applyAlignment="1">
      <alignment vertical="center"/>
    </xf>
    <xf numFmtId="164" fontId="0" fillId="0" borderId="0" xfId="0" applyNumberFormat="1" applyAlignment="1">
      <alignment vertical="center"/>
    </xf>
    <xf numFmtId="3" fontId="0" fillId="0" borderId="16" xfId="0" applyNumberFormat="1" applyBorder="1" applyAlignment="1">
      <alignment vertical="center"/>
    </xf>
    <xf numFmtId="164" fontId="0" fillId="0" borderId="16" xfId="0" applyNumberFormat="1" applyBorder="1" applyAlignment="1">
      <alignment vertical="center"/>
    </xf>
    <xf numFmtId="3" fontId="1" fillId="0" borderId="0" xfId="0" applyNumberFormat="1" applyFont="1" applyAlignment="1">
      <alignment vertical="center"/>
    </xf>
    <xf numFmtId="164" fontId="1" fillId="0" borderId="0" xfId="0" applyNumberFormat="1" applyFont="1" applyAlignment="1">
      <alignment vertical="center"/>
    </xf>
    <xf numFmtId="164" fontId="0" fillId="2" borderId="0" xfId="0" applyNumberFormat="1" applyFill="1" applyAlignment="1">
      <alignment horizontal="right"/>
    </xf>
    <xf numFmtId="164" fontId="0" fillId="2" borderId="16" xfId="0" applyNumberFormat="1" applyFill="1" applyBorder="1" applyAlignment="1">
      <alignment horizontal="right"/>
    </xf>
    <xf numFmtId="0" fontId="6" fillId="7" borderId="0" xfId="0" applyFont="1" applyFill="1" applyAlignment="1">
      <alignment vertical="center"/>
    </xf>
    <xf numFmtId="0" fontId="5" fillId="0" borderId="0" xfId="1" quotePrefix="1" applyFont="1" applyAlignment="1">
      <alignment horizontal="center" vertical="center"/>
    </xf>
    <xf numFmtId="0" fontId="5" fillId="0" borderId="0" xfId="1" quotePrefix="1" applyFont="1" applyAlignment="1">
      <alignment horizontal="center" vertical="center" wrapText="1"/>
    </xf>
    <xf numFmtId="0" fontId="0" fillId="7" borderId="0" xfId="0" applyFill="1" applyAlignment="1">
      <alignment vertical="center"/>
    </xf>
    <xf numFmtId="3" fontId="0" fillId="4" borderId="16" xfId="0" applyNumberFormat="1" applyFill="1" applyBorder="1" applyAlignment="1">
      <alignment vertical="center"/>
    </xf>
    <xf numFmtId="164" fontId="0" fillId="4" borderId="16" xfId="0" applyNumberFormat="1" applyFill="1" applyBorder="1" applyAlignment="1">
      <alignment vertical="center"/>
    </xf>
    <xf numFmtId="164" fontId="0" fillId="4" borderId="16" xfId="0" applyNumberFormat="1" applyFill="1" applyBorder="1" applyAlignment="1">
      <alignment horizontal="center" vertical="center"/>
    </xf>
    <xf numFmtId="3" fontId="0" fillId="2" borderId="0" xfId="0" applyNumberFormat="1" applyFill="1" applyAlignment="1">
      <alignment vertical="center"/>
    </xf>
    <xf numFmtId="164" fontId="0" fillId="2" borderId="0" xfId="0" applyNumberFormat="1" applyFill="1" applyAlignment="1">
      <alignment vertical="center"/>
    </xf>
    <xf numFmtId="164" fontId="0" fillId="2" borderId="0" xfId="0" applyNumberFormat="1" applyFill="1" applyAlignment="1">
      <alignment horizontal="center" vertical="center"/>
    </xf>
    <xf numFmtId="3" fontId="0" fillId="2" borderId="16" xfId="0" applyNumberFormat="1" applyFill="1" applyBorder="1" applyAlignment="1">
      <alignment vertical="center"/>
    </xf>
    <xf numFmtId="164" fontId="0" fillId="2" borderId="16" xfId="0" applyNumberFormat="1" applyFill="1" applyBorder="1" applyAlignment="1">
      <alignment vertical="center"/>
    </xf>
    <xf numFmtId="164" fontId="0" fillId="2" borderId="16" xfId="0" applyNumberFormat="1" applyFill="1" applyBorder="1" applyAlignment="1">
      <alignment horizontal="center" vertical="center"/>
    </xf>
    <xf numFmtId="9" fontId="0" fillId="4" borderId="16" xfId="0" quotePrefix="1" applyNumberFormat="1" applyFill="1" applyBorder="1" applyAlignment="1">
      <alignment horizontal="right"/>
    </xf>
    <xf numFmtId="164" fontId="0" fillId="4" borderId="16" xfId="0" applyNumberFormat="1" applyFill="1" applyBorder="1" applyAlignment="1">
      <alignment horizontal="right"/>
    </xf>
    <xf numFmtId="164" fontId="0" fillId="4" borderId="0" xfId="0" applyNumberFormat="1" applyFill="1" applyAlignment="1">
      <alignment horizontal="right"/>
    </xf>
    <xf numFmtId="0" fontId="1" fillId="4" borderId="0" xfId="0" applyFont="1" applyFill="1"/>
    <xf numFmtId="0" fontId="1" fillId="4" borderId="0" xfId="0" applyFont="1" applyFill="1" applyAlignment="1">
      <alignment vertical="center"/>
    </xf>
    <xf numFmtId="3" fontId="1" fillId="4" borderId="0" xfId="0" applyNumberFormat="1" applyFont="1" applyFill="1"/>
    <xf numFmtId="164" fontId="1" fillId="4" borderId="0" xfId="0" applyNumberFormat="1" applyFont="1" applyFill="1"/>
    <xf numFmtId="0" fontId="1" fillId="2" borderId="0" xfId="0" applyFont="1" applyFill="1"/>
    <xf numFmtId="0" fontId="1" fillId="2" borderId="0" xfId="0" applyFont="1" applyFill="1" applyAlignment="1">
      <alignment vertical="center"/>
    </xf>
    <xf numFmtId="3" fontId="1" fillId="2" borderId="0" xfId="0" applyNumberFormat="1" applyFont="1" applyFill="1"/>
    <xf numFmtId="164" fontId="1" fillId="2" borderId="0" xfId="0" applyNumberFormat="1" applyFont="1" applyFill="1"/>
    <xf numFmtId="3" fontId="0" fillId="4" borderId="0" xfId="0" applyNumberFormat="1" applyFill="1" applyAlignment="1">
      <alignment vertical="center"/>
    </xf>
    <xf numFmtId="164" fontId="0" fillId="4" borderId="0" xfId="0" applyNumberFormat="1" applyFill="1" applyAlignment="1">
      <alignment vertical="center"/>
    </xf>
    <xf numFmtId="3" fontId="1" fillId="4" borderId="0" xfId="0" applyNumberFormat="1" applyFont="1" applyFill="1" applyAlignment="1">
      <alignment vertical="center"/>
    </xf>
    <xf numFmtId="164" fontId="1" fillId="4" borderId="0" xfId="0" applyNumberFormat="1" applyFont="1" applyFill="1" applyAlignment="1">
      <alignment vertical="center"/>
    </xf>
    <xf numFmtId="0" fontId="15" fillId="0" borderId="0" xfId="0" applyFont="1" applyAlignment="1">
      <alignment vertical="center"/>
    </xf>
    <xf numFmtId="3" fontId="1" fillId="2" borderId="0" xfId="0" applyNumberFormat="1" applyFont="1" applyFill="1" applyAlignment="1">
      <alignment vertical="center"/>
    </xf>
    <xf numFmtId="164" fontId="1" fillId="2" borderId="0" xfId="0" applyNumberFormat="1" applyFont="1" applyFill="1" applyAlignment="1">
      <alignment vertical="center"/>
    </xf>
    <xf numFmtId="164" fontId="0" fillId="4" borderId="16" xfId="0" applyNumberFormat="1" applyFill="1" applyBorder="1" applyAlignment="1">
      <alignment horizontal="right" vertical="center"/>
    </xf>
    <xf numFmtId="164" fontId="0" fillId="2" borderId="0" xfId="0" applyNumberFormat="1" applyFill="1" applyAlignment="1">
      <alignment horizontal="right" vertical="center"/>
    </xf>
    <xf numFmtId="164" fontId="0" fillId="2" borderId="16" xfId="0" applyNumberFormat="1" applyFill="1" applyBorder="1" applyAlignment="1">
      <alignment horizontal="right" vertical="center"/>
    </xf>
    <xf numFmtId="164" fontId="0" fillId="2" borderId="16" xfId="0" quotePrefix="1" applyNumberFormat="1" applyFill="1" applyBorder="1" applyAlignment="1">
      <alignment horizontal="right"/>
    </xf>
    <xf numFmtId="9" fontId="0" fillId="2" borderId="0" xfId="0" applyNumberFormat="1" applyFill="1" applyAlignment="1">
      <alignment horizontal="right"/>
    </xf>
    <xf numFmtId="1" fontId="0" fillId="0" borderId="0" xfId="0" applyNumberFormat="1"/>
    <xf numFmtId="1" fontId="0" fillId="8" borderId="17" xfId="0" applyNumberFormat="1" applyFill="1" applyBorder="1" applyAlignment="1">
      <alignment horizontal="right"/>
    </xf>
    <xf numFmtId="1" fontId="0" fillId="8" borderId="18" xfId="0" applyNumberFormat="1" applyFill="1" applyBorder="1" applyAlignment="1">
      <alignment horizontal="right"/>
    </xf>
    <xf numFmtId="0" fontId="0" fillId="9" borderId="19" xfId="0" applyFill="1" applyBorder="1"/>
    <xf numFmtId="9" fontId="2" fillId="4" borderId="17" xfId="0" applyNumberFormat="1" applyFont="1" applyFill="1" applyBorder="1"/>
    <xf numFmtId="1" fontId="2" fillId="0" borderId="18" xfId="0" applyNumberFormat="1" applyFont="1" applyBorder="1"/>
    <xf numFmtId="9" fontId="2" fillId="4" borderId="18" xfId="0" applyNumberFormat="1" applyFont="1" applyFill="1" applyBorder="1"/>
    <xf numFmtId="1" fontId="2" fillId="0" borderId="19" xfId="0" applyNumberFormat="1" applyFont="1" applyBorder="1"/>
    <xf numFmtId="0" fontId="0" fillId="0" borderId="20" xfId="0" applyBorder="1" applyAlignment="1">
      <alignment horizontal="right"/>
    </xf>
    <xf numFmtId="0" fontId="0" fillId="0" borderId="0" xfId="0" applyAlignment="1">
      <alignment horizontal="right"/>
    </xf>
    <xf numFmtId="0" fontId="0" fillId="9" borderId="2" xfId="0" applyFill="1" applyBorder="1"/>
    <xf numFmtId="9" fontId="2" fillId="4" borderId="20" xfId="0" applyNumberFormat="1" applyFont="1" applyFill="1" applyBorder="1"/>
    <xf numFmtId="1" fontId="2" fillId="0" borderId="0" xfId="0" applyNumberFormat="1" applyFont="1"/>
    <xf numFmtId="9" fontId="2" fillId="4" borderId="0" xfId="0" applyNumberFormat="1" applyFont="1" applyFill="1"/>
    <xf numFmtId="1" fontId="2" fillId="0" borderId="2" xfId="0" applyNumberFormat="1" applyFont="1" applyBorder="1"/>
    <xf numFmtId="0" fontId="0" fillId="10" borderId="20" xfId="0" applyFill="1" applyBorder="1" applyAlignment="1">
      <alignment horizontal="right"/>
    </xf>
    <xf numFmtId="0" fontId="0" fillId="10" borderId="0" xfId="0" applyFill="1" applyAlignment="1">
      <alignment horizontal="right"/>
    </xf>
    <xf numFmtId="9" fontId="2" fillId="0" borderId="20" xfId="0" applyNumberFormat="1" applyFont="1" applyBorder="1"/>
    <xf numFmtId="9" fontId="2" fillId="0" borderId="0" xfId="0" applyNumberFormat="1" applyFont="1"/>
    <xf numFmtId="1" fontId="0" fillId="8" borderId="20" xfId="0" applyNumberFormat="1" applyFill="1" applyBorder="1" applyAlignment="1">
      <alignment horizontal="right"/>
    </xf>
    <xf numFmtId="1" fontId="0" fillId="8" borderId="0" xfId="0" applyNumberFormat="1" applyFill="1" applyAlignment="1">
      <alignment horizontal="right"/>
    </xf>
    <xf numFmtId="0" fontId="1" fillId="0" borderId="0" xfId="0" applyFont="1" applyAlignment="1">
      <alignment horizontal="left" vertical="center" wrapText="1"/>
    </xf>
    <xf numFmtId="0" fontId="0" fillId="0" borderId="20" xfId="0" applyBorder="1"/>
    <xf numFmtId="0" fontId="0" fillId="0" borderId="2" xfId="0" applyBorder="1"/>
    <xf numFmtId="0" fontId="3" fillId="11" borderId="21" xfId="0" applyFont="1" applyFill="1" applyBorder="1" applyAlignment="1">
      <alignment horizontal="center" vertical="center" wrapText="1"/>
    </xf>
    <xf numFmtId="0" fontId="3" fillId="11" borderId="22" xfId="0" applyFont="1" applyFill="1" applyBorder="1" applyAlignment="1">
      <alignment horizontal="center" vertical="center" wrapText="1"/>
    </xf>
    <xf numFmtId="0" fontId="0" fillId="0" borderId="23" xfId="0" applyBorder="1" applyAlignment="1">
      <alignment wrapText="1"/>
    </xf>
    <xf numFmtId="0" fontId="3" fillId="11" borderId="23" xfId="0" applyFont="1" applyFill="1" applyBorder="1" applyAlignment="1">
      <alignment horizontal="center" vertical="center" wrapText="1"/>
    </xf>
    <xf numFmtId="0" fontId="1" fillId="0" borderId="0" xfId="0" applyFont="1" applyAlignment="1">
      <alignment horizontal="center" vertical="center" wrapText="1"/>
    </xf>
    <xf numFmtId="164" fontId="19" fillId="0" borderId="0" xfId="0" applyNumberFormat="1" applyFont="1" applyAlignment="1">
      <alignment horizontal="center" vertical="center" wrapText="1"/>
    </xf>
    <xf numFmtId="0" fontId="19" fillId="0" borderId="0" xfId="0" applyFont="1" applyAlignment="1">
      <alignment horizontal="center" vertical="center" wrapText="1"/>
    </xf>
    <xf numFmtId="0" fontId="19" fillId="0" borderId="0" xfId="0" applyFont="1" applyAlignment="1">
      <alignment horizontal="left" vertical="center" wrapText="1"/>
    </xf>
    <xf numFmtId="0" fontId="0" fillId="0" borderId="24" xfId="0" applyBorder="1" applyAlignment="1">
      <alignment vertical="center"/>
    </xf>
    <xf numFmtId="0" fontId="0" fillId="0" borderId="25" xfId="0" applyBorder="1" applyAlignment="1">
      <alignment vertical="center"/>
    </xf>
    <xf numFmtId="0" fontId="0" fillId="0" borderId="26" xfId="0" applyBorder="1" applyAlignment="1">
      <alignment vertical="center"/>
    </xf>
    <xf numFmtId="0" fontId="0" fillId="0" borderId="27" xfId="0" applyBorder="1" applyAlignment="1">
      <alignment horizontal="left" vertical="center" wrapText="1"/>
    </xf>
    <xf numFmtId="0" fontId="0" fillId="0" borderId="28" xfId="0" applyBorder="1" applyAlignment="1">
      <alignment horizontal="left" vertical="center"/>
    </xf>
    <xf numFmtId="0" fontId="0" fillId="0" borderId="0" xfId="0" applyAlignment="1">
      <alignment horizontal="right" wrapText="1"/>
    </xf>
    <xf numFmtId="0" fontId="0" fillId="0" borderId="0" xfId="0" applyAlignment="1">
      <alignment horizontal="left" wrapText="1" indent="2"/>
    </xf>
    <xf numFmtId="0" fontId="0" fillId="0" borderId="17" xfId="0" applyBorder="1" applyAlignment="1">
      <alignment horizontal="center" wrapText="1"/>
    </xf>
    <xf numFmtId="0" fontId="0" fillId="0" borderId="18" xfId="0" applyBorder="1" applyAlignment="1">
      <alignment horizontal="center" wrapText="1"/>
    </xf>
    <xf numFmtId="0" fontId="0" fillId="0" borderId="19" xfId="0" applyBorder="1" applyAlignment="1">
      <alignment horizontal="left" wrapText="1" indent="2"/>
    </xf>
    <xf numFmtId="9" fontId="0" fillId="0" borderId="0" xfId="0" applyNumberFormat="1" applyAlignment="1">
      <alignment horizontal="left" vertical="center" wrapText="1"/>
    </xf>
    <xf numFmtId="9" fontId="0" fillId="0" borderId="27" xfId="0" applyNumberFormat="1" applyBorder="1" applyAlignment="1">
      <alignment horizontal="left" vertical="center" wrapText="1"/>
    </xf>
    <xf numFmtId="0" fontId="0" fillId="0" borderId="20" xfId="0" applyBorder="1" applyAlignment="1">
      <alignment horizontal="center" wrapText="1"/>
    </xf>
    <xf numFmtId="0" fontId="0" fillId="0" borderId="0" xfId="0" applyAlignment="1">
      <alignment horizontal="center" wrapText="1"/>
    </xf>
    <xf numFmtId="0" fontId="0" fillId="0" borderId="2" xfId="0" applyBorder="1" applyAlignment="1">
      <alignment horizontal="left" wrapText="1" indent="2"/>
    </xf>
    <xf numFmtId="0" fontId="0" fillId="0" borderId="21" xfId="0" applyBorder="1" applyAlignment="1">
      <alignment horizontal="center" wrapText="1"/>
    </xf>
    <xf numFmtId="0" fontId="0" fillId="0" borderId="22" xfId="0" applyBorder="1" applyAlignment="1">
      <alignment horizontal="center" wrapText="1"/>
    </xf>
    <xf numFmtId="0" fontId="1" fillId="0" borderId="23" xfId="0" applyFont="1" applyBorder="1"/>
    <xf numFmtId="0" fontId="0" fillId="0" borderId="20" xfId="0" applyBorder="1" applyAlignment="1">
      <alignment horizontal="center"/>
    </xf>
    <xf numFmtId="0" fontId="0" fillId="0" borderId="0" xfId="0" applyAlignment="1">
      <alignment horizontal="center"/>
    </xf>
    <xf numFmtId="0" fontId="1" fillId="0" borderId="28" xfId="0" applyFont="1" applyBorder="1" applyAlignment="1">
      <alignment horizontal="left" vertical="center"/>
    </xf>
    <xf numFmtId="0" fontId="0" fillId="0" borderId="2" xfId="0" applyBorder="1" applyAlignment="1">
      <alignment horizontal="left" indent="2"/>
    </xf>
    <xf numFmtId="0" fontId="0" fillId="0" borderId="17" xfId="0" applyBorder="1" applyAlignment="1">
      <alignment horizontal="center"/>
    </xf>
    <xf numFmtId="0" fontId="0" fillId="0" borderId="18" xfId="0" applyBorder="1" applyAlignment="1">
      <alignment horizontal="center"/>
    </xf>
    <xf numFmtId="0" fontId="0" fillId="0" borderId="19" xfId="0" applyBorder="1" applyAlignment="1">
      <alignment horizontal="left" indent="2"/>
    </xf>
    <xf numFmtId="0" fontId="0" fillId="0" borderId="21" xfId="0" applyBorder="1" applyAlignment="1">
      <alignment horizontal="center"/>
    </xf>
    <xf numFmtId="0" fontId="0" fillId="0" borderId="22" xfId="0" applyBorder="1" applyAlignment="1">
      <alignment horizontal="center"/>
    </xf>
    <xf numFmtId="0" fontId="1" fillId="0" borderId="2" xfId="0" applyFont="1" applyBorder="1"/>
    <xf numFmtId="0" fontId="1" fillId="0" borderId="17"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29" xfId="0" applyFont="1" applyBorder="1" applyAlignment="1">
      <alignment horizontal="center"/>
    </xf>
    <xf numFmtId="0" fontId="1" fillId="0" borderId="30" xfId="0" applyFont="1" applyBorder="1" applyAlignment="1">
      <alignment horizontal="center"/>
    </xf>
    <xf numFmtId="0" fontId="1" fillId="12" borderId="0" xfId="0" applyFont="1" applyFill="1" applyAlignment="1">
      <alignment horizontal="left" vertical="center"/>
    </xf>
    <xf numFmtId="0" fontId="20" fillId="12" borderId="0" xfId="0" applyFont="1" applyFill="1" applyAlignment="1">
      <alignment horizontal="left" vertical="center"/>
    </xf>
    <xf numFmtId="0" fontId="0" fillId="0" borderId="31" xfId="0" applyBorder="1" applyAlignment="1">
      <alignment horizontal="left" vertical="center" wrapText="1"/>
    </xf>
    <xf numFmtId="0" fontId="1" fillId="0" borderId="32" xfId="0" applyFont="1" applyBorder="1" applyAlignment="1">
      <alignment horizontal="left" vertical="center"/>
    </xf>
    <xf numFmtId="0" fontId="1" fillId="0" borderId="33" xfId="0" applyFont="1" applyBorder="1" applyAlignment="1">
      <alignment horizontal="left" vertical="center"/>
    </xf>
    <xf numFmtId="0" fontId="0" fillId="0" borderId="19" xfId="0" applyBorder="1" applyAlignment="1">
      <alignment vertical="center"/>
    </xf>
    <xf numFmtId="0" fontId="0" fillId="0" borderId="2" xfId="0" applyBorder="1" applyAlignment="1">
      <alignment vertical="center"/>
    </xf>
    <xf numFmtId="0" fontId="1" fillId="0" borderId="0" xfId="0" applyFont="1" applyAlignment="1">
      <alignment horizontal="right"/>
    </xf>
    <xf numFmtId="0" fontId="0" fillId="13" borderId="0" xfId="0" applyFill="1"/>
    <xf numFmtId="9" fontId="2" fillId="14" borderId="0" xfId="0" applyNumberFormat="1" applyFont="1" applyFill="1"/>
    <xf numFmtId="9" fontId="2" fillId="14" borderId="18" xfId="0" applyNumberFormat="1" applyFont="1" applyFill="1" applyBorder="1"/>
    <xf numFmtId="164" fontId="0" fillId="0" borderId="0" xfId="0" applyNumberFormat="1" applyAlignment="1">
      <alignment horizontal="right" vertical="center"/>
    </xf>
    <xf numFmtId="164" fontId="0" fillId="0" borderId="16" xfId="0" applyNumberFormat="1" applyBorder="1" applyAlignment="1">
      <alignment horizontal="right" vertical="center"/>
    </xf>
    <xf numFmtId="0" fontId="15" fillId="0" borderId="0" xfId="0" applyFont="1" applyAlignment="1">
      <alignment horizontal="center" vertical="center" wrapText="1"/>
    </xf>
    <xf numFmtId="9" fontId="0" fillId="4" borderId="16" xfId="0" applyNumberFormat="1" applyFill="1" applyBorder="1" applyAlignment="1">
      <alignment horizontal="center" vertical="center"/>
    </xf>
    <xf numFmtId="9" fontId="0" fillId="2" borderId="0" xfId="0" applyNumberFormat="1" applyFill="1" applyAlignment="1">
      <alignment horizontal="center" vertical="center"/>
    </xf>
    <xf numFmtId="9" fontId="0" fillId="2" borderId="16" xfId="0" applyNumberFormat="1" applyFill="1" applyBorder="1" applyAlignment="1">
      <alignment horizontal="center" vertical="center"/>
    </xf>
    <xf numFmtId="9" fontId="2" fillId="14" borderId="20" xfId="0" applyNumberFormat="1" applyFont="1" applyFill="1" applyBorder="1"/>
    <xf numFmtId="0" fontId="0" fillId="4" borderId="0" xfId="0" applyFill="1" applyAlignment="1">
      <alignment horizontal="left"/>
    </xf>
    <xf numFmtId="0" fontId="0" fillId="4" borderId="16" xfId="0" applyFill="1" applyBorder="1" applyAlignment="1">
      <alignment horizontal="left"/>
    </xf>
    <xf numFmtId="0" fontId="0" fillId="2" borderId="0" xfId="0" applyFill="1" applyAlignment="1">
      <alignment horizontal="left"/>
    </xf>
    <xf numFmtId="0" fontId="0" fillId="2" borderId="16" xfId="0" applyFill="1" applyBorder="1" applyAlignment="1">
      <alignment horizontal="left"/>
    </xf>
    <xf numFmtId="0" fontId="1" fillId="0" borderId="0" xfId="0" applyFont="1" applyAlignment="1">
      <alignment horizontal="left"/>
    </xf>
    <xf numFmtId="0" fontId="0" fillId="0" borderId="0" xfId="0" applyAlignment="1">
      <alignment horizontal="left"/>
    </xf>
    <xf numFmtId="0" fontId="15" fillId="0" borderId="16" xfId="0" applyFont="1" applyBorder="1" applyAlignment="1">
      <alignment horizontal="left" vertical="center" wrapText="1"/>
    </xf>
    <xf numFmtId="0" fontId="21" fillId="0" borderId="0" xfId="2" applyFont="1" applyAlignment="1">
      <alignment horizontal="left" vertical="center"/>
    </xf>
    <xf numFmtId="0" fontId="22" fillId="0" borderId="0" xfId="0" applyFont="1"/>
    <xf numFmtId="9" fontId="0" fillId="0" borderId="20" xfId="14" applyFont="1" applyBorder="1" applyAlignment="1">
      <alignment vertical="center"/>
    </xf>
    <xf numFmtId="0" fontId="1" fillId="0" borderId="0" xfId="0" applyFont="1" applyAlignment="1">
      <alignment horizontal="right" vertical="center"/>
    </xf>
    <xf numFmtId="0" fontId="23" fillId="0" borderId="0" xfId="0" applyFont="1" applyAlignment="1">
      <alignment horizontal="left"/>
    </xf>
    <xf numFmtId="0" fontId="0" fillId="0" borderId="34" xfId="0" applyBorder="1"/>
    <xf numFmtId="0" fontId="0" fillId="0" borderId="30" xfId="0" applyBorder="1"/>
    <xf numFmtId="0" fontId="1" fillId="0" borderId="30" xfId="0" applyFont="1" applyBorder="1" applyAlignment="1">
      <alignment horizontal="right" vertical="center"/>
    </xf>
    <xf numFmtId="0" fontId="1" fillId="0" borderId="29" xfId="0" applyFont="1" applyBorder="1" applyAlignment="1">
      <alignment horizontal="right" vertical="center"/>
    </xf>
    <xf numFmtId="0" fontId="1" fillId="0" borderId="2" xfId="0" applyFont="1" applyBorder="1" applyAlignment="1">
      <alignment vertical="center"/>
    </xf>
    <xf numFmtId="0" fontId="24" fillId="0" borderId="2" xfId="0" applyFont="1" applyBorder="1" applyAlignment="1">
      <alignment vertical="center"/>
    </xf>
    <xf numFmtId="0" fontId="0" fillId="0" borderId="20" xfId="0" applyBorder="1" applyAlignment="1">
      <alignment vertical="center"/>
    </xf>
    <xf numFmtId="9" fontId="0" fillId="0" borderId="0" xfId="14" applyFont="1" applyBorder="1" applyAlignment="1">
      <alignment vertical="center"/>
    </xf>
    <xf numFmtId="9" fontId="0" fillId="0" borderId="0" xfId="14" applyFont="1" applyBorder="1" applyAlignment="1">
      <alignment horizontal="right" vertical="center"/>
    </xf>
    <xf numFmtId="0" fontId="0" fillId="0" borderId="18" xfId="0" applyBorder="1" applyAlignment="1">
      <alignment vertical="center"/>
    </xf>
    <xf numFmtId="9" fontId="0" fillId="0" borderId="18" xfId="14" applyFont="1" applyBorder="1" applyAlignment="1">
      <alignment horizontal="right" vertical="center"/>
    </xf>
    <xf numFmtId="0" fontId="23" fillId="0" borderId="0" xfId="0" applyFont="1" applyAlignment="1">
      <alignment horizontal="left" wrapText="1"/>
    </xf>
    <xf numFmtId="0" fontId="20" fillId="0" borderId="0" xfId="0" applyFont="1" applyAlignment="1">
      <alignment horizontal="left" vertical="center" wrapText="1"/>
    </xf>
    <xf numFmtId="0" fontId="25" fillId="0" borderId="0" xfId="0" applyFont="1"/>
    <xf numFmtId="0" fontId="23" fillId="0" borderId="0" xfId="0" applyFont="1"/>
    <xf numFmtId="0" fontId="26" fillId="0" borderId="0" xfId="0" applyFont="1"/>
    <xf numFmtId="0" fontId="1" fillId="0" borderId="21" xfId="0" applyFont="1" applyBorder="1" applyAlignment="1">
      <alignment horizontal="left" vertical="top" wrapText="1"/>
    </xf>
    <xf numFmtId="0" fontId="0" fillId="0" borderId="17" xfId="0" applyBorder="1" applyAlignment="1">
      <alignment vertical="top"/>
    </xf>
    <xf numFmtId="3" fontId="0" fillId="0" borderId="2" xfId="0" applyNumberFormat="1" applyBorder="1" applyAlignment="1">
      <alignment horizontal="center" vertical="center"/>
    </xf>
    <xf numFmtId="3" fontId="0" fillId="0" borderId="0" xfId="0" applyNumberFormat="1" applyAlignment="1">
      <alignment horizontal="right" vertical="center" indent="2"/>
    </xf>
    <xf numFmtId="9" fontId="0" fillId="0" borderId="20" xfId="14" applyFont="1" applyBorder="1" applyAlignment="1">
      <alignment horizontal="center" vertical="center"/>
    </xf>
    <xf numFmtId="3" fontId="0" fillId="0" borderId="19" xfId="0" applyNumberFormat="1" applyBorder="1" applyAlignment="1">
      <alignment horizontal="center" vertical="center"/>
    </xf>
    <xf numFmtId="3" fontId="0" fillId="0" borderId="18" xfId="0" applyNumberFormat="1" applyBorder="1" applyAlignment="1">
      <alignment horizontal="right" vertical="center" indent="2"/>
    </xf>
    <xf numFmtId="0" fontId="0" fillId="0" borderId="19" xfId="0" applyBorder="1"/>
    <xf numFmtId="0" fontId="0" fillId="0" borderId="18" xfId="0" applyBorder="1"/>
    <xf numFmtId="0" fontId="1" fillId="0" borderId="23" xfId="0" applyFont="1" applyBorder="1" applyAlignment="1">
      <alignment vertical="center"/>
    </xf>
    <xf numFmtId="0" fontId="0" fillId="0" borderId="22" xfId="0" applyBorder="1" applyAlignment="1">
      <alignment vertical="center"/>
    </xf>
    <xf numFmtId="0" fontId="0" fillId="0" borderId="22" xfId="0" applyBorder="1" applyAlignment="1">
      <alignment horizontal="right" vertical="center"/>
    </xf>
    <xf numFmtId="0" fontId="24" fillId="0" borderId="0" xfId="0" applyFont="1" applyAlignment="1">
      <alignment vertical="center"/>
    </xf>
    <xf numFmtId="0" fontId="0" fillId="0" borderId="21" xfId="0" applyBorder="1" applyAlignment="1">
      <alignment horizontal="right" vertical="center"/>
    </xf>
    <xf numFmtId="0" fontId="0" fillId="0" borderId="20" xfId="0" applyBorder="1" applyAlignment="1">
      <alignment horizontal="right" vertical="center"/>
    </xf>
    <xf numFmtId="9" fontId="0" fillId="0" borderId="20" xfId="14" applyFont="1" applyBorder="1" applyAlignment="1">
      <alignment horizontal="right" vertical="center"/>
    </xf>
    <xf numFmtId="9" fontId="0" fillId="0" borderId="17" xfId="14" applyFont="1" applyBorder="1" applyAlignment="1">
      <alignment horizontal="right" vertical="center"/>
    </xf>
    <xf numFmtId="9" fontId="0" fillId="0" borderId="17" xfId="14" applyFont="1" applyBorder="1" applyAlignment="1">
      <alignment horizontal="center" vertical="center"/>
    </xf>
    <xf numFmtId="9" fontId="0" fillId="0" borderId="22" xfId="14" applyFont="1" applyBorder="1" applyAlignment="1">
      <alignment horizontal="right" vertical="center"/>
    </xf>
    <xf numFmtId="0" fontId="0" fillId="0" borderId="17" xfId="0" applyBorder="1"/>
    <xf numFmtId="3" fontId="0" fillId="0" borderId="23" xfId="0" applyNumberFormat="1" applyBorder="1" applyAlignment="1">
      <alignment horizontal="center" vertical="center"/>
    </xf>
    <xf numFmtId="0" fontId="1" fillId="0" borderId="22" xfId="0" applyFont="1" applyBorder="1" applyAlignment="1">
      <alignment vertical="center"/>
    </xf>
    <xf numFmtId="0" fontId="1" fillId="0" borderId="22" xfId="0" applyFont="1" applyBorder="1" applyAlignment="1">
      <alignment horizontal="right" vertical="center" wrapText="1"/>
    </xf>
    <xf numFmtId="0" fontId="1" fillId="0" borderId="22" xfId="0" applyFont="1" applyBorder="1" applyAlignment="1">
      <alignment horizontal="right" vertical="center"/>
    </xf>
    <xf numFmtId="0" fontId="1" fillId="0" borderId="21" xfId="0" applyFont="1" applyBorder="1" applyAlignment="1">
      <alignment horizontal="right" vertical="center"/>
    </xf>
    <xf numFmtId="9" fontId="10" fillId="0" borderId="21" xfId="14" applyFont="1" applyBorder="1" applyAlignment="1">
      <alignment horizontal="right" vertical="center"/>
    </xf>
    <xf numFmtId="9" fontId="10" fillId="0" borderId="20" xfId="14" applyFont="1" applyBorder="1" applyAlignment="1">
      <alignment horizontal="right" vertical="center"/>
    </xf>
    <xf numFmtId="9" fontId="10" fillId="0" borderId="17" xfId="14" applyFont="1" applyBorder="1" applyAlignment="1">
      <alignment horizontal="right" vertical="center"/>
    </xf>
    <xf numFmtId="2" fontId="0" fillId="0" borderId="22" xfId="0" applyNumberFormat="1" applyBorder="1" applyAlignment="1">
      <alignment horizontal="left" vertical="center"/>
    </xf>
    <xf numFmtId="3" fontId="0" fillId="0" borderId="22" xfId="0" applyNumberFormat="1" applyBorder="1" applyAlignment="1">
      <alignment horizontal="right" vertical="center"/>
    </xf>
    <xf numFmtId="2" fontId="0" fillId="0" borderId="18" xfId="0" applyNumberFormat="1" applyBorder="1" applyAlignment="1">
      <alignment horizontal="left" vertical="center"/>
    </xf>
    <xf numFmtId="3" fontId="0" fillId="0" borderId="18" xfId="0" applyNumberFormat="1" applyBorder="1" applyAlignment="1">
      <alignment horizontal="right" vertical="center"/>
    </xf>
    <xf numFmtId="2" fontId="0" fillId="0" borderId="0" xfId="0" applyNumberFormat="1" applyAlignment="1">
      <alignment horizontal="left" vertical="center"/>
    </xf>
    <xf numFmtId="3" fontId="0" fillId="0" borderId="0" xfId="0" applyNumberFormat="1" applyAlignment="1">
      <alignment horizontal="right" vertical="center"/>
    </xf>
    <xf numFmtId="0" fontId="1" fillId="0" borderId="34" xfId="0" applyFont="1" applyBorder="1" applyAlignment="1">
      <alignment horizontal="center" vertical="center"/>
    </xf>
    <xf numFmtId="0" fontId="1" fillId="0" borderId="30" xfId="0" applyFont="1" applyBorder="1" applyAlignment="1">
      <alignment horizontal="left" vertical="center"/>
    </xf>
    <xf numFmtId="0" fontId="1" fillId="0" borderId="30" xfId="0" applyFont="1" applyBorder="1" applyAlignment="1">
      <alignment horizontal="center" vertical="center"/>
    </xf>
    <xf numFmtId="0" fontId="1" fillId="0" borderId="30" xfId="0" applyFont="1" applyBorder="1" applyAlignment="1">
      <alignment horizontal="center" vertical="center" wrapText="1"/>
    </xf>
    <xf numFmtId="2" fontId="0" fillId="0" borderId="0" xfId="0" applyNumberFormat="1" applyAlignment="1">
      <alignment horizontal="left"/>
    </xf>
    <xf numFmtId="0" fontId="0" fillId="2" borderId="1" xfId="0" applyFill="1" applyBorder="1" applyAlignment="1">
      <alignment vertical="center"/>
    </xf>
    <xf numFmtId="0" fontId="0" fillId="15" borderId="0" xfId="0" applyFill="1"/>
    <xf numFmtId="0" fontId="0" fillId="15" borderId="0" xfId="0" applyFill="1" applyAlignment="1">
      <alignment horizontal="center"/>
    </xf>
    <xf numFmtId="0" fontId="0" fillId="16" borderId="0" xfId="0" applyFill="1" applyAlignment="1">
      <alignment horizontal="center" vertical="center"/>
    </xf>
    <xf numFmtId="0" fontId="0" fillId="16" borderId="0" xfId="0" applyFill="1"/>
    <xf numFmtId="0" fontId="4" fillId="0" borderId="0" xfId="1" applyAlignment="1">
      <alignment vertical="center"/>
    </xf>
    <xf numFmtId="3" fontId="0" fillId="0" borderId="0" xfId="0" applyNumberFormat="1" applyAlignment="1">
      <alignment horizontal="center" vertical="center"/>
    </xf>
    <xf numFmtId="9" fontId="0" fillId="0" borderId="0" xfId="14" applyFont="1" applyBorder="1" applyAlignment="1">
      <alignment horizontal="center" vertical="center"/>
    </xf>
    <xf numFmtId="9" fontId="10" fillId="0" borderId="0" xfId="14" applyFont="1" applyBorder="1" applyAlignment="1">
      <alignment horizontal="right" vertical="center"/>
    </xf>
    <xf numFmtId="0" fontId="0" fillId="0" borderId="18" xfId="0" applyBorder="1" applyAlignment="1">
      <alignment horizontal="right"/>
    </xf>
    <xf numFmtId="0" fontId="11" fillId="0" borderId="0" xfId="0" applyFont="1" applyAlignment="1">
      <alignment horizontal="left" vertical="center" wrapText="1"/>
    </xf>
    <xf numFmtId="0" fontId="11" fillId="0" borderId="0" xfId="0" applyFont="1"/>
    <xf numFmtId="9" fontId="11" fillId="0" borderId="0" xfId="14" applyFont="1" applyFill="1" applyBorder="1"/>
    <xf numFmtId="9" fontId="11" fillId="0" borderId="0" xfId="14" applyFont="1" applyFill="1" applyBorder="1" applyAlignment="1">
      <alignment horizontal="right"/>
    </xf>
    <xf numFmtId="0" fontId="11" fillId="0" borderId="0" xfId="0" applyFont="1" applyAlignment="1">
      <alignment horizontal="right"/>
    </xf>
    <xf numFmtId="0" fontId="27" fillId="0" borderId="0" xfId="0" applyFont="1"/>
    <xf numFmtId="165" fontId="11" fillId="0" borderId="0" xfId="0" applyNumberFormat="1" applyFont="1"/>
    <xf numFmtId="166" fontId="11" fillId="0" borderId="0" xfId="0" applyNumberFormat="1" applyFont="1"/>
    <xf numFmtId="0" fontId="27" fillId="0" borderId="0" xfId="0" applyFont="1" applyAlignment="1">
      <alignment horizontal="left"/>
    </xf>
    <xf numFmtId="0" fontId="27" fillId="0" borderId="0" xfId="0" applyFont="1" applyAlignment="1">
      <alignment horizontal="center"/>
    </xf>
    <xf numFmtId="0" fontId="11" fillId="0" borderId="0" xfId="0" applyFont="1" applyAlignment="1">
      <alignment horizontal="center" vertical="center"/>
    </xf>
    <xf numFmtId="9" fontId="11" fillId="0" borderId="0" xfId="14" applyFont="1" applyFill="1" applyBorder="1" applyAlignment="1">
      <alignment vertical="center"/>
    </xf>
    <xf numFmtId="166" fontId="27" fillId="0" borderId="0" xfId="0" applyNumberFormat="1" applyFont="1"/>
    <xf numFmtId="0" fontId="11" fillId="0" borderId="0" xfId="0" applyFont="1" applyAlignment="1">
      <alignment vertical="center"/>
    </xf>
    <xf numFmtId="0" fontId="27" fillId="0" borderId="0" xfId="0" applyFont="1" applyAlignment="1">
      <alignment horizontal="right"/>
    </xf>
    <xf numFmtId="9" fontId="11" fillId="0" borderId="0" xfId="0" applyNumberFormat="1" applyFont="1"/>
    <xf numFmtId="164" fontId="11" fillId="0" borderId="0" xfId="0" applyNumberFormat="1" applyFont="1"/>
    <xf numFmtId="9" fontId="0" fillId="2" borderId="1" xfId="0" applyNumberFormat="1" applyFill="1" applyBorder="1" applyAlignment="1">
      <alignment horizontal="center" vertical="center"/>
    </xf>
    <xf numFmtId="0" fontId="0" fillId="16" borderId="0" xfId="0" applyFill="1" applyAlignment="1">
      <alignment vertical="center"/>
    </xf>
    <xf numFmtId="0" fontId="0" fillId="16" borderId="0" xfId="0" applyFill="1" applyAlignment="1">
      <alignment horizontal="right"/>
    </xf>
    <xf numFmtId="1" fontId="0" fillId="13" borderId="0" xfId="0" applyNumberFormat="1" applyFill="1" applyAlignment="1">
      <alignment horizontal="right"/>
    </xf>
    <xf numFmtId="1" fontId="0" fillId="13" borderId="18" xfId="0" applyNumberFormat="1" applyFill="1" applyBorder="1" applyAlignment="1">
      <alignment horizontal="right"/>
    </xf>
    <xf numFmtId="0" fontId="0" fillId="2" borderId="0" xfId="0" applyFill="1" applyAlignment="1">
      <alignment horizontal="right"/>
    </xf>
    <xf numFmtId="0" fontId="0" fillId="2" borderId="20" xfId="0" applyFill="1" applyBorder="1" applyAlignment="1">
      <alignment horizontal="right"/>
    </xf>
    <xf numFmtId="1" fontId="0" fillId="17" borderId="20" xfId="0" applyNumberFormat="1" applyFill="1" applyBorder="1" applyAlignment="1">
      <alignment horizontal="right"/>
    </xf>
    <xf numFmtId="1" fontId="0" fillId="17" borderId="0" xfId="0" applyNumberFormat="1" applyFill="1" applyAlignment="1">
      <alignment horizontal="right"/>
    </xf>
    <xf numFmtId="0" fontId="28" fillId="0" borderId="0" xfId="2" applyFont="1" applyAlignment="1">
      <alignment horizontal="left" vertical="center"/>
    </xf>
    <xf numFmtId="0" fontId="12" fillId="0" borderId="0" xfId="2" applyAlignment="1">
      <alignment vertical="center" wrapText="1"/>
    </xf>
    <xf numFmtId="0" fontId="12" fillId="0" borderId="0" xfId="2" applyAlignment="1">
      <alignment vertical="center"/>
    </xf>
    <xf numFmtId="0" fontId="4" fillId="0" borderId="0" xfId="1" applyFill="1"/>
    <xf numFmtId="0" fontId="6" fillId="0" borderId="0" xfId="0" applyFont="1" applyAlignment="1">
      <alignment horizontal="center" vertical="center" wrapText="1"/>
    </xf>
    <xf numFmtId="0" fontId="7" fillId="0" borderId="0" xfId="1" applyFont="1" applyAlignment="1">
      <alignment horizontal="left"/>
    </xf>
    <xf numFmtId="0" fontId="4" fillId="0" borderId="0" xfId="1" applyAlignment="1">
      <alignment horizontal="left" vertical="center" wrapText="1"/>
    </xf>
    <xf numFmtId="164" fontId="0" fillId="0" borderId="0" xfId="0" applyNumberFormat="1" applyAlignment="1">
      <alignment horizontal="right" vertical="center" wrapText="1"/>
    </xf>
    <xf numFmtId="164" fontId="0" fillId="0" borderId="0" xfId="0" applyNumberFormat="1" applyAlignment="1">
      <alignment horizontal="right"/>
    </xf>
    <xf numFmtId="1" fontId="0" fillId="0" borderId="0" xfId="0" applyNumberFormat="1" applyAlignment="1">
      <alignment horizontal="right"/>
    </xf>
    <xf numFmtId="165" fontId="27" fillId="0" borderId="0" xfId="0" applyNumberFormat="1" applyFont="1"/>
    <xf numFmtId="0" fontId="0" fillId="0" borderId="8" xfId="0" applyBorder="1" applyAlignment="1">
      <alignment horizontal="left" vertical="center" wrapText="1"/>
    </xf>
    <xf numFmtId="0" fontId="0" fillId="0" borderId="10" xfId="0" applyBorder="1" applyAlignment="1">
      <alignment horizontal="left" vertical="center" wrapText="1"/>
    </xf>
    <xf numFmtId="0" fontId="6" fillId="0" borderId="15" xfId="0" applyFont="1" applyBorder="1" applyAlignment="1">
      <alignment horizontal="left" vertical="center" wrapText="1"/>
    </xf>
    <xf numFmtId="14" fontId="0" fillId="0" borderId="8" xfId="0" applyNumberFormat="1" applyBorder="1" applyAlignment="1">
      <alignment horizontal="left" vertical="center" wrapText="1"/>
    </xf>
    <xf numFmtId="14" fontId="0" fillId="0" borderId="10" xfId="0" applyNumberFormat="1" applyBorder="1" applyAlignment="1">
      <alignment horizontal="left" vertical="center" wrapText="1"/>
    </xf>
    <xf numFmtId="0" fontId="6" fillId="0" borderId="0" xfId="0" applyFont="1" applyAlignment="1">
      <alignment horizontal="center" vertical="center" wrapText="1"/>
    </xf>
    <xf numFmtId="0" fontId="2" fillId="6" borderId="12" xfId="0" applyFont="1" applyFill="1" applyBorder="1" applyAlignment="1">
      <alignment horizontal="left" vertical="center" wrapText="1"/>
    </xf>
    <xf numFmtId="0" fontId="2" fillId="6" borderId="13" xfId="0" applyFont="1" applyFill="1" applyBorder="1" applyAlignment="1">
      <alignment horizontal="left" vertical="center" wrapText="1"/>
    </xf>
    <xf numFmtId="0" fontId="2" fillId="6" borderId="14" xfId="0" applyFont="1" applyFill="1" applyBorder="1" applyAlignment="1">
      <alignment horizontal="left" vertical="center" wrapText="1"/>
    </xf>
    <xf numFmtId="0" fontId="2" fillId="0" borderId="3" xfId="0" applyFont="1" applyBorder="1" applyAlignment="1">
      <alignment horizontal="left" vertical="center" wrapText="1"/>
    </xf>
    <xf numFmtId="0" fontId="2" fillId="0" borderId="11" xfId="0" applyFont="1" applyBorder="1" applyAlignment="1">
      <alignment horizontal="left" vertical="center" wrapText="1"/>
    </xf>
    <xf numFmtId="0" fontId="2" fillId="0" borderId="4" xfId="0" applyFont="1" applyBorder="1" applyAlignment="1">
      <alignment horizontal="left" vertical="center" wrapText="1"/>
    </xf>
    <xf numFmtId="0" fontId="2" fillId="0" borderId="0" xfId="0" applyFont="1" applyAlignment="1">
      <alignment horizontal="left" vertical="center" wrapText="1"/>
    </xf>
    <xf numFmtId="0" fontId="11" fillId="3" borderId="0" xfId="0" applyFont="1" applyFill="1" applyAlignment="1">
      <alignment horizontal="left" vertical="center" wrapText="1"/>
    </xf>
    <xf numFmtId="0" fontId="0" fillId="0" borderId="0" xfId="0" applyAlignment="1">
      <alignment horizontal="left" vertical="center" wrapText="1"/>
    </xf>
    <xf numFmtId="0" fontId="0" fillId="0" borderId="2" xfId="0" applyBorder="1" applyAlignment="1">
      <alignment horizontal="left" vertical="center" wrapText="1"/>
    </xf>
    <xf numFmtId="0" fontId="0" fillId="0" borderId="0" xfId="0" applyAlignment="1">
      <alignment horizontal="left" wrapText="1"/>
    </xf>
    <xf numFmtId="0" fontId="0" fillId="0" borderId="0" xfId="0"/>
    <xf numFmtId="0" fontId="0" fillId="0" borderId="0" xfId="0" applyAlignment="1">
      <alignment horizontal="left" vertical="center"/>
    </xf>
    <xf numFmtId="0" fontId="0" fillId="0" borderId="0" xfId="0" applyAlignment="1">
      <alignment wrapText="1"/>
    </xf>
    <xf numFmtId="0" fontId="2" fillId="0" borderId="8" xfId="0" applyFont="1" applyBorder="1" applyAlignment="1">
      <alignment horizontal="left" vertical="center" wrapText="1"/>
    </xf>
    <xf numFmtId="0" fontId="2" fillId="0" borderId="9" xfId="0" applyFont="1" applyBorder="1" applyAlignment="1">
      <alignment horizontal="left" vertical="center" wrapText="1"/>
    </xf>
    <xf numFmtId="0" fontId="2" fillId="0" borderId="10" xfId="0" applyFont="1" applyBorder="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9" xfId="0" applyBorder="1" applyAlignment="1">
      <alignment horizontal="left" vertical="center" wrapText="1"/>
    </xf>
    <xf numFmtId="0" fontId="23" fillId="0" borderId="23" xfId="0" applyFont="1" applyBorder="1" applyAlignment="1">
      <alignment horizontal="center" vertical="center" wrapText="1"/>
    </xf>
    <xf numFmtId="0" fontId="23" fillId="0" borderId="22" xfId="0" applyFont="1" applyBorder="1" applyAlignment="1">
      <alignment horizontal="center" vertical="center" wrapText="1"/>
    </xf>
    <xf numFmtId="0" fontId="23" fillId="0" borderId="21" xfId="0" applyFont="1" applyBorder="1" applyAlignment="1">
      <alignment horizontal="center" vertical="center" wrapText="1"/>
    </xf>
    <xf numFmtId="2" fontId="0" fillId="0" borderId="0" xfId="0" applyNumberFormat="1" applyAlignment="1">
      <alignment horizontal="left"/>
    </xf>
    <xf numFmtId="2" fontId="0" fillId="0" borderId="18" xfId="0" applyNumberFormat="1" applyBorder="1" applyAlignment="1">
      <alignment horizontal="left"/>
    </xf>
    <xf numFmtId="0" fontId="1" fillId="0" borderId="23" xfId="0" applyFont="1" applyBorder="1" applyAlignment="1">
      <alignment horizontal="center" vertical="center"/>
    </xf>
    <xf numFmtId="0" fontId="1" fillId="0" borderId="19" xfId="0" applyFont="1" applyBorder="1" applyAlignment="1">
      <alignment horizontal="center" vertical="center"/>
    </xf>
    <xf numFmtId="0" fontId="1" fillId="0" borderId="22" xfId="0" applyFont="1" applyBorder="1" applyAlignment="1">
      <alignment horizontal="left" vertical="center"/>
    </xf>
    <xf numFmtId="0" fontId="1" fillId="0" borderId="18" xfId="0" applyFont="1" applyBorder="1" applyAlignment="1">
      <alignment horizontal="left" vertical="center"/>
    </xf>
    <xf numFmtId="0" fontId="1" fillId="0" borderId="22" xfId="0" applyFont="1" applyBorder="1" applyAlignment="1">
      <alignment horizontal="center" vertical="center"/>
    </xf>
    <xf numFmtId="0" fontId="1" fillId="0" borderId="18" xfId="0" applyFont="1" applyBorder="1" applyAlignment="1">
      <alignment horizontal="center" vertical="center"/>
    </xf>
    <xf numFmtId="0" fontId="1" fillId="0" borderId="22" xfId="0" applyFont="1" applyBorder="1" applyAlignment="1">
      <alignment horizontal="center" vertical="center" wrapText="1"/>
    </xf>
    <xf numFmtId="0" fontId="1" fillId="0" borderId="18" xfId="0" applyFont="1" applyBorder="1" applyAlignment="1">
      <alignment horizontal="center" vertical="center" wrapText="1"/>
    </xf>
    <xf numFmtId="0" fontId="0" fillId="2" borderId="34" xfId="0" applyFill="1" applyBorder="1" applyAlignment="1">
      <alignment horizontal="left" vertical="center"/>
    </xf>
    <xf numFmtId="0" fontId="0" fillId="2" borderId="30" xfId="0" applyFill="1" applyBorder="1" applyAlignment="1">
      <alignment horizontal="left" vertical="center"/>
    </xf>
    <xf numFmtId="0" fontId="0" fillId="2" borderId="29" xfId="0" applyFill="1" applyBorder="1" applyAlignment="1">
      <alignment horizontal="left" vertical="center"/>
    </xf>
    <xf numFmtId="0" fontId="27" fillId="0" borderId="0" xfId="0" applyFont="1" applyAlignment="1">
      <alignment horizontal="left"/>
    </xf>
    <xf numFmtId="2" fontId="0" fillId="0" borderId="22" xfId="0" applyNumberFormat="1" applyBorder="1" applyAlignment="1">
      <alignment horizontal="left"/>
    </xf>
    <xf numFmtId="0" fontId="23" fillId="0" borderId="23" xfId="0" applyFont="1" applyBorder="1" applyAlignment="1">
      <alignment horizontal="left" vertical="center"/>
    </xf>
    <xf numFmtId="0" fontId="23" fillId="0" borderId="22" xfId="0" applyFont="1" applyBorder="1" applyAlignment="1">
      <alignment horizontal="left" vertical="center"/>
    </xf>
    <xf numFmtId="0" fontId="23" fillId="0" borderId="21" xfId="0" applyFont="1" applyBorder="1" applyAlignment="1">
      <alignment horizontal="left" vertical="center"/>
    </xf>
    <xf numFmtId="0" fontId="0" fillId="15" borderId="0" xfId="0" applyFill="1" applyAlignment="1">
      <alignment horizontal="center" vertical="center"/>
    </xf>
    <xf numFmtId="0" fontId="1" fillId="0" borderId="0" xfId="0" applyFont="1" applyAlignment="1">
      <alignment horizontal="left" vertical="center"/>
    </xf>
    <xf numFmtId="0" fontId="0" fillId="2" borderId="34" xfId="0" applyFill="1" applyBorder="1" applyAlignment="1">
      <alignment horizontal="left"/>
    </xf>
    <xf numFmtId="0" fontId="0" fillId="2" borderId="30" xfId="0" applyFill="1" applyBorder="1" applyAlignment="1">
      <alignment horizontal="left"/>
    </xf>
    <xf numFmtId="0" fontId="0" fillId="2" borderId="29" xfId="0" applyFill="1" applyBorder="1" applyAlignment="1">
      <alignment horizontal="left"/>
    </xf>
    <xf numFmtId="0" fontId="0" fillId="2" borderId="0" xfId="0" applyFill="1" applyAlignment="1">
      <alignment horizontal="left" vertical="center"/>
    </xf>
    <xf numFmtId="0" fontId="1" fillId="0" borderId="0" xfId="0" applyFont="1" applyAlignment="1">
      <alignment horizontal="left" vertical="center" wrapText="1"/>
    </xf>
    <xf numFmtId="0" fontId="1" fillId="0" borderId="23" xfId="0" applyFont="1" applyBorder="1" applyAlignment="1">
      <alignment horizontal="center" vertical="center" wrapText="1"/>
    </xf>
    <xf numFmtId="0" fontId="1" fillId="0" borderId="19" xfId="0" applyFont="1" applyBorder="1" applyAlignment="1">
      <alignment horizontal="center" vertical="center" wrapText="1"/>
    </xf>
    <xf numFmtId="0" fontId="1" fillId="12" borderId="0" xfId="0" applyFont="1" applyFill="1" applyAlignment="1">
      <alignment horizontal="left" vertical="center" wrapText="1"/>
    </xf>
    <xf numFmtId="0" fontId="12" fillId="0" borderId="0" xfId="2" applyAlignment="1">
      <alignment horizontal="left" vertical="center" wrapText="1"/>
    </xf>
    <xf numFmtId="0" fontId="12" fillId="7" borderId="0" xfId="2" applyFill="1" applyAlignment="1">
      <alignment horizontal="left" vertical="center"/>
    </xf>
    <xf numFmtId="0" fontId="12" fillId="7" borderId="0" xfId="2" applyFill="1" applyAlignment="1">
      <alignment horizontal="left" vertical="center" wrapText="1"/>
    </xf>
    <xf numFmtId="0" fontId="15" fillId="0" borderId="0" xfId="0" applyFont="1" applyAlignment="1">
      <alignment horizontal="left" vertical="center" wrapText="1"/>
    </xf>
    <xf numFmtId="0" fontId="12" fillId="0" borderId="0" xfId="2" applyAlignment="1">
      <alignment horizontal="left" vertical="center"/>
    </xf>
    <xf numFmtId="0" fontId="15" fillId="0" borderId="0" xfId="0" applyFont="1" applyAlignment="1">
      <alignment horizontal="left" wrapText="1"/>
    </xf>
  </cellXfs>
  <cellStyles count="15">
    <cellStyle name="Hyperlink" xfId="1" builtinId="8"/>
    <cellStyle name="Hyperlink 2" xfId="3" xr:uid="{6B417EB7-ADF6-4ECF-AAA1-145491C3A8D7}"/>
    <cellStyle name="Normal" xfId="0" builtinId="0"/>
    <cellStyle name="Normal 2" xfId="2" xr:uid="{5439471E-38A2-4336-9231-E39B641E2639}"/>
    <cellStyle name="Normal 3" xfId="4" xr:uid="{F90E221E-FB63-4E3E-8F49-38A76B7CC63A}"/>
    <cellStyle name="Normal 3 2" xfId="12" xr:uid="{146CD19D-B7C8-4C2B-9245-EB949BA9AAA0}"/>
    <cellStyle name="Normal 4" xfId="5" xr:uid="{57EB7C83-1F7F-4306-8DA9-93561D09D74D}"/>
    <cellStyle name="Normal 5" xfId="6" xr:uid="{A50D2FA3-99AE-4A70-8AE7-3E999C3302F6}"/>
    <cellStyle name="Normal 5 2" xfId="8" xr:uid="{28830DC1-EA1E-4D5C-B712-CB2FDFF8EAA2}"/>
    <cellStyle name="Normal 6" xfId="9" xr:uid="{3083F5D1-A7B7-4615-AD12-74624A1C6B11}"/>
    <cellStyle name="Normal 7" xfId="10" xr:uid="{A9E4C29F-356F-4B1B-A1CA-D162D7D9A4F1}"/>
    <cellStyle name="Percent" xfId="14" builtinId="5"/>
    <cellStyle name="Percent 2" xfId="7" xr:uid="{74679261-8C11-42C7-A4DA-B692FAD22316}"/>
    <cellStyle name="Percent 2 2" xfId="13" xr:uid="{888D75F5-16AB-42BB-8545-7B6DB4DEF7E6}"/>
    <cellStyle name="Percent 3" xfId="11" xr:uid="{A163195A-DE28-46FA-A762-ABA054C75DD6}"/>
  </cellStyles>
  <dxfs count="22">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59996337778862885"/>
        </patternFill>
      </fill>
    </dxf>
    <dxf>
      <fill>
        <patternFill>
          <bgColor theme="8" tint="0.79998168889431442"/>
        </patternFill>
      </fill>
    </dxf>
    <dxf>
      <fill>
        <patternFill>
          <bgColor rgb="FFD3F1F4"/>
        </patternFill>
      </fill>
    </dxf>
    <dxf>
      <fill>
        <patternFill>
          <bgColor rgb="FFD3F1F4"/>
        </patternFill>
      </fill>
    </dxf>
    <dxf>
      <fill>
        <patternFill>
          <bgColor rgb="FFD3F1F4"/>
        </patternFill>
      </fill>
    </dxf>
    <dxf>
      <fill>
        <patternFill>
          <bgColor rgb="FFD3F1F4"/>
        </patternFill>
      </fill>
    </dxf>
    <dxf>
      <fill>
        <patternFill>
          <bgColor rgb="FFD3F1F4"/>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patternFill>
      </fill>
    </dxf>
    <dxf>
      <font>
        <color auto="1"/>
      </font>
      <fill>
        <patternFill>
          <bgColor theme="0"/>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s>
  <tableStyles count="0" defaultTableStyle="TableStyleMedium2" defaultPivotStyle="PivotStyleLight16"/>
  <colors>
    <mruColors>
      <color rgb="FFA4D8DE"/>
      <color rgb="FFD3F1F4"/>
      <color rgb="FFFFDDD8"/>
      <color rgb="FFAC5648"/>
      <color rgb="FFF7BCB3"/>
      <color rgb="FFD18579"/>
      <color rgb="FF479198"/>
      <color rgb="FFF9FEFE"/>
      <color rgb="FFFFF2F0"/>
      <color rgb="FF73B8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onnections" Target="connection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owerPivotData" Target="model/item.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All NHS breast units</c:v>
          </c:tx>
          <c:spPr>
            <a:ln w="19050" cap="rnd">
              <a:noFill/>
              <a:round/>
            </a:ln>
            <a:effectLst/>
          </c:spPr>
          <c:marker>
            <c:symbol val="circle"/>
            <c:size val="5"/>
            <c:spPr>
              <a:noFill/>
              <a:ln w="9525">
                <a:solidFill>
                  <a:srgbClr val="479198"/>
                </a:solidFill>
              </a:ln>
              <a:effectLst/>
            </c:spPr>
          </c:marker>
          <c:xVal>
            <c:numRef>
              <c:f>View_Completeness!$AH$10:$AH$146</c:f>
              <c:numCache>
                <c:formatCode>0.000</c:formatCode>
                <c:ptCount val="137"/>
                <c:pt idx="0">
                  <c:v>1.7108986919214182</c:v>
                </c:pt>
                <c:pt idx="1">
                  <c:v>1.6206121209411997</c:v>
                </c:pt>
                <c:pt idx="2">
                  <c:v>1.8463814512610868</c:v>
                </c:pt>
                <c:pt idx="3">
                  <c:v>1.2305286965399047</c:v>
                </c:pt>
                <c:pt idx="4">
                  <c:v>1.8801061684714779</c:v>
                </c:pt>
                <c:pt idx="5">
                  <c:v>1.6512032487043773</c:v>
                </c:pt>
                <c:pt idx="6">
                  <c:v>1.1481481028533032</c:v>
                </c:pt>
                <c:pt idx="7">
                  <c:v>1.1602554631175497</c:v>
                </c:pt>
                <c:pt idx="8">
                  <c:v>1.5937223182586693</c:v>
                </c:pt>
                <c:pt idx="9">
                  <c:v>1.354358888915131</c:v>
                </c:pt>
                <c:pt idx="10">
                  <c:v>1.3551705314065705</c:v>
                </c:pt>
                <c:pt idx="11">
                  <c:v>1.2896313308277829</c:v>
                </c:pt>
                <c:pt idx="12">
                  <c:v>1.9498524463821936</c:v>
                </c:pt>
                <c:pt idx="13">
                  <c:v>1.7572914088348737</c:v>
                </c:pt>
                <c:pt idx="14">
                  <c:v>1.544918870257155</c:v>
                </c:pt>
                <c:pt idx="15">
                  <c:v>1.5520442781204817</c:v>
                </c:pt>
                <c:pt idx="16">
                  <c:v>1.0398671941550113</c:v>
                </c:pt>
                <c:pt idx="17">
                  <c:v>1.7972873138253234</c:v>
                </c:pt>
                <c:pt idx="18">
                  <c:v>1.1824741888412154</c:v>
                </c:pt>
                <c:pt idx="19">
                  <c:v>1.9927296646302834</c:v>
                </c:pt>
                <c:pt idx="20">
                  <c:v>1.1857894156438933</c:v>
                </c:pt>
                <c:pt idx="21">
                  <c:v>1.0846238972643532</c:v>
                </c:pt>
                <c:pt idx="22">
                  <c:v>1.0027406959239857</c:v>
                </c:pt>
                <c:pt idx="23">
                  <c:v>1.2006692748964349</c:v>
                </c:pt>
                <c:pt idx="24">
                  <c:v>1.6045533266589587</c:v>
                </c:pt>
                <c:pt idx="25">
                  <c:v>1.0603078478242223</c:v>
                </c:pt>
                <c:pt idx="26">
                  <c:v>1.6222778407410683</c:v>
                </c:pt>
                <c:pt idx="27">
                  <c:v>1.246800906472977</c:v>
                </c:pt>
                <c:pt idx="28">
                  <c:v>1.9769963169562241</c:v>
                </c:pt>
                <c:pt idx="29">
                  <c:v>1.9895026240888942</c:v>
                </c:pt>
                <c:pt idx="30">
                  <c:v>1.0919657504512754</c:v>
                </c:pt>
                <c:pt idx="31">
                  <c:v>1.5598302793714081</c:v>
                </c:pt>
                <c:pt idx="32">
                  <c:v>1.6381085359089584</c:v>
                </c:pt>
                <c:pt idx="33">
                  <c:v>1.0262264126451213</c:v>
                </c:pt>
                <c:pt idx="34">
                  <c:v>1.1032991266099286</c:v>
                </c:pt>
                <c:pt idx="35">
                  <c:v>1.098646219815544</c:v>
                </c:pt>
                <c:pt idx="36">
                  <c:v>1.9454777131514298</c:v>
                </c:pt>
                <c:pt idx="37">
                  <c:v>1.1832458393654708</c:v>
                </c:pt>
                <c:pt idx="38">
                  <c:v>1.5984322014512591</c:v>
                </c:pt>
                <c:pt idx="39">
                  <c:v>1.2151644535150794</c:v>
                </c:pt>
                <c:pt idx="40">
                  <c:v>1.8115876215517077</c:v>
                </c:pt>
                <c:pt idx="41">
                  <c:v>1.0998617139093985</c:v>
                </c:pt>
                <c:pt idx="42">
                  <c:v>1.285958316942728</c:v>
                </c:pt>
                <c:pt idx="43">
                  <c:v>1.0151376110620787</c:v>
                </c:pt>
                <c:pt idx="44">
                  <c:v>1.5365693702638152</c:v>
                </c:pt>
                <c:pt idx="45">
                  <c:v>1.1909313085756752</c:v>
                </c:pt>
                <c:pt idx="46">
                  <c:v>1.7710572584667827</c:v>
                </c:pt>
                <c:pt idx="47">
                  <c:v>1.2724359228638766</c:v>
                </c:pt>
                <c:pt idx="48">
                  <c:v>1.4284104572804095</c:v>
                </c:pt>
                <c:pt idx="49">
                  <c:v>1.1281275654939344</c:v>
                </c:pt>
                <c:pt idx="50">
                  <c:v>1.2422159690457746</c:v>
                </c:pt>
                <c:pt idx="51">
                  <c:v>1.4604022192407697</c:v>
                </c:pt>
                <c:pt idx="52">
                  <c:v>1.1952588573115874</c:v>
                </c:pt>
                <c:pt idx="53">
                  <c:v>1.268565306602023</c:v>
                </c:pt>
                <c:pt idx="54">
                  <c:v>1.1629252819500007</c:v>
                </c:pt>
                <c:pt idx="55">
                  <c:v>1.6302627516502617</c:v>
                </c:pt>
                <c:pt idx="56">
                  <c:v>1.8283087805142988</c:v>
                </c:pt>
                <c:pt idx="57">
                  <c:v>1.2764008510632538</c:v>
                </c:pt>
                <c:pt idx="58">
                  <c:v>1.6110521946205982</c:v>
                </c:pt>
                <c:pt idx="59">
                  <c:v>1.491149414158657</c:v>
                </c:pt>
                <c:pt idx="60">
                  <c:v>1.7177771254971621</c:v>
                </c:pt>
                <c:pt idx="61">
                  <c:v>1.4424349323440622</c:v>
                </c:pt>
                <c:pt idx="62">
                  <c:v>1.6076234225099049</c:v>
                </c:pt>
                <c:pt idx="63">
                  <c:v>1.1972615356239804</c:v>
                </c:pt>
                <c:pt idx="64">
                  <c:v>1.4087411808487764</c:v>
                </c:pt>
                <c:pt idx="65">
                  <c:v>1.4339367650872259</c:v>
                </c:pt>
                <c:pt idx="66">
                  <c:v>1.7131510519305677</c:v>
                </c:pt>
                <c:pt idx="67">
                  <c:v>1.3867316932342462</c:v>
                </c:pt>
                <c:pt idx="68">
                  <c:v>1.4508970145823428</c:v>
                </c:pt>
                <c:pt idx="69">
                  <c:v>1.072975840552004</c:v>
                </c:pt>
                <c:pt idx="70">
                  <c:v>1.5258993089163775</c:v>
                </c:pt>
                <c:pt idx="71">
                  <c:v>1.2521290170682429</c:v>
                </c:pt>
                <c:pt idx="72">
                  <c:v>1.2456450485862787</c:v>
                </c:pt>
                <c:pt idx="73">
                  <c:v>1.4387607985035311</c:v>
                </c:pt>
                <c:pt idx="74">
                  <c:v>1.8217301120261844</c:v>
                </c:pt>
                <c:pt idx="75">
                  <c:v>1.8316890258301046</c:v>
                </c:pt>
                <c:pt idx="76">
                  <c:v>1.2968635797412373</c:v>
                </c:pt>
                <c:pt idx="77">
                  <c:v>1.9428111815394109</c:v>
                </c:pt>
                <c:pt idx="78">
                  <c:v>1.0883919809516969</c:v>
                </c:pt>
                <c:pt idx="79">
                  <c:v>1.0940724441206284</c:v>
                </c:pt>
                <c:pt idx="80">
                  <c:v>1.4875495947381565</c:v>
                </c:pt>
                <c:pt idx="81">
                  <c:v>1.9732366633304061</c:v>
                </c:pt>
                <c:pt idx="82">
                  <c:v>1.753861419481844</c:v>
                </c:pt>
                <c:pt idx="83">
                  <c:v>1.4361950256733131</c:v>
                </c:pt>
                <c:pt idx="84">
                  <c:v>1.1488415449026887</c:v>
                </c:pt>
                <c:pt idx="85">
                  <c:v>1.797344090036592</c:v>
                </c:pt>
                <c:pt idx="86">
                  <c:v>1.4547910130399084</c:v>
                </c:pt>
                <c:pt idx="87">
                  <c:v>1.4023364158215363</c:v>
                </c:pt>
                <c:pt idx="88">
                  <c:v>1.7391193925890882</c:v>
                </c:pt>
                <c:pt idx="89">
                  <c:v>1.9549914548166427</c:v>
                </c:pt>
                <c:pt idx="90">
                  <c:v>1.159115107210416</c:v>
                </c:pt>
                <c:pt idx="91">
                  <c:v>1.2959579458672228</c:v>
                </c:pt>
                <c:pt idx="92">
                  <c:v>1.6280594057203577</c:v>
                </c:pt>
                <c:pt idx="93">
                  <c:v>1.8646742661420033</c:v>
                </c:pt>
                <c:pt idx="94">
                  <c:v>1.326726216886378</c:v>
                </c:pt>
                <c:pt idx="95">
                  <c:v>1.8260368392094966</c:v>
                </c:pt>
                <c:pt idx="96">
                  <c:v>1.4216060309965139</c:v>
                </c:pt>
                <c:pt idx="97">
                  <c:v>1.720890093692367</c:v>
                </c:pt>
                <c:pt idx="98">
                  <c:v>1.2793707404104215</c:v>
                </c:pt>
                <c:pt idx="99">
                  <c:v>1.8379350647351353</c:v>
                </c:pt>
                <c:pt idx="100">
                  <c:v>1.4242291006621477</c:v>
                </c:pt>
                <c:pt idx="101">
                  <c:v>1.2260838451995033</c:v>
                </c:pt>
                <c:pt idx="102">
                  <c:v>1.6422265262022786</c:v>
                </c:pt>
                <c:pt idx="103">
                  <c:v>1.2092410138010576</c:v>
                </c:pt>
                <c:pt idx="104">
                  <c:v>1.2200324641022431</c:v>
                </c:pt>
                <c:pt idx="105">
                  <c:v>1.3740451590405647</c:v>
                </c:pt>
                <c:pt idx="106">
                  <c:v>1.279384765042614</c:v>
                </c:pt>
                <c:pt idx="107">
                  <c:v>1.9865098971925412</c:v>
                </c:pt>
                <c:pt idx="108">
                  <c:v>1.1799401904211679</c:v>
                </c:pt>
                <c:pt idx="109">
                  <c:v>1.2100149285922208</c:v>
                </c:pt>
                <c:pt idx="110">
                  <c:v>1.6391348856860593</c:v>
                </c:pt>
                <c:pt idx="111">
                  <c:v>1.9484987828017695</c:v>
                </c:pt>
                <c:pt idx="112">
                  <c:v>1.7804991878998311</c:v>
                </c:pt>
                <c:pt idx="113">
                  <c:v>1.3188450945676413</c:v>
                </c:pt>
                <c:pt idx="114">
                  <c:v>1.670973114137519</c:v>
                </c:pt>
                <c:pt idx="115">
                  <c:v>1.3543001618220283</c:v>
                </c:pt>
                <c:pt idx="116">
                  <c:v>1.4729510057779818</c:v>
                </c:pt>
                <c:pt idx="117">
                  <c:v>1.8107055825533904</c:v>
                </c:pt>
                <c:pt idx="118">
                  <c:v>1.7245409904273625</c:v>
                </c:pt>
                <c:pt idx="119">
                  <c:v>1.7009619553533508</c:v>
                </c:pt>
                <c:pt idx="121">
                  <c:v>3.55</c:v>
                </c:pt>
                <c:pt idx="122">
                  <c:v>4.45</c:v>
                </c:pt>
                <c:pt idx="123">
                  <c:v>4</c:v>
                </c:pt>
                <c:pt idx="124">
                  <c:v>4.0999999999999996</c:v>
                </c:pt>
                <c:pt idx="125">
                  <c:v>3.9</c:v>
                </c:pt>
                <c:pt idx="126">
                  <c:v>4.2</c:v>
                </c:pt>
                <c:pt idx="127">
                  <c:v>3.8</c:v>
                </c:pt>
                <c:pt idx="128">
                  <c:v>4.3</c:v>
                </c:pt>
                <c:pt idx="129">
                  <c:v>3.7</c:v>
                </c:pt>
                <c:pt idx="130">
                  <c:v>4.4000000000000004</c:v>
                </c:pt>
                <c:pt idx="131">
                  <c:v>3.6</c:v>
                </c:pt>
                <c:pt idx="132">
                  <c:v>4.5</c:v>
                </c:pt>
                <c:pt idx="133">
                  <c:v>3.5</c:v>
                </c:pt>
                <c:pt idx="134">
                  <c:v>4.5999999999999996</c:v>
                </c:pt>
                <c:pt idx="135">
                  <c:v>3.4</c:v>
                </c:pt>
                <c:pt idx="136">
                  <c:v>4</c:v>
                </c:pt>
              </c:numCache>
            </c:numRef>
          </c:xVal>
          <c:yVal>
            <c:numRef>
              <c:f>View_Completeness!$AI$10:$AI$146</c:f>
              <c:numCache>
                <c:formatCode>General</c:formatCode>
                <c:ptCount val="137"/>
                <c:pt idx="0">
                  <c:v>0.45507999999999998</c:v>
                </c:pt>
                <c:pt idx="1">
                  <c:v>0.23107</c:v>
                </c:pt>
                <c:pt idx="2">
                  <c:v>0.57996999999999999</c:v>
                </c:pt>
                <c:pt idx="3">
                  <c:v>5.994E-2</c:v>
                </c:pt>
                <c:pt idx="4">
                  <c:v>1.8030000000000001E-2</c:v>
                </c:pt>
                <c:pt idx="5">
                  <c:v>2.4099999999999998E-3</c:v>
                </c:pt>
                <c:pt idx="6">
                  <c:v>0.84486000000000006</c:v>
                </c:pt>
                <c:pt idx="7">
                  <c:v>0.66586999999999996</c:v>
                </c:pt>
                <c:pt idx="8">
                  <c:v>0.84202999999999995</c:v>
                </c:pt>
                <c:pt idx="9">
                  <c:v>0.86348999999999998</c:v>
                </c:pt>
                <c:pt idx="10">
                  <c:v>0.92828999999999995</c:v>
                </c:pt>
                <c:pt idx="11">
                  <c:v>0.57316</c:v>
                </c:pt>
                <c:pt idx="12">
                  <c:v>0.89083000000000001</c:v>
                </c:pt>
                <c:pt idx="13">
                  <c:v>0.75539999999999996</c:v>
                </c:pt>
                <c:pt idx="14">
                  <c:v>0.93979000000000001</c:v>
                </c:pt>
                <c:pt idx="15">
                  <c:v>0.70223999999999998</c:v>
                </c:pt>
                <c:pt idx="16">
                  <c:v>0.92315000000000003</c:v>
                </c:pt>
                <c:pt idx="17">
                  <c:v>0.93579999999999997</c:v>
                </c:pt>
                <c:pt idx="18">
                  <c:v>0.90642</c:v>
                </c:pt>
                <c:pt idx="19">
                  <c:v>0.29363</c:v>
                </c:pt>
                <c:pt idx="20">
                  <c:v>0.82555000000000001</c:v>
                </c:pt>
                <c:pt idx="21">
                  <c:v>0.71379999999999999</c:v>
                </c:pt>
                <c:pt idx="22">
                  <c:v>0.77937000000000001</c:v>
                </c:pt>
                <c:pt idx="23">
                  <c:v>0.68883000000000005</c:v>
                </c:pt>
                <c:pt idx="24">
                  <c:v>0.65029000000000003</c:v>
                </c:pt>
                <c:pt idx="25">
                  <c:v>0.78166999999999998</c:v>
                </c:pt>
                <c:pt idx="26">
                  <c:v>0.40253</c:v>
                </c:pt>
                <c:pt idx="27">
                  <c:v>0.85907999999999995</c:v>
                </c:pt>
                <c:pt idx="28">
                  <c:v>0.84714</c:v>
                </c:pt>
                <c:pt idx="29">
                  <c:v>0.72863</c:v>
                </c:pt>
                <c:pt idx="30">
                  <c:v>0.41453000000000001</c:v>
                </c:pt>
                <c:pt idx="31">
                  <c:v>0.49214999999999998</c:v>
                </c:pt>
                <c:pt idx="32">
                  <c:v>0.63670000000000004</c:v>
                </c:pt>
                <c:pt idx="33">
                  <c:v>0.69230999999999998</c:v>
                </c:pt>
                <c:pt idx="34">
                  <c:v>0.83179999999999998</c:v>
                </c:pt>
                <c:pt idx="35">
                  <c:v>0.68776000000000004</c:v>
                </c:pt>
                <c:pt idx="36">
                  <c:v>0.27704000000000001</c:v>
                </c:pt>
                <c:pt idx="37">
                  <c:v>0.89971999999999996</c:v>
                </c:pt>
                <c:pt idx="38">
                  <c:v>0.85738999999999999</c:v>
                </c:pt>
                <c:pt idx="39">
                  <c:v>0.31968999999999997</c:v>
                </c:pt>
                <c:pt idx="40">
                  <c:v>0.70250000000000001</c:v>
                </c:pt>
                <c:pt idx="41">
                  <c:v>0.37013000000000001</c:v>
                </c:pt>
                <c:pt idx="42">
                  <c:v>0.95687</c:v>
                </c:pt>
                <c:pt idx="43">
                  <c:v>0.85965000000000003</c:v>
                </c:pt>
                <c:pt idx="44">
                  <c:v>0.88261999999999996</c:v>
                </c:pt>
                <c:pt idx="45">
                  <c:v>0.40196999999999999</c:v>
                </c:pt>
                <c:pt idx="46">
                  <c:v>0.96060000000000001</c:v>
                </c:pt>
                <c:pt idx="47">
                  <c:v>0.71719999999999995</c:v>
                </c:pt>
                <c:pt idx="48">
                  <c:v>0.95874000000000004</c:v>
                </c:pt>
                <c:pt idx="49">
                  <c:v>0.92162999999999995</c:v>
                </c:pt>
                <c:pt idx="50">
                  <c:v>0.91820000000000002</c:v>
                </c:pt>
                <c:pt idx="51">
                  <c:v>0.89093999999999995</c:v>
                </c:pt>
                <c:pt idx="52">
                  <c:v>0.31873000000000001</c:v>
                </c:pt>
                <c:pt idx="53">
                  <c:v>0.69274000000000002</c:v>
                </c:pt>
                <c:pt idx="54">
                  <c:v>0.68452000000000002</c:v>
                </c:pt>
                <c:pt idx="55">
                  <c:v>0.54361999999999999</c:v>
                </c:pt>
                <c:pt idx="56">
                  <c:v>0.40437000000000001</c:v>
                </c:pt>
                <c:pt idx="57">
                  <c:v>0.74675999999999998</c:v>
                </c:pt>
                <c:pt idx="58">
                  <c:v>0.43919999999999998</c:v>
                </c:pt>
                <c:pt idx="59">
                  <c:v>0.24046999999999999</c:v>
                </c:pt>
                <c:pt idx="60">
                  <c:v>0.89612999999999998</c:v>
                </c:pt>
                <c:pt idx="61">
                  <c:v>0.78954000000000002</c:v>
                </c:pt>
                <c:pt idx="62">
                  <c:v>0.84299000000000002</c:v>
                </c:pt>
                <c:pt idx="63">
                  <c:v>0.18928</c:v>
                </c:pt>
                <c:pt idx="64">
                  <c:v>0.74265000000000003</c:v>
                </c:pt>
                <c:pt idx="65">
                  <c:v>0.19613</c:v>
                </c:pt>
                <c:pt idx="66">
                  <c:v>0.85397999999999996</c:v>
                </c:pt>
                <c:pt idx="67">
                  <c:v>0.67847000000000002</c:v>
                </c:pt>
                <c:pt idx="68">
                  <c:v>0.13114999999999999</c:v>
                </c:pt>
                <c:pt idx="69">
                  <c:v>0.22675999999999999</c:v>
                </c:pt>
                <c:pt idx="70">
                  <c:v>6.2330000000000003E-2</c:v>
                </c:pt>
                <c:pt idx="71">
                  <c:v>0.90974999999999995</c:v>
                </c:pt>
                <c:pt idx="72">
                  <c:v>0.11737</c:v>
                </c:pt>
                <c:pt idx="73">
                  <c:v>0.19514000000000001</c:v>
                </c:pt>
                <c:pt idx="74">
                  <c:v>0.78471000000000002</c:v>
                </c:pt>
                <c:pt idx="75">
                  <c:v>2.2239999999999999E-2</c:v>
                </c:pt>
                <c:pt idx="76">
                  <c:v>0.69691000000000003</c:v>
                </c:pt>
                <c:pt idx="77">
                  <c:v>0.44028</c:v>
                </c:pt>
                <c:pt idx="78">
                  <c:v>0.94813999999999998</c:v>
                </c:pt>
                <c:pt idx="79">
                  <c:v>0.36575000000000002</c:v>
                </c:pt>
                <c:pt idx="80">
                  <c:v>0.21940999999999999</c:v>
                </c:pt>
                <c:pt idx="81">
                  <c:v>0.92915999999999999</c:v>
                </c:pt>
                <c:pt idx="82">
                  <c:v>0.48594999999999999</c:v>
                </c:pt>
                <c:pt idx="83">
                  <c:v>0.92381000000000002</c:v>
                </c:pt>
                <c:pt idx="84">
                  <c:v>0.71158999999999994</c:v>
                </c:pt>
                <c:pt idx="85">
                  <c:v>0.76270000000000004</c:v>
                </c:pt>
                <c:pt idx="86">
                  <c:v>0.73809999999999998</c:v>
                </c:pt>
                <c:pt idx="87">
                  <c:v>0.71370999999999996</c:v>
                </c:pt>
                <c:pt idx="88">
                  <c:v>0.72024999999999995</c:v>
                </c:pt>
                <c:pt idx="89">
                  <c:v>0.63071999999999995</c:v>
                </c:pt>
                <c:pt idx="90">
                  <c:v>0.17655000000000001</c:v>
                </c:pt>
                <c:pt idx="91">
                  <c:v>0.97528000000000004</c:v>
                </c:pt>
                <c:pt idx="92">
                  <c:v>0.86753000000000002</c:v>
                </c:pt>
                <c:pt idx="93">
                  <c:v>0.13705000000000001</c:v>
                </c:pt>
                <c:pt idx="94">
                  <c:v>0.96348</c:v>
                </c:pt>
                <c:pt idx="95">
                  <c:v>0.17677999999999999</c:v>
                </c:pt>
                <c:pt idx="96">
                  <c:v>0.66927000000000003</c:v>
                </c:pt>
                <c:pt idx="97">
                  <c:v>0.93620999999999999</c:v>
                </c:pt>
                <c:pt idx="98">
                  <c:v>0.63744000000000001</c:v>
                </c:pt>
                <c:pt idx="99">
                  <c:v>0.16037000000000001</c:v>
                </c:pt>
                <c:pt idx="100">
                  <c:v>0.63936000000000004</c:v>
                </c:pt>
                <c:pt idx="101">
                  <c:v>0.92905000000000004</c:v>
                </c:pt>
                <c:pt idx="102">
                  <c:v>0.93337999999999999</c:v>
                </c:pt>
                <c:pt idx="103">
                  <c:v>0.79647999999999997</c:v>
                </c:pt>
                <c:pt idx="104">
                  <c:v>0.52095999999999998</c:v>
                </c:pt>
                <c:pt idx="105">
                  <c:v>0.33645000000000003</c:v>
                </c:pt>
                <c:pt idx="106">
                  <c:v>0.18310000000000001</c:v>
                </c:pt>
                <c:pt idx="107">
                  <c:v>0.72577000000000003</c:v>
                </c:pt>
                <c:pt idx="108">
                  <c:v>0.73977000000000004</c:v>
                </c:pt>
                <c:pt idx="109">
                  <c:v>0.27725</c:v>
                </c:pt>
                <c:pt idx="110">
                  <c:v>0.62827999999999995</c:v>
                </c:pt>
                <c:pt idx="111">
                  <c:v>0.86534999999999995</c:v>
                </c:pt>
                <c:pt idx="112">
                  <c:v>0.83574000000000004</c:v>
                </c:pt>
                <c:pt idx="113">
                  <c:v>0.91713</c:v>
                </c:pt>
                <c:pt idx="114">
                  <c:v>0.62902999999999998</c:v>
                </c:pt>
                <c:pt idx="115">
                  <c:v>0.70762999999999998</c:v>
                </c:pt>
                <c:pt idx="116">
                  <c:v>0.74543000000000004</c:v>
                </c:pt>
                <c:pt idx="117">
                  <c:v>0.93193000000000004</c:v>
                </c:pt>
                <c:pt idx="118">
                  <c:v>0.74621000000000004</c:v>
                </c:pt>
                <c:pt idx="119">
                  <c:v>0.95021</c:v>
                </c:pt>
              </c:numCache>
            </c:numRef>
          </c:yVal>
          <c:smooth val="0"/>
          <c:extLst>
            <c:ext xmlns:c16="http://schemas.microsoft.com/office/drawing/2014/chart" uri="{C3380CC4-5D6E-409C-BE32-E72D297353CC}">
              <c16:uniqueId val="{00000000-2CA7-4142-A15F-FF705F08C3BA}"/>
            </c:ext>
          </c:extLst>
        </c:ser>
        <c:ser>
          <c:idx val="1"/>
          <c:order val="1"/>
          <c:tx>
            <c:v>Units within Region</c:v>
          </c:tx>
          <c:spPr>
            <a:ln w="19050" cap="rnd">
              <a:noFill/>
              <a:round/>
            </a:ln>
            <a:effectLst/>
          </c:spPr>
          <c:marker>
            <c:symbol val="circle"/>
            <c:size val="5"/>
            <c:spPr>
              <a:solidFill>
                <a:srgbClr val="F7BCB3"/>
              </a:solidFill>
              <a:ln w="9525">
                <a:solidFill>
                  <a:srgbClr val="AC5648"/>
                </a:solidFill>
              </a:ln>
              <a:effectLst/>
            </c:spPr>
          </c:marker>
          <c:xVal>
            <c:numRef>
              <c:f>View_Completeness!$AH$10:$AH$146</c:f>
              <c:numCache>
                <c:formatCode>0.000</c:formatCode>
                <c:ptCount val="137"/>
                <c:pt idx="0">
                  <c:v>1.7108986919214182</c:v>
                </c:pt>
                <c:pt idx="1">
                  <c:v>1.6206121209411997</c:v>
                </c:pt>
                <c:pt idx="2">
                  <c:v>1.8463814512610868</c:v>
                </c:pt>
                <c:pt idx="3">
                  <c:v>1.2305286965399047</c:v>
                </c:pt>
                <c:pt idx="4">
                  <c:v>1.8801061684714779</c:v>
                </c:pt>
                <c:pt idx="5">
                  <c:v>1.6512032487043773</c:v>
                </c:pt>
                <c:pt idx="6">
                  <c:v>1.1481481028533032</c:v>
                </c:pt>
                <c:pt idx="7">
                  <c:v>1.1602554631175497</c:v>
                </c:pt>
                <c:pt idx="8">
                  <c:v>1.5937223182586693</c:v>
                </c:pt>
                <c:pt idx="9">
                  <c:v>1.354358888915131</c:v>
                </c:pt>
                <c:pt idx="10">
                  <c:v>1.3551705314065705</c:v>
                </c:pt>
                <c:pt idx="11">
                  <c:v>1.2896313308277829</c:v>
                </c:pt>
                <c:pt idx="12">
                  <c:v>1.9498524463821936</c:v>
                </c:pt>
                <c:pt idx="13">
                  <c:v>1.7572914088348737</c:v>
                </c:pt>
                <c:pt idx="14">
                  <c:v>1.544918870257155</c:v>
                </c:pt>
                <c:pt idx="15">
                  <c:v>1.5520442781204817</c:v>
                </c:pt>
                <c:pt idx="16">
                  <c:v>1.0398671941550113</c:v>
                </c:pt>
                <c:pt idx="17">
                  <c:v>1.7972873138253234</c:v>
                </c:pt>
                <c:pt idx="18">
                  <c:v>1.1824741888412154</c:v>
                </c:pt>
                <c:pt idx="19">
                  <c:v>1.9927296646302834</c:v>
                </c:pt>
                <c:pt idx="20">
                  <c:v>1.1857894156438933</c:v>
                </c:pt>
                <c:pt idx="21">
                  <c:v>1.0846238972643532</c:v>
                </c:pt>
                <c:pt idx="22">
                  <c:v>1.0027406959239857</c:v>
                </c:pt>
                <c:pt idx="23">
                  <c:v>1.2006692748964349</c:v>
                </c:pt>
                <c:pt idx="24">
                  <c:v>1.6045533266589587</c:v>
                </c:pt>
                <c:pt idx="25">
                  <c:v>1.0603078478242223</c:v>
                </c:pt>
                <c:pt idx="26">
                  <c:v>1.6222778407410683</c:v>
                </c:pt>
                <c:pt idx="27">
                  <c:v>1.246800906472977</c:v>
                </c:pt>
                <c:pt idx="28">
                  <c:v>1.9769963169562241</c:v>
                </c:pt>
                <c:pt idx="29">
                  <c:v>1.9895026240888942</c:v>
                </c:pt>
                <c:pt idx="30">
                  <c:v>1.0919657504512754</c:v>
                </c:pt>
                <c:pt idx="31">
                  <c:v>1.5598302793714081</c:v>
                </c:pt>
                <c:pt idx="32">
                  <c:v>1.6381085359089584</c:v>
                </c:pt>
                <c:pt idx="33">
                  <c:v>1.0262264126451213</c:v>
                </c:pt>
                <c:pt idx="34">
                  <c:v>1.1032991266099286</c:v>
                </c:pt>
                <c:pt idx="35">
                  <c:v>1.098646219815544</c:v>
                </c:pt>
                <c:pt idx="36">
                  <c:v>1.9454777131514298</c:v>
                </c:pt>
                <c:pt idx="37">
                  <c:v>1.1832458393654708</c:v>
                </c:pt>
                <c:pt idx="38">
                  <c:v>1.5984322014512591</c:v>
                </c:pt>
                <c:pt idx="39">
                  <c:v>1.2151644535150794</c:v>
                </c:pt>
                <c:pt idx="40">
                  <c:v>1.8115876215517077</c:v>
                </c:pt>
                <c:pt idx="41">
                  <c:v>1.0998617139093985</c:v>
                </c:pt>
                <c:pt idx="42">
                  <c:v>1.285958316942728</c:v>
                </c:pt>
                <c:pt idx="43">
                  <c:v>1.0151376110620787</c:v>
                </c:pt>
                <c:pt idx="44">
                  <c:v>1.5365693702638152</c:v>
                </c:pt>
                <c:pt idx="45">
                  <c:v>1.1909313085756752</c:v>
                </c:pt>
                <c:pt idx="46">
                  <c:v>1.7710572584667827</c:v>
                </c:pt>
                <c:pt idx="47">
                  <c:v>1.2724359228638766</c:v>
                </c:pt>
                <c:pt idx="48">
                  <c:v>1.4284104572804095</c:v>
                </c:pt>
                <c:pt idx="49">
                  <c:v>1.1281275654939344</c:v>
                </c:pt>
                <c:pt idx="50">
                  <c:v>1.2422159690457746</c:v>
                </c:pt>
                <c:pt idx="51">
                  <c:v>1.4604022192407697</c:v>
                </c:pt>
                <c:pt idx="52">
                  <c:v>1.1952588573115874</c:v>
                </c:pt>
                <c:pt idx="53">
                  <c:v>1.268565306602023</c:v>
                </c:pt>
                <c:pt idx="54">
                  <c:v>1.1629252819500007</c:v>
                </c:pt>
                <c:pt idx="55">
                  <c:v>1.6302627516502617</c:v>
                </c:pt>
                <c:pt idx="56">
                  <c:v>1.8283087805142988</c:v>
                </c:pt>
                <c:pt idx="57">
                  <c:v>1.2764008510632538</c:v>
                </c:pt>
                <c:pt idx="58">
                  <c:v>1.6110521946205982</c:v>
                </c:pt>
                <c:pt idx="59">
                  <c:v>1.491149414158657</c:v>
                </c:pt>
                <c:pt idx="60">
                  <c:v>1.7177771254971621</c:v>
                </c:pt>
                <c:pt idx="61">
                  <c:v>1.4424349323440622</c:v>
                </c:pt>
                <c:pt idx="62">
                  <c:v>1.6076234225099049</c:v>
                </c:pt>
                <c:pt idx="63">
                  <c:v>1.1972615356239804</c:v>
                </c:pt>
                <c:pt idx="64">
                  <c:v>1.4087411808487764</c:v>
                </c:pt>
                <c:pt idx="65">
                  <c:v>1.4339367650872259</c:v>
                </c:pt>
                <c:pt idx="66">
                  <c:v>1.7131510519305677</c:v>
                </c:pt>
                <c:pt idx="67">
                  <c:v>1.3867316932342462</c:v>
                </c:pt>
                <c:pt idx="68">
                  <c:v>1.4508970145823428</c:v>
                </c:pt>
                <c:pt idx="69">
                  <c:v>1.072975840552004</c:v>
                </c:pt>
                <c:pt idx="70">
                  <c:v>1.5258993089163775</c:v>
                </c:pt>
                <c:pt idx="71">
                  <c:v>1.2521290170682429</c:v>
                </c:pt>
                <c:pt idx="72">
                  <c:v>1.2456450485862787</c:v>
                </c:pt>
                <c:pt idx="73">
                  <c:v>1.4387607985035311</c:v>
                </c:pt>
                <c:pt idx="74">
                  <c:v>1.8217301120261844</c:v>
                </c:pt>
                <c:pt idx="75">
                  <c:v>1.8316890258301046</c:v>
                </c:pt>
                <c:pt idx="76">
                  <c:v>1.2968635797412373</c:v>
                </c:pt>
                <c:pt idx="77">
                  <c:v>1.9428111815394109</c:v>
                </c:pt>
                <c:pt idx="78">
                  <c:v>1.0883919809516969</c:v>
                </c:pt>
                <c:pt idx="79">
                  <c:v>1.0940724441206284</c:v>
                </c:pt>
                <c:pt idx="80">
                  <c:v>1.4875495947381565</c:v>
                </c:pt>
                <c:pt idx="81">
                  <c:v>1.9732366633304061</c:v>
                </c:pt>
                <c:pt idx="82">
                  <c:v>1.753861419481844</c:v>
                </c:pt>
                <c:pt idx="83">
                  <c:v>1.4361950256733131</c:v>
                </c:pt>
                <c:pt idx="84">
                  <c:v>1.1488415449026887</c:v>
                </c:pt>
                <c:pt idx="85">
                  <c:v>1.797344090036592</c:v>
                </c:pt>
                <c:pt idx="86">
                  <c:v>1.4547910130399084</c:v>
                </c:pt>
                <c:pt idx="87">
                  <c:v>1.4023364158215363</c:v>
                </c:pt>
                <c:pt idx="88">
                  <c:v>1.7391193925890882</c:v>
                </c:pt>
                <c:pt idx="89">
                  <c:v>1.9549914548166427</c:v>
                </c:pt>
                <c:pt idx="90">
                  <c:v>1.159115107210416</c:v>
                </c:pt>
                <c:pt idx="91">
                  <c:v>1.2959579458672228</c:v>
                </c:pt>
                <c:pt idx="92">
                  <c:v>1.6280594057203577</c:v>
                </c:pt>
                <c:pt idx="93">
                  <c:v>1.8646742661420033</c:v>
                </c:pt>
                <c:pt idx="94">
                  <c:v>1.326726216886378</c:v>
                </c:pt>
                <c:pt idx="95">
                  <c:v>1.8260368392094966</c:v>
                </c:pt>
                <c:pt idx="96">
                  <c:v>1.4216060309965139</c:v>
                </c:pt>
                <c:pt idx="97">
                  <c:v>1.720890093692367</c:v>
                </c:pt>
                <c:pt idx="98">
                  <c:v>1.2793707404104215</c:v>
                </c:pt>
                <c:pt idx="99">
                  <c:v>1.8379350647351353</c:v>
                </c:pt>
                <c:pt idx="100">
                  <c:v>1.4242291006621477</c:v>
                </c:pt>
                <c:pt idx="101">
                  <c:v>1.2260838451995033</c:v>
                </c:pt>
                <c:pt idx="102">
                  <c:v>1.6422265262022786</c:v>
                </c:pt>
                <c:pt idx="103">
                  <c:v>1.2092410138010576</c:v>
                </c:pt>
                <c:pt idx="104">
                  <c:v>1.2200324641022431</c:v>
                </c:pt>
                <c:pt idx="105">
                  <c:v>1.3740451590405647</c:v>
                </c:pt>
                <c:pt idx="106">
                  <c:v>1.279384765042614</c:v>
                </c:pt>
                <c:pt idx="107">
                  <c:v>1.9865098971925412</c:v>
                </c:pt>
                <c:pt idx="108">
                  <c:v>1.1799401904211679</c:v>
                </c:pt>
                <c:pt idx="109">
                  <c:v>1.2100149285922208</c:v>
                </c:pt>
                <c:pt idx="110">
                  <c:v>1.6391348856860593</c:v>
                </c:pt>
                <c:pt idx="111">
                  <c:v>1.9484987828017695</c:v>
                </c:pt>
                <c:pt idx="112">
                  <c:v>1.7804991878998311</c:v>
                </c:pt>
                <c:pt idx="113">
                  <c:v>1.3188450945676413</c:v>
                </c:pt>
                <c:pt idx="114">
                  <c:v>1.670973114137519</c:v>
                </c:pt>
                <c:pt idx="115">
                  <c:v>1.3543001618220283</c:v>
                </c:pt>
                <c:pt idx="116">
                  <c:v>1.4729510057779818</c:v>
                </c:pt>
                <c:pt idx="117">
                  <c:v>1.8107055825533904</c:v>
                </c:pt>
                <c:pt idx="118">
                  <c:v>1.7245409904273625</c:v>
                </c:pt>
                <c:pt idx="119">
                  <c:v>1.7009619553533508</c:v>
                </c:pt>
                <c:pt idx="121">
                  <c:v>3.55</c:v>
                </c:pt>
                <c:pt idx="122">
                  <c:v>4.45</c:v>
                </c:pt>
                <c:pt idx="123">
                  <c:v>4</c:v>
                </c:pt>
                <c:pt idx="124">
                  <c:v>4.0999999999999996</c:v>
                </c:pt>
                <c:pt idx="125">
                  <c:v>3.9</c:v>
                </c:pt>
                <c:pt idx="126">
                  <c:v>4.2</c:v>
                </c:pt>
                <c:pt idx="127">
                  <c:v>3.8</c:v>
                </c:pt>
                <c:pt idx="128">
                  <c:v>4.3</c:v>
                </c:pt>
                <c:pt idx="129">
                  <c:v>3.7</c:v>
                </c:pt>
                <c:pt idx="130">
                  <c:v>4.4000000000000004</c:v>
                </c:pt>
                <c:pt idx="131">
                  <c:v>3.6</c:v>
                </c:pt>
                <c:pt idx="132">
                  <c:v>4.5</c:v>
                </c:pt>
                <c:pt idx="133">
                  <c:v>3.5</c:v>
                </c:pt>
                <c:pt idx="134">
                  <c:v>4.5999999999999996</c:v>
                </c:pt>
                <c:pt idx="135">
                  <c:v>3.4</c:v>
                </c:pt>
                <c:pt idx="136">
                  <c:v>4</c:v>
                </c:pt>
              </c:numCache>
            </c:numRef>
          </c:xVal>
          <c:yVal>
            <c:numRef>
              <c:f>View_Completeness!$AJ$10:$AJ$146</c:f>
              <c:numCache>
                <c:formatCode>General</c:formatCode>
                <c:ptCount val="137"/>
                <c:pt idx="123">
                  <c:v>0.92915999999999999</c:v>
                </c:pt>
                <c:pt idx="124">
                  <c:v>0.48594999999999999</c:v>
                </c:pt>
                <c:pt idx="125">
                  <c:v>0.92381000000000002</c:v>
                </c:pt>
                <c:pt idx="126">
                  <c:v>0.71158999999999994</c:v>
                </c:pt>
                <c:pt idx="127">
                  <c:v>0.76270000000000004</c:v>
                </c:pt>
                <c:pt idx="128">
                  <c:v>0.73809999999999998</c:v>
                </c:pt>
                <c:pt idx="129">
                  <c:v>#N/A</c:v>
                </c:pt>
                <c:pt idx="130">
                  <c:v>#N/A</c:v>
                </c:pt>
                <c:pt idx="131">
                  <c:v>#N/A</c:v>
                </c:pt>
                <c:pt idx="132">
                  <c:v>#N/A</c:v>
                </c:pt>
                <c:pt idx="133">
                  <c:v>#N/A</c:v>
                </c:pt>
                <c:pt idx="134">
                  <c:v>#N/A</c:v>
                </c:pt>
                <c:pt idx="135">
                  <c:v>#N/A</c:v>
                </c:pt>
                <c:pt idx="136">
                  <c:v>#N/A</c:v>
                </c:pt>
              </c:numCache>
            </c:numRef>
          </c:yVal>
          <c:smooth val="0"/>
          <c:extLst>
            <c:ext xmlns:c16="http://schemas.microsoft.com/office/drawing/2014/chart" uri="{C3380CC4-5D6E-409C-BE32-E72D297353CC}">
              <c16:uniqueId val="{00000001-2CA7-4142-A15F-FF705F08C3BA}"/>
            </c:ext>
          </c:extLst>
        </c:ser>
        <c:ser>
          <c:idx val="2"/>
          <c:order val="2"/>
          <c:tx>
            <c:v>Selected Breast Unit</c:v>
          </c:tx>
          <c:spPr>
            <a:ln w="19050" cap="rnd">
              <a:noFill/>
              <a:round/>
            </a:ln>
            <a:effectLst/>
          </c:spPr>
          <c:marker>
            <c:symbol val="diamond"/>
            <c:size val="8"/>
            <c:spPr>
              <a:solidFill>
                <a:schemeClr val="tx1"/>
              </a:solidFill>
              <a:ln w="9525">
                <a:solidFill>
                  <a:schemeClr val="accent3"/>
                </a:solidFill>
              </a:ln>
              <a:effectLst/>
            </c:spPr>
          </c:marker>
          <c:xVal>
            <c:numRef>
              <c:f>View_Completeness!$AH$10:$AH$146</c:f>
              <c:numCache>
                <c:formatCode>0.000</c:formatCode>
                <c:ptCount val="137"/>
                <c:pt idx="0">
                  <c:v>1.7108986919214182</c:v>
                </c:pt>
                <c:pt idx="1">
                  <c:v>1.6206121209411997</c:v>
                </c:pt>
                <c:pt idx="2">
                  <c:v>1.8463814512610868</c:v>
                </c:pt>
                <c:pt idx="3">
                  <c:v>1.2305286965399047</c:v>
                </c:pt>
                <c:pt idx="4">
                  <c:v>1.8801061684714779</c:v>
                </c:pt>
                <c:pt idx="5">
                  <c:v>1.6512032487043773</c:v>
                </c:pt>
                <c:pt idx="6">
                  <c:v>1.1481481028533032</c:v>
                </c:pt>
                <c:pt idx="7">
                  <c:v>1.1602554631175497</c:v>
                </c:pt>
                <c:pt idx="8">
                  <c:v>1.5937223182586693</c:v>
                </c:pt>
                <c:pt idx="9">
                  <c:v>1.354358888915131</c:v>
                </c:pt>
                <c:pt idx="10">
                  <c:v>1.3551705314065705</c:v>
                </c:pt>
                <c:pt idx="11">
                  <c:v>1.2896313308277829</c:v>
                </c:pt>
                <c:pt idx="12">
                  <c:v>1.9498524463821936</c:v>
                </c:pt>
                <c:pt idx="13">
                  <c:v>1.7572914088348737</c:v>
                </c:pt>
                <c:pt idx="14">
                  <c:v>1.544918870257155</c:v>
                </c:pt>
                <c:pt idx="15">
                  <c:v>1.5520442781204817</c:v>
                </c:pt>
                <c:pt idx="16">
                  <c:v>1.0398671941550113</c:v>
                </c:pt>
                <c:pt idx="17">
                  <c:v>1.7972873138253234</c:v>
                </c:pt>
                <c:pt idx="18">
                  <c:v>1.1824741888412154</c:v>
                </c:pt>
                <c:pt idx="19">
                  <c:v>1.9927296646302834</c:v>
                </c:pt>
                <c:pt idx="20">
                  <c:v>1.1857894156438933</c:v>
                </c:pt>
                <c:pt idx="21">
                  <c:v>1.0846238972643532</c:v>
                </c:pt>
                <c:pt idx="22">
                  <c:v>1.0027406959239857</c:v>
                </c:pt>
                <c:pt idx="23">
                  <c:v>1.2006692748964349</c:v>
                </c:pt>
                <c:pt idx="24">
                  <c:v>1.6045533266589587</c:v>
                </c:pt>
                <c:pt idx="25">
                  <c:v>1.0603078478242223</c:v>
                </c:pt>
                <c:pt idx="26">
                  <c:v>1.6222778407410683</c:v>
                </c:pt>
                <c:pt idx="27">
                  <c:v>1.246800906472977</c:v>
                </c:pt>
                <c:pt idx="28">
                  <c:v>1.9769963169562241</c:v>
                </c:pt>
                <c:pt idx="29">
                  <c:v>1.9895026240888942</c:v>
                </c:pt>
                <c:pt idx="30">
                  <c:v>1.0919657504512754</c:v>
                </c:pt>
                <c:pt idx="31">
                  <c:v>1.5598302793714081</c:v>
                </c:pt>
                <c:pt idx="32">
                  <c:v>1.6381085359089584</c:v>
                </c:pt>
                <c:pt idx="33">
                  <c:v>1.0262264126451213</c:v>
                </c:pt>
                <c:pt idx="34">
                  <c:v>1.1032991266099286</c:v>
                </c:pt>
                <c:pt idx="35">
                  <c:v>1.098646219815544</c:v>
                </c:pt>
                <c:pt idx="36">
                  <c:v>1.9454777131514298</c:v>
                </c:pt>
                <c:pt idx="37">
                  <c:v>1.1832458393654708</c:v>
                </c:pt>
                <c:pt idx="38">
                  <c:v>1.5984322014512591</c:v>
                </c:pt>
                <c:pt idx="39">
                  <c:v>1.2151644535150794</c:v>
                </c:pt>
                <c:pt idx="40">
                  <c:v>1.8115876215517077</c:v>
                </c:pt>
                <c:pt idx="41">
                  <c:v>1.0998617139093985</c:v>
                </c:pt>
                <c:pt idx="42">
                  <c:v>1.285958316942728</c:v>
                </c:pt>
                <c:pt idx="43">
                  <c:v>1.0151376110620787</c:v>
                </c:pt>
                <c:pt idx="44">
                  <c:v>1.5365693702638152</c:v>
                </c:pt>
                <c:pt idx="45">
                  <c:v>1.1909313085756752</c:v>
                </c:pt>
                <c:pt idx="46">
                  <c:v>1.7710572584667827</c:v>
                </c:pt>
                <c:pt idx="47">
                  <c:v>1.2724359228638766</c:v>
                </c:pt>
                <c:pt idx="48">
                  <c:v>1.4284104572804095</c:v>
                </c:pt>
                <c:pt idx="49">
                  <c:v>1.1281275654939344</c:v>
                </c:pt>
                <c:pt idx="50">
                  <c:v>1.2422159690457746</c:v>
                </c:pt>
                <c:pt idx="51">
                  <c:v>1.4604022192407697</c:v>
                </c:pt>
                <c:pt idx="52">
                  <c:v>1.1952588573115874</c:v>
                </c:pt>
                <c:pt idx="53">
                  <c:v>1.268565306602023</c:v>
                </c:pt>
                <c:pt idx="54">
                  <c:v>1.1629252819500007</c:v>
                </c:pt>
                <c:pt idx="55">
                  <c:v>1.6302627516502617</c:v>
                </c:pt>
                <c:pt idx="56">
                  <c:v>1.8283087805142988</c:v>
                </c:pt>
                <c:pt idx="57">
                  <c:v>1.2764008510632538</c:v>
                </c:pt>
                <c:pt idx="58">
                  <c:v>1.6110521946205982</c:v>
                </c:pt>
                <c:pt idx="59">
                  <c:v>1.491149414158657</c:v>
                </c:pt>
                <c:pt idx="60">
                  <c:v>1.7177771254971621</c:v>
                </c:pt>
                <c:pt idx="61">
                  <c:v>1.4424349323440622</c:v>
                </c:pt>
                <c:pt idx="62">
                  <c:v>1.6076234225099049</c:v>
                </c:pt>
                <c:pt idx="63">
                  <c:v>1.1972615356239804</c:v>
                </c:pt>
                <c:pt idx="64">
                  <c:v>1.4087411808487764</c:v>
                </c:pt>
                <c:pt idx="65">
                  <c:v>1.4339367650872259</c:v>
                </c:pt>
                <c:pt idx="66">
                  <c:v>1.7131510519305677</c:v>
                </c:pt>
                <c:pt idx="67">
                  <c:v>1.3867316932342462</c:v>
                </c:pt>
                <c:pt idx="68">
                  <c:v>1.4508970145823428</c:v>
                </c:pt>
                <c:pt idx="69">
                  <c:v>1.072975840552004</c:v>
                </c:pt>
                <c:pt idx="70">
                  <c:v>1.5258993089163775</c:v>
                </c:pt>
                <c:pt idx="71">
                  <c:v>1.2521290170682429</c:v>
                </c:pt>
                <c:pt idx="72">
                  <c:v>1.2456450485862787</c:v>
                </c:pt>
                <c:pt idx="73">
                  <c:v>1.4387607985035311</c:v>
                </c:pt>
                <c:pt idx="74">
                  <c:v>1.8217301120261844</c:v>
                </c:pt>
                <c:pt idx="75">
                  <c:v>1.8316890258301046</c:v>
                </c:pt>
                <c:pt idx="76">
                  <c:v>1.2968635797412373</c:v>
                </c:pt>
                <c:pt idx="77">
                  <c:v>1.9428111815394109</c:v>
                </c:pt>
                <c:pt idx="78">
                  <c:v>1.0883919809516969</c:v>
                </c:pt>
                <c:pt idx="79">
                  <c:v>1.0940724441206284</c:v>
                </c:pt>
                <c:pt idx="80">
                  <c:v>1.4875495947381565</c:v>
                </c:pt>
                <c:pt idx="81">
                  <c:v>1.9732366633304061</c:v>
                </c:pt>
                <c:pt idx="82">
                  <c:v>1.753861419481844</c:v>
                </c:pt>
                <c:pt idx="83">
                  <c:v>1.4361950256733131</c:v>
                </c:pt>
                <c:pt idx="84">
                  <c:v>1.1488415449026887</c:v>
                </c:pt>
                <c:pt idx="85">
                  <c:v>1.797344090036592</c:v>
                </c:pt>
                <c:pt idx="86">
                  <c:v>1.4547910130399084</c:v>
                </c:pt>
                <c:pt idx="87">
                  <c:v>1.4023364158215363</c:v>
                </c:pt>
                <c:pt idx="88">
                  <c:v>1.7391193925890882</c:v>
                </c:pt>
                <c:pt idx="89">
                  <c:v>1.9549914548166427</c:v>
                </c:pt>
                <c:pt idx="90">
                  <c:v>1.159115107210416</c:v>
                </c:pt>
                <c:pt idx="91">
                  <c:v>1.2959579458672228</c:v>
                </c:pt>
                <c:pt idx="92">
                  <c:v>1.6280594057203577</c:v>
                </c:pt>
                <c:pt idx="93">
                  <c:v>1.8646742661420033</c:v>
                </c:pt>
                <c:pt idx="94">
                  <c:v>1.326726216886378</c:v>
                </c:pt>
                <c:pt idx="95">
                  <c:v>1.8260368392094966</c:v>
                </c:pt>
                <c:pt idx="96">
                  <c:v>1.4216060309965139</c:v>
                </c:pt>
                <c:pt idx="97">
                  <c:v>1.720890093692367</c:v>
                </c:pt>
                <c:pt idx="98">
                  <c:v>1.2793707404104215</c:v>
                </c:pt>
                <c:pt idx="99">
                  <c:v>1.8379350647351353</c:v>
                </c:pt>
                <c:pt idx="100">
                  <c:v>1.4242291006621477</c:v>
                </c:pt>
                <c:pt idx="101">
                  <c:v>1.2260838451995033</c:v>
                </c:pt>
                <c:pt idx="102">
                  <c:v>1.6422265262022786</c:v>
                </c:pt>
                <c:pt idx="103">
                  <c:v>1.2092410138010576</c:v>
                </c:pt>
                <c:pt idx="104">
                  <c:v>1.2200324641022431</c:v>
                </c:pt>
                <c:pt idx="105">
                  <c:v>1.3740451590405647</c:v>
                </c:pt>
                <c:pt idx="106">
                  <c:v>1.279384765042614</c:v>
                </c:pt>
                <c:pt idx="107">
                  <c:v>1.9865098971925412</c:v>
                </c:pt>
                <c:pt idx="108">
                  <c:v>1.1799401904211679</c:v>
                </c:pt>
                <c:pt idx="109">
                  <c:v>1.2100149285922208</c:v>
                </c:pt>
                <c:pt idx="110">
                  <c:v>1.6391348856860593</c:v>
                </c:pt>
                <c:pt idx="111">
                  <c:v>1.9484987828017695</c:v>
                </c:pt>
                <c:pt idx="112">
                  <c:v>1.7804991878998311</c:v>
                </c:pt>
                <c:pt idx="113">
                  <c:v>1.3188450945676413</c:v>
                </c:pt>
                <c:pt idx="114">
                  <c:v>1.670973114137519</c:v>
                </c:pt>
                <c:pt idx="115">
                  <c:v>1.3543001618220283</c:v>
                </c:pt>
                <c:pt idx="116">
                  <c:v>1.4729510057779818</c:v>
                </c:pt>
                <c:pt idx="117">
                  <c:v>1.8107055825533904</c:v>
                </c:pt>
                <c:pt idx="118">
                  <c:v>1.7245409904273625</c:v>
                </c:pt>
                <c:pt idx="119">
                  <c:v>1.7009619553533508</c:v>
                </c:pt>
                <c:pt idx="121">
                  <c:v>3.55</c:v>
                </c:pt>
                <c:pt idx="122">
                  <c:v>4.45</c:v>
                </c:pt>
                <c:pt idx="123">
                  <c:v>4</c:v>
                </c:pt>
                <c:pt idx="124">
                  <c:v>4.0999999999999996</c:v>
                </c:pt>
                <c:pt idx="125">
                  <c:v>3.9</c:v>
                </c:pt>
                <c:pt idx="126">
                  <c:v>4.2</c:v>
                </c:pt>
                <c:pt idx="127">
                  <c:v>3.8</c:v>
                </c:pt>
                <c:pt idx="128">
                  <c:v>4.3</c:v>
                </c:pt>
                <c:pt idx="129">
                  <c:v>3.7</c:v>
                </c:pt>
                <c:pt idx="130">
                  <c:v>4.4000000000000004</c:v>
                </c:pt>
                <c:pt idx="131">
                  <c:v>3.6</c:v>
                </c:pt>
                <c:pt idx="132">
                  <c:v>4.5</c:v>
                </c:pt>
                <c:pt idx="133">
                  <c:v>3.5</c:v>
                </c:pt>
                <c:pt idx="134">
                  <c:v>4.5999999999999996</c:v>
                </c:pt>
                <c:pt idx="135">
                  <c:v>3.4</c:v>
                </c:pt>
                <c:pt idx="136">
                  <c:v>4</c:v>
                </c:pt>
              </c:numCache>
            </c:numRef>
          </c:xVal>
          <c:yVal>
            <c:numRef>
              <c:f>View_Completeness!$AK$10:$AK$146</c:f>
              <c:numCache>
                <c:formatCode>General</c:formatCode>
                <c:ptCount val="137"/>
                <c:pt idx="136" formatCode="0.0000">
                  <c:v>0.92915999999999999</c:v>
                </c:pt>
              </c:numCache>
            </c:numRef>
          </c:yVal>
          <c:smooth val="0"/>
          <c:extLst>
            <c:ext xmlns:c16="http://schemas.microsoft.com/office/drawing/2014/chart" uri="{C3380CC4-5D6E-409C-BE32-E72D297353CC}">
              <c16:uniqueId val="{00000002-2CA7-4142-A15F-FF705F08C3BA}"/>
            </c:ext>
          </c:extLst>
        </c:ser>
        <c:ser>
          <c:idx val="4"/>
          <c:order val="3"/>
          <c:tx>
            <c:strRef>
              <c:f>View_Completeness!$AM$9</c:f>
              <c:strCache>
                <c:ptCount val="1"/>
                <c:pt idx="0">
                  <c:v>England and Wales</c:v>
                </c:pt>
              </c:strCache>
            </c:strRef>
          </c:tx>
          <c:spPr>
            <a:ln w="19050" cap="rnd">
              <a:solidFill>
                <a:srgbClr val="002060"/>
              </a:solidFill>
              <a:round/>
            </a:ln>
            <a:effectLst/>
          </c:spPr>
          <c:marker>
            <c:symbol val="none"/>
          </c:marker>
          <c:xVal>
            <c:numRef>
              <c:f>View_Completeness!$AH$10:$AH$146</c:f>
              <c:numCache>
                <c:formatCode>0.000</c:formatCode>
                <c:ptCount val="137"/>
                <c:pt idx="0">
                  <c:v>1.7108986919214182</c:v>
                </c:pt>
                <c:pt idx="1">
                  <c:v>1.6206121209411997</c:v>
                </c:pt>
                <c:pt idx="2">
                  <c:v>1.8463814512610868</c:v>
                </c:pt>
                <c:pt idx="3">
                  <c:v>1.2305286965399047</c:v>
                </c:pt>
                <c:pt idx="4">
                  <c:v>1.8801061684714779</c:v>
                </c:pt>
                <c:pt idx="5">
                  <c:v>1.6512032487043773</c:v>
                </c:pt>
                <c:pt idx="6">
                  <c:v>1.1481481028533032</c:v>
                </c:pt>
                <c:pt idx="7">
                  <c:v>1.1602554631175497</c:v>
                </c:pt>
                <c:pt idx="8">
                  <c:v>1.5937223182586693</c:v>
                </c:pt>
                <c:pt idx="9">
                  <c:v>1.354358888915131</c:v>
                </c:pt>
                <c:pt idx="10">
                  <c:v>1.3551705314065705</c:v>
                </c:pt>
                <c:pt idx="11">
                  <c:v>1.2896313308277829</c:v>
                </c:pt>
                <c:pt idx="12">
                  <c:v>1.9498524463821936</c:v>
                </c:pt>
                <c:pt idx="13">
                  <c:v>1.7572914088348737</c:v>
                </c:pt>
                <c:pt idx="14">
                  <c:v>1.544918870257155</c:v>
                </c:pt>
                <c:pt idx="15">
                  <c:v>1.5520442781204817</c:v>
                </c:pt>
                <c:pt idx="16">
                  <c:v>1.0398671941550113</c:v>
                </c:pt>
                <c:pt idx="17">
                  <c:v>1.7972873138253234</c:v>
                </c:pt>
                <c:pt idx="18">
                  <c:v>1.1824741888412154</c:v>
                </c:pt>
                <c:pt idx="19">
                  <c:v>1.9927296646302834</c:v>
                </c:pt>
                <c:pt idx="20">
                  <c:v>1.1857894156438933</c:v>
                </c:pt>
                <c:pt idx="21">
                  <c:v>1.0846238972643532</c:v>
                </c:pt>
                <c:pt idx="22">
                  <c:v>1.0027406959239857</c:v>
                </c:pt>
                <c:pt idx="23">
                  <c:v>1.2006692748964349</c:v>
                </c:pt>
                <c:pt idx="24">
                  <c:v>1.6045533266589587</c:v>
                </c:pt>
                <c:pt idx="25">
                  <c:v>1.0603078478242223</c:v>
                </c:pt>
                <c:pt idx="26">
                  <c:v>1.6222778407410683</c:v>
                </c:pt>
                <c:pt idx="27">
                  <c:v>1.246800906472977</c:v>
                </c:pt>
                <c:pt idx="28">
                  <c:v>1.9769963169562241</c:v>
                </c:pt>
                <c:pt idx="29">
                  <c:v>1.9895026240888942</c:v>
                </c:pt>
                <c:pt idx="30">
                  <c:v>1.0919657504512754</c:v>
                </c:pt>
                <c:pt idx="31">
                  <c:v>1.5598302793714081</c:v>
                </c:pt>
                <c:pt idx="32">
                  <c:v>1.6381085359089584</c:v>
                </c:pt>
                <c:pt idx="33">
                  <c:v>1.0262264126451213</c:v>
                </c:pt>
                <c:pt idx="34">
                  <c:v>1.1032991266099286</c:v>
                </c:pt>
                <c:pt idx="35">
                  <c:v>1.098646219815544</c:v>
                </c:pt>
                <c:pt idx="36">
                  <c:v>1.9454777131514298</c:v>
                </c:pt>
                <c:pt idx="37">
                  <c:v>1.1832458393654708</c:v>
                </c:pt>
                <c:pt idx="38">
                  <c:v>1.5984322014512591</c:v>
                </c:pt>
                <c:pt idx="39">
                  <c:v>1.2151644535150794</c:v>
                </c:pt>
                <c:pt idx="40">
                  <c:v>1.8115876215517077</c:v>
                </c:pt>
                <c:pt idx="41">
                  <c:v>1.0998617139093985</c:v>
                </c:pt>
                <c:pt idx="42">
                  <c:v>1.285958316942728</c:v>
                </c:pt>
                <c:pt idx="43">
                  <c:v>1.0151376110620787</c:v>
                </c:pt>
                <c:pt idx="44">
                  <c:v>1.5365693702638152</c:v>
                </c:pt>
                <c:pt idx="45">
                  <c:v>1.1909313085756752</c:v>
                </c:pt>
                <c:pt idx="46">
                  <c:v>1.7710572584667827</c:v>
                </c:pt>
                <c:pt idx="47">
                  <c:v>1.2724359228638766</c:v>
                </c:pt>
                <c:pt idx="48">
                  <c:v>1.4284104572804095</c:v>
                </c:pt>
                <c:pt idx="49">
                  <c:v>1.1281275654939344</c:v>
                </c:pt>
                <c:pt idx="50">
                  <c:v>1.2422159690457746</c:v>
                </c:pt>
                <c:pt idx="51">
                  <c:v>1.4604022192407697</c:v>
                </c:pt>
                <c:pt idx="52">
                  <c:v>1.1952588573115874</c:v>
                </c:pt>
                <c:pt idx="53">
                  <c:v>1.268565306602023</c:v>
                </c:pt>
                <c:pt idx="54">
                  <c:v>1.1629252819500007</c:v>
                </c:pt>
                <c:pt idx="55">
                  <c:v>1.6302627516502617</c:v>
                </c:pt>
                <c:pt idx="56">
                  <c:v>1.8283087805142988</c:v>
                </c:pt>
                <c:pt idx="57">
                  <c:v>1.2764008510632538</c:v>
                </c:pt>
                <c:pt idx="58">
                  <c:v>1.6110521946205982</c:v>
                </c:pt>
                <c:pt idx="59">
                  <c:v>1.491149414158657</c:v>
                </c:pt>
                <c:pt idx="60">
                  <c:v>1.7177771254971621</c:v>
                </c:pt>
                <c:pt idx="61">
                  <c:v>1.4424349323440622</c:v>
                </c:pt>
                <c:pt idx="62">
                  <c:v>1.6076234225099049</c:v>
                </c:pt>
                <c:pt idx="63">
                  <c:v>1.1972615356239804</c:v>
                </c:pt>
                <c:pt idx="64">
                  <c:v>1.4087411808487764</c:v>
                </c:pt>
                <c:pt idx="65">
                  <c:v>1.4339367650872259</c:v>
                </c:pt>
                <c:pt idx="66">
                  <c:v>1.7131510519305677</c:v>
                </c:pt>
                <c:pt idx="67">
                  <c:v>1.3867316932342462</c:v>
                </c:pt>
                <c:pt idx="68">
                  <c:v>1.4508970145823428</c:v>
                </c:pt>
                <c:pt idx="69">
                  <c:v>1.072975840552004</c:v>
                </c:pt>
                <c:pt idx="70">
                  <c:v>1.5258993089163775</c:v>
                </c:pt>
                <c:pt idx="71">
                  <c:v>1.2521290170682429</c:v>
                </c:pt>
                <c:pt idx="72">
                  <c:v>1.2456450485862787</c:v>
                </c:pt>
                <c:pt idx="73">
                  <c:v>1.4387607985035311</c:v>
                </c:pt>
                <c:pt idx="74">
                  <c:v>1.8217301120261844</c:v>
                </c:pt>
                <c:pt idx="75">
                  <c:v>1.8316890258301046</c:v>
                </c:pt>
                <c:pt idx="76">
                  <c:v>1.2968635797412373</c:v>
                </c:pt>
                <c:pt idx="77">
                  <c:v>1.9428111815394109</c:v>
                </c:pt>
                <c:pt idx="78">
                  <c:v>1.0883919809516969</c:v>
                </c:pt>
                <c:pt idx="79">
                  <c:v>1.0940724441206284</c:v>
                </c:pt>
                <c:pt idx="80">
                  <c:v>1.4875495947381565</c:v>
                </c:pt>
                <c:pt idx="81">
                  <c:v>1.9732366633304061</c:v>
                </c:pt>
                <c:pt idx="82">
                  <c:v>1.753861419481844</c:v>
                </c:pt>
                <c:pt idx="83">
                  <c:v>1.4361950256733131</c:v>
                </c:pt>
                <c:pt idx="84">
                  <c:v>1.1488415449026887</c:v>
                </c:pt>
                <c:pt idx="85">
                  <c:v>1.797344090036592</c:v>
                </c:pt>
                <c:pt idx="86">
                  <c:v>1.4547910130399084</c:v>
                </c:pt>
                <c:pt idx="87">
                  <c:v>1.4023364158215363</c:v>
                </c:pt>
                <c:pt idx="88">
                  <c:v>1.7391193925890882</c:v>
                </c:pt>
                <c:pt idx="89">
                  <c:v>1.9549914548166427</c:v>
                </c:pt>
                <c:pt idx="90">
                  <c:v>1.159115107210416</c:v>
                </c:pt>
                <c:pt idx="91">
                  <c:v>1.2959579458672228</c:v>
                </c:pt>
                <c:pt idx="92">
                  <c:v>1.6280594057203577</c:v>
                </c:pt>
                <c:pt idx="93">
                  <c:v>1.8646742661420033</c:v>
                </c:pt>
                <c:pt idx="94">
                  <c:v>1.326726216886378</c:v>
                </c:pt>
                <c:pt idx="95">
                  <c:v>1.8260368392094966</c:v>
                </c:pt>
                <c:pt idx="96">
                  <c:v>1.4216060309965139</c:v>
                </c:pt>
                <c:pt idx="97">
                  <c:v>1.720890093692367</c:v>
                </c:pt>
                <c:pt idx="98">
                  <c:v>1.2793707404104215</c:v>
                </c:pt>
                <c:pt idx="99">
                  <c:v>1.8379350647351353</c:v>
                </c:pt>
                <c:pt idx="100">
                  <c:v>1.4242291006621477</c:v>
                </c:pt>
                <c:pt idx="101">
                  <c:v>1.2260838451995033</c:v>
                </c:pt>
                <c:pt idx="102">
                  <c:v>1.6422265262022786</c:v>
                </c:pt>
                <c:pt idx="103">
                  <c:v>1.2092410138010576</c:v>
                </c:pt>
                <c:pt idx="104">
                  <c:v>1.2200324641022431</c:v>
                </c:pt>
                <c:pt idx="105">
                  <c:v>1.3740451590405647</c:v>
                </c:pt>
                <c:pt idx="106">
                  <c:v>1.279384765042614</c:v>
                </c:pt>
                <c:pt idx="107">
                  <c:v>1.9865098971925412</c:v>
                </c:pt>
                <c:pt idx="108">
                  <c:v>1.1799401904211679</c:v>
                </c:pt>
                <c:pt idx="109">
                  <c:v>1.2100149285922208</c:v>
                </c:pt>
                <c:pt idx="110">
                  <c:v>1.6391348856860593</c:v>
                </c:pt>
                <c:pt idx="111">
                  <c:v>1.9484987828017695</c:v>
                </c:pt>
                <c:pt idx="112">
                  <c:v>1.7804991878998311</c:v>
                </c:pt>
                <c:pt idx="113">
                  <c:v>1.3188450945676413</c:v>
                </c:pt>
                <c:pt idx="114">
                  <c:v>1.670973114137519</c:v>
                </c:pt>
                <c:pt idx="115">
                  <c:v>1.3543001618220283</c:v>
                </c:pt>
                <c:pt idx="116">
                  <c:v>1.4729510057779818</c:v>
                </c:pt>
                <c:pt idx="117">
                  <c:v>1.8107055825533904</c:v>
                </c:pt>
                <c:pt idx="118">
                  <c:v>1.7245409904273625</c:v>
                </c:pt>
                <c:pt idx="119">
                  <c:v>1.7009619553533508</c:v>
                </c:pt>
                <c:pt idx="121">
                  <c:v>3.55</c:v>
                </c:pt>
                <c:pt idx="122">
                  <c:v>4.45</c:v>
                </c:pt>
                <c:pt idx="123">
                  <c:v>4</c:v>
                </c:pt>
                <c:pt idx="124">
                  <c:v>4.0999999999999996</c:v>
                </c:pt>
                <c:pt idx="125">
                  <c:v>3.9</c:v>
                </c:pt>
                <c:pt idx="126">
                  <c:v>4.2</c:v>
                </c:pt>
                <c:pt idx="127">
                  <c:v>3.8</c:v>
                </c:pt>
                <c:pt idx="128">
                  <c:v>4.3</c:v>
                </c:pt>
                <c:pt idx="129">
                  <c:v>3.7</c:v>
                </c:pt>
                <c:pt idx="130">
                  <c:v>4.4000000000000004</c:v>
                </c:pt>
                <c:pt idx="131">
                  <c:v>3.6</c:v>
                </c:pt>
                <c:pt idx="132">
                  <c:v>4.5</c:v>
                </c:pt>
                <c:pt idx="133">
                  <c:v>3.5</c:v>
                </c:pt>
                <c:pt idx="134">
                  <c:v>4.5999999999999996</c:v>
                </c:pt>
                <c:pt idx="135">
                  <c:v>3.4</c:v>
                </c:pt>
                <c:pt idx="136">
                  <c:v>4</c:v>
                </c:pt>
              </c:numCache>
            </c:numRef>
          </c:xVal>
          <c:yVal>
            <c:numRef>
              <c:f>View_Completeness!$AM$10:$AM$146</c:f>
              <c:numCache>
                <c:formatCode>0%</c:formatCode>
                <c:ptCount val="137"/>
                <c:pt idx="0">
                  <c:v>0.60841999999999996</c:v>
                </c:pt>
                <c:pt idx="1">
                  <c:v>0.60841999999999996</c:v>
                </c:pt>
                <c:pt idx="2">
                  <c:v>0.60841999999999996</c:v>
                </c:pt>
                <c:pt idx="3">
                  <c:v>0.60841999999999996</c:v>
                </c:pt>
                <c:pt idx="4">
                  <c:v>0.60841999999999996</c:v>
                </c:pt>
                <c:pt idx="5">
                  <c:v>0.60841999999999996</c:v>
                </c:pt>
                <c:pt idx="6">
                  <c:v>0.60841999999999996</c:v>
                </c:pt>
                <c:pt idx="7">
                  <c:v>0.60841999999999996</c:v>
                </c:pt>
                <c:pt idx="8">
                  <c:v>0.60841999999999996</c:v>
                </c:pt>
                <c:pt idx="9">
                  <c:v>0.60841999999999996</c:v>
                </c:pt>
                <c:pt idx="10">
                  <c:v>0.60841999999999996</c:v>
                </c:pt>
                <c:pt idx="11">
                  <c:v>0.60841999999999996</c:v>
                </c:pt>
                <c:pt idx="12">
                  <c:v>0.60841999999999996</c:v>
                </c:pt>
                <c:pt idx="13">
                  <c:v>0.60841999999999996</c:v>
                </c:pt>
                <c:pt idx="14">
                  <c:v>0.60841999999999996</c:v>
                </c:pt>
                <c:pt idx="15">
                  <c:v>0.60841999999999996</c:v>
                </c:pt>
                <c:pt idx="16">
                  <c:v>0.60841999999999996</c:v>
                </c:pt>
                <c:pt idx="17">
                  <c:v>0.60841999999999996</c:v>
                </c:pt>
                <c:pt idx="18">
                  <c:v>0.60841999999999996</c:v>
                </c:pt>
                <c:pt idx="19">
                  <c:v>0.60841999999999996</c:v>
                </c:pt>
                <c:pt idx="20">
                  <c:v>0.60841999999999996</c:v>
                </c:pt>
                <c:pt idx="21">
                  <c:v>0.60841999999999996</c:v>
                </c:pt>
                <c:pt idx="22">
                  <c:v>0.60841999999999996</c:v>
                </c:pt>
                <c:pt idx="23">
                  <c:v>0.60841999999999996</c:v>
                </c:pt>
                <c:pt idx="24">
                  <c:v>0.60841999999999996</c:v>
                </c:pt>
                <c:pt idx="25">
                  <c:v>0.60841999999999996</c:v>
                </c:pt>
                <c:pt idx="26">
                  <c:v>0.60841999999999996</c:v>
                </c:pt>
                <c:pt idx="27">
                  <c:v>0.60841999999999996</c:v>
                </c:pt>
                <c:pt idx="28">
                  <c:v>0.60841999999999996</c:v>
                </c:pt>
                <c:pt idx="29">
                  <c:v>0.60841999999999996</c:v>
                </c:pt>
                <c:pt idx="30">
                  <c:v>0.60841999999999996</c:v>
                </c:pt>
                <c:pt idx="31">
                  <c:v>0.60841999999999996</c:v>
                </c:pt>
                <c:pt idx="32">
                  <c:v>0.60841999999999996</c:v>
                </c:pt>
                <c:pt idx="33">
                  <c:v>0.60841999999999996</c:v>
                </c:pt>
                <c:pt idx="34">
                  <c:v>0.60841999999999996</c:v>
                </c:pt>
                <c:pt idx="35">
                  <c:v>0.60841999999999996</c:v>
                </c:pt>
                <c:pt idx="36">
                  <c:v>0.60841999999999996</c:v>
                </c:pt>
                <c:pt idx="37">
                  <c:v>0.60841999999999996</c:v>
                </c:pt>
                <c:pt idx="38">
                  <c:v>0.60841999999999996</c:v>
                </c:pt>
                <c:pt idx="39">
                  <c:v>0.60841999999999996</c:v>
                </c:pt>
                <c:pt idx="40">
                  <c:v>0.60841999999999996</c:v>
                </c:pt>
                <c:pt idx="41">
                  <c:v>0.60841999999999996</c:v>
                </c:pt>
                <c:pt idx="42">
                  <c:v>0.60841999999999996</c:v>
                </c:pt>
                <c:pt idx="43">
                  <c:v>0.60841999999999996</c:v>
                </c:pt>
                <c:pt idx="44">
                  <c:v>0.60841999999999996</c:v>
                </c:pt>
                <c:pt idx="45">
                  <c:v>0.60841999999999996</c:v>
                </c:pt>
                <c:pt idx="46">
                  <c:v>0.60841999999999996</c:v>
                </c:pt>
                <c:pt idx="47">
                  <c:v>0.60841999999999996</c:v>
                </c:pt>
                <c:pt idx="48">
                  <c:v>0.60841999999999996</c:v>
                </c:pt>
                <c:pt idx="49">
                  <c:v>0.60841999999999996</c:v>
                </c:pt>
                <c:pt idx="50">
                  <c:v>0.60841999999999996</c:v>
                </c:pt>
                <c:pt idx="51">
                  <c:v>0.60841999999999996</c:v>
                </c:pt>
                <c:pt idx="52">
                  <c:v>0.60841999999999996</c:v>
                </c:pt>
                <c:pt idx="53">
                  <c:v>0.60841999999999996</c:v>
                </c:pt>
                <c:pt idx="54">
                  <c:v>0.60841999999999996</c:v>
                </c:pt>
                <c:pt idx="55">
                  <c:v>0.60841999999999996</c:v>
                </c:pt>
                <c:pt idx="56">
                  <c:v>0.60841999999999996</c:v>
                </c:pt>
                <c:pt idx="57">
                  <c:v>0.60841999999999996</c:v>
                </c:pt>
                <c:pt idx="58">
                  <c:v>0.60841999999999996</c:v>
                </c:pt>
                <c:pt idx="59">
                  <c:v>0.60841999999999996</c:v>
                </c:pt>
                <c:pt idx="60">
                  <c:v>0.60841999999999996</c:v>
                </c:pt>
                <c:pt idx="61">
                  <c:v>0.60841999999999996</c:v>
                </c:pt>
                <c:pt idx="62">
                  <c:v>0.60841999999999996</c:v>
                </c:pt>
                <c:pt idx="63">
                  <c:v>0.60841999999999996</c:v>
                </c:pt>
                <c:pt idx="64">
                  <c:v>0.60841999999999996</c:v>
                </c:pt>
                <c:pt idx="65">
                  <c:v>0.60841999999999996</c:v>
                </c:pt>
                <c:pt idx="66">
                  <c:v>0.60841999999999996</c:v>
                </c:pt>
                <c:pt idx="67">
                  <c:v>0.60841999999999996</c:v>
                </c:pt>
                <c:pt idx="68">
                  <c:v>0.60841999999999996</c:v>
                </c:pt>
                <c:pt idx="69">
                  <c:v>0.60841999999999996</c:v>
                </c:pt>
                <c:pt idx="70">
                  <c:v>0.60841999999999996</c:v>
                </c:pt>
                <c:pt idx="71">
                  <c:v>0.60841999999999996</c:v>
                </c:pt>
                <c:pt idx="72">
                  <c:v>0.60841999999999996</c:v>
                </c:pt>
                <c:pt idx="73">
                  <c:v>0.60841999999999996</c:v>
                </c:pt>
                <c:pt idx="74">
                  <c:v>0.60841999999999996</c:v>
                </c:pt>
                <c:pt idx="75">
                  <c:v>0.60841999999999996</c:v>
                </c:pt>
                <c:pt idx="76">
                  <c:v>0.60841999999999996</c:v>
                </c:pt>
                <c:pt idx="77">
                  <c:v>0.60841999999999996</c:v>
                </c:pt>
                <c:pt idx="78">
                  <c:v>0.60841999999999996</c:v>
                </c:pt>
                <c:pt idx="79">
                  <c:v>0.60841999999999996</c:v>
                </c:pt>
                <c:pt idx="80">
                  <c:v>0.60841999999999996</c:v>
                </c:pt>
                <c:pt idx="81">
                  <c:v>0.60841999999999996</c:v>
                </c:pt>
                <c:pt idx="82">
                  <c:v>0.60841999999999996</c:v>
                </c:pt>
                <c:pt idx="83">
                  <c:v>0.60841999999999996</c:v>
                </c:pt>
                <c:pt idx="84">
                  <c:v>0.60841999999999996</c:v>
                </c:pt>
                <c:pt idx="85">
                  <c:v>0.60841999999999996</c:v>
                </c:pt>
                <c:pt idx="86">
                  <c:v>0.60841999999999996</c:v>
                </c:pt>
                <c:pt idx="87">
                  <c:v>0.60841999999999996</c:v>
                </c:pt>
                <c:pt idx="88">
                  <c:v>0.60841999999999996</c:v>
                </c:pt>
                <c:pt idx="89">
                  <c:v>0.60841999999999996</c:v>
                </c:pt>
                <c:pt idx="90">
                  <c:v>0.60841999999999996</c:v>
                </c:pt>
                <c:pt idx="91">
                  <c:v>0.60841999999999996</c:v>
                </c:pt>
                <c:pt idx="92">
                  <c:v>0.60841999999999996</c:v>
                </c:pt>
                <c:pt idx="93">
                  <c:v>0.60841999999999996</c:v>
                </c:pt>
                <c:pt idx="94">
                  <c:v>0.60841999999999996</c:v>
                </c:pt>
                <c:pt idx="95">
                  <c:v>0.60841999999999996</c:v>
                </c:pt>
                <c:pt idx="96">
                  <c:v>0.60841999999999996</c:v>
                </c:pt>
                <c:pt idx="97">
                  <c:v>0.60841999999999996</c:v>
                </c:pt>
                <c:pt idx="98">
                  <c:v>0.60841999999999996</c:v>
                </c:pt>
                <c:pt idx="99">
                  <c:v>0.60841999999999996</c:v>
                </c:pt>
                <c:pt idx="100">
                  <c:v>0.60841999999999996</c:v>
                </c:pt>
                <c:pt idx="101">
                  <c:v>0.60841999999999996</c:v>
                </c:pt>
                <c:pt idx="102">
                  <c:v>0.60841999999999996</c:v>
                </c:pt>
                <c:pt idx="103">
                  <c:v>0.60841999999999996</c:v>
                </c:pt>
                <c:pt idx="104">
                  <c:v>0.60841999999999996</c:v>
                </c:pt>
                <c:pt idx="105">
                  <c:v>0.60841999999999996</c:v>
                </c:pt>
                <c:pt idx="106">
                  <c:v>0.60841999999999996</c:v>
                </c:pt>
                <c:pt idx="107">
                  <c:v>0.60841999999999996</c:v>
                </c:pt>
                <c:pt idx="108">
                  <c:v>0.60841999999999996</c:v>
                </c:pt>
                <c:pt idx="109">
                  <c:v>0.60841999999999996</c:v>
                </c:pt>
                <c:pt idx="110">
                  <c:v>0.60841999999999996</c:v>
                </c:pt>
                <c:pt idx="111">
                  <c:v>0.60841999999999996</c:v>
                </c:pt>
                <c:pt idx="112">
                  <c:v>0.60841999999999996</c:v>
                </c:pt>
                <c:pt idx="113">
                  <c:v>0.60841999999999996</c:v>
                </c:pt>
                <c:pt idx="114">
                  <c:v>0.60841999999999996</c:v>
                </c:pt>
                <c:pt idx="115">
                  <c:v>0.60841999999999996</c:v>
                </c:pt>
                <c:pt idx="116">
                  <c:v>0.60841999999999996</c:v>
                </c:pt>
                <c:pt idx="117">
                  <c:v>0.60841999999999996</c:v>
                </c:pt>
                <c:pt idx="118">
                  <c:v>0.60841999999999996</c:v>
                </c:pt>
                <c:pt idx="119">
                  <c:v>0.60841999999999996</c:v>
                </c:pt>
              </c:numCache>
            </c:numRef>
          </c:yVal>
          <c:smooth val="0"/>
          <c:extLst>
            <c:ext xmlns:c16="http://schemas.microsoft.com/office/drawing/2014/chart" uri="{C3380CC4-5D6E-409C-BE32-E72D297353CC}">
              <c16:uniqueId val="{00000004-2CA7-4142-A15F-FF705F08C3BA}"/>
            </c:ext>
          </c:extLst>
        </c:ser>
        <c:ser>
          <c:idx val="3"/>
          <c:order val="4"/>
          <c:tx>
            <c:v>Alliance average</c:v>
          </c:tx>
          <c:spPr>
            <a:ln w="19050" cap="rnd">
              <a:solidFill>
                <a:srgbClr val="D18579"/>
              </a:solidFill>
              <a:round/>
            </a:ln>
            <a:effectLst/>
          </c:spPr>
          <c:marker>
            <c:symbol val="none"/>
          </c:marker>
          <c:xVal>
            <c:numRef>
              <c:f>View_Completeness!$AH$10:$AH$146</c:f>
              <c:numCache>
                <c:formatCode>0.000</c:formatCode>
                <c:ptCount val="137"/>
                <c:pt idx="0">
                  <c:v>1.7108986919214182</c:v>
                </c:pt>
                <c:pt idx="1">
                  <c:v>1.6206121209411997</c:v>
                </c:pt>
                <c:pt idx="2">
                  <c:v>1.8463814512610868</c:v>
                </c:pt>
                <c:pt idx="3">
                  <c:v>1.2305286965399047</c:v>
                </c:pt>
                <c:pt idx="4">
                  <c:v>1.8801061684714779</c:v>
                </c:pt>
                <c:pt idx="5">
                  <c:v>1.6512032487043773</c:v>
                </c:pt>
                <c:pt idx="6">
                  <c:v>1.1481481028533032</c:v>
                </c:pt>
                <c:pt idx="7">
                  <c:v>1.1602554631175497</c:v>
                </c:pt>
                <c:pt idx="8">
                  <c:v>1.5937223182586693</c:v>
                </c:pt>
                <c:pt idx="9">
                  <c:v>1.354358888915131</c:v>
                </c:pt>
                <c:pt idx="10">
                  <c:v>1.3551705314065705</c:v>
                </c:pt>
                <c:pt idx="11">
                  <c:v>1.2896313308277829</c:v>
                </c:pt>
                <c:pt idx="12">
                  <c:v>1.9498524463821936</c:v>
                </c:pt>
                <c:pt idx="13">
                  <c:v>1.7572914088348737</c:v>
                </c:pt>
                <c:pt idx="14">
                  <c:v>1.544918870257155</c:v>
                </c:pt>
                <c:pt idx="15">
                  <c:v>1.5520442781204817</c:v>
                </c:pt>
                <c:pt idx="16">
                  <c:v>1.0398671941550113</c:v>
                </c:pt>
                <c:pt idx="17">
                  <c:v>1.7972873138253234</c:v>
                </c:pt>
                <c:pt idx="18">
                  <c:v>1.1824741888412154</c:v>
                </c:pt>
                <c:pt idx="19">
                  <c:v>1.9927296646302834</c:v>
                </c:pt>
                <c:pt idx="20">
                  <c:v>1.1857894156438933</c:v>
                </c:pt>
                <c:pt idx="21">
                  <c:v>1.0846238972643532</c:v>
                </c:pt>
                <c:pt idx="22">
                  <c:v>1.0027406959239857</c:v>
                </c:pt>
                <c:pt idx="23">
                  <c:v>1.2006692748964349</c:v>
                </c:pt>
                <c:pt idx="24">
                  <c:v>1.6045533266589587</c:v>
                </c:pt>
                <c:pt idx="25">
                  <c:v>1.0603078478242223</c:v>
                </c:pt>
                <c:pt idx="26">
                  <c:v>1.6222778407410683</c:v>
                </c:pt>
                <c:pt idx="27">
                  <c:v>1.246800906472977</c:v>
                </c:pt>
                <c:pt idx="28">
                  <c:v>1.9769963169562241</c:v>
                </c:pt>
                <c:pt idx="29">
                  <c:v>1.9895026240888942</c:v>
                </c:pt>
                <c:pt idx="30">
                  <c:v>1.0919657504512754</c:v>
                </c:pt>
                <c:pt idx="31">
                  <c:v>1.5598302793714081</c:v>
                </c:pt>
                <c:pt idx="32">
                  <c:v>1.6381085359089584</c:v>
                </c:pt>
                <c:pt idx="33">
                  <c:v>1.0262264126451213</c:v>
                </c:pt>
                <c:pt idx="34">
                  <c:v>1.1032991266099286</c:v>
                </c:pt>
                <c:pt idx="35">
                  <c:v>1.098646219815544</c:v>
                </c:pt>
                <c:pt idx="36">
                  <c:v>1.9454777131514298</c:v>
                </c:pt>
                <c:pt idx="37">
                  <c:v>1.1832458393654708</c:v>
                </c:pt>
                <c:pt idx="38">
                  <c:v>1.5984322014512591</c:v>
                </c:pt>
                <c:pt idx="39">
                  <c:v>1.2151644535150794</c:v>
                </c:pt>
                <c:pt idx="40">
                  <c:v>1.8115876215517077</c:v>
                </c:pt>
                <c:pt idx="41">
                  <c:v>1.0998617139093985</c:v>
                </c:pt>
                <c:pt idx="42">
                  <c:v>1.285958316942728</c:v>
                </c:pt>
                <c:pt idx="43">
                  <c:v>1.0151376110620787</c:v>
                </c:pt>
                <c:pt idx="44">
                  <c:v>1.5365693702638152</c:v>
                </c:pt>
                <c:pt idx="45">
                  <c:v>1.1909313085756752</c:v>
                </c:pt>
                <c:pt idx="46">
                  <c:v>1.7710572584667827</c:v>
                </c:pt>
                <c:pt idx="47">
                  <c:v>1.2724359228638766</c:v>
                </c:pt>
                <c:pt idx="48">
                  <c:v>1.4284104572804095</c:v>
                </c:pt>
                <c:pt idx="49">
                  <c:v>1.1281275654939344</c:v>
                </c:pt>
                <c:pt idx="50">
                  <c:v>1.2422159690457746</c:v>
                </c:pt>
                <c:pt idx="51">
                  <c:v>1.4604022192407697</c:v>
                </c:pt>
                <c:pt idx="52">
                  <c:v>1.1952588573115874</c:v>
                </c:pt>
                <c:pt idx="53">
                  <c:v>1.268565306602023</c:v>
                </c:pt>
                <c:pt idx="54">
                  <c:v>1.1629252819500007</c:v>
                </c:pt>
                <c:pt idx="55">
                  <c:v>1.6302627516502617</c:v>
                </c:pt>
                <c:pt idx="56">
                  <c:v>1.8283087805142988</c:v>
                </c:pt>
                <c:pt idx="57">
                  <c:v>1.2764008510632538</c:v>
                </c:pt>
                <c:pt idx="58">
                  <c:v>1.6110521946205982</c:v>
                </c:pt>
                <c:pt idx="59">
                  <c:v>1.491149414158657</c:v>
                </c:pt>
                <c:pt idx="60">
                  <c:v>1.7177771254971621</c:v>
                </c:pt>
                <c:pt idx="61">
                  <c:v>1.4424349323440622</c:v>
                </c:pt>
                <c:pt idx="62">
                  <c:v>1.6076234225099049</c:v>
                </c:pt>
                <c:pt idx="63">
                  <c:v>1.1972615356239804</c:v>
                </c:pt>
                <c:pt idx="64">
                  <c:v>1.4087411808487764</c:v>
                </c:pt>
                <c:pt idx="65">
                  <c:v>1.4339367650872259</c:v>
                </c:pt>
                <c:pt idx="66">
                  <c:v>1.7131510519305677</c:v>
                </c:pt>
                <c:pt idx="67">
                  <c:v>1.3867316932342462</c:v>
                </c:pt>
                <c:pt idx="68">
                  <c:v>1.4508970145823428</c:v>
                </c:pt>
                <c:pt idx="69">
                  <c:v>1.072975840552004</c:v>
                </c:pt>
                <c:pt idx="70">
                  <c:v>1.5258993089163775</c:v>
                </c:pt>
                <c:pt idx="71">
                  <c:v>1.2521290170682429</c:v>
                </c:pt>
                <c:pt idx="72">
                  <c:v>1.2456450485862787</c:v>
                </c:pt>
                <c:pt idx="73">
                  <c:v>1.4387607985035311</c:v>
                </c:pt>
                <c:pt idx="74">
                  <c:v>1.8217301120261844</c:v>
                </c:pt>
                <c:pt idx="75">
                  <c:v>1.8316890258301046</c:v>
                </c:pt>
                <c:pt idx="76">
                  <c:v>1.2968635797412373</c:v>
                </c:pt>
                <c:pt idx="77">
                  <c:v>1.9428111815394109</c:v>
                </c:pt>
                <c:pt idx="78">
                  <c:v>1.0883919809516969</c:v>
                </c:pt>
                <c:pt idx="79">
                  <c:v>1.0940724441206284</c:v>
                </c:pt>
                <c:pt idx="80">
                  <c:v>1.4875495947381565</c:v>
                </c:pt>
                <c:pt idx="81">
                  <c:v>1.9732366633304061</c:v>
                </c:pt>
                <c:pt idx="82">
                  <c:v>1.753861419481844</c:v>
                </c:pt>
                <c:pt idx="83">
                  <c:v>1.4361950256733131</c:v>
                </c:pt>
                <c:pt idx="84">
                  <c:v>1.1488415449026887</c:v>
                </c:pt>
                <c:pt idx="85">
                  <c:v>1.797344090036592</c:v>
                </c:pt>
                <c:pt idx="86">
                  <c:v>1.4547910130399084</c:v>
                </c:pt>
                <c:pt idx="87">
                  <c:v>1.4023364158215363</c:v>
                </c:pt>
                <c:pt idx="88">
                  <c:v>1.7391193925890882</c:v>
                </c:pt>
                <c:pt idx="89">
                  <c:v>1.9549914548166427</c:v>
                </c:pt>
                <c:pt idx="90">
                  <c:v>1.159115107210416</c:v>
                </c:pt>
                <c:pt idx="91">
                  <c:v>1.2959579458672228</c:v>
                </c:pt>
                <c:pt idx="92">
                  <c:v>1.6280594057203577</c:v>
                </c:pt>
                <c:pt idx="93">
                  <c:v>1.8646742661420033</c:v>
                </c:pt>
                <c:pt idx="94">
                  <c:v>1.326726216886378</c:v>
                </c:pt>
                <c:pt idx="95">
                  <c:v>1.8260368392094966</c:v>
                </c:pt>
                <c:pt idx="96">
                  <c:v>1.4216060309965139</c:v>
                </c:pt>
                <c:pt idx="97">
                  <c:v>1.720890093692367</c:v>
                </c:pt>
                <c:pt idx="98">
                  <c:v>1.2793707404104215</c:v>
                </c:pt>
                <c:pt idx="99">
                  <c:v>1.8379350647351353</c:v>
                </c:pt>
                <c:pt idx="100">
                  <c:v>1.4242291006621477</c:v>
                </c:pt>
                <c:pt idx="101">
                  <c:v>1.2260838451995033</c:v>
                </c:pt>
                <c:pt idx="102">
                  <c:v>1.6422265262022786</c:v>
                </c:pt>
                <c:pt idx="103">
                  <c:v>1.2092410138010576</c:v>
                </c:pt>
                <c:pt idx="104">
                  <c:v>1.2200324641022431</c:v>
                </c:pt>
                <c:pt idx="105">
                  <c:v>1.3740451590405647</c:v>
                </c:pt>
                <c:pt idx="106">
                  <c:v>1.279384765042614</c:v>
                </c:pt>
                <c:pt idx="107">
                  <c:v>1.9865098971925412</c:v>
                </c:pt>
                <c:pt idx="108">
                  <c:v>1.1799401904211679</c:v>
                </c:pt>
                <c:pt idx="109">
                  <c:v>1.2100149285922208</c:v>
                </c:pt>
                <c:pt idx="110">
                  <c:v>1.6391348856860593</c:v>
                </c:pt>
                <c:pt idx="111">
                  <c:v>1.9484987828017695</c:v>
                </c:pt>
                <c:pt idx="112">
                  <c:v>1.7804991878998311</c:v>
                </c:pt>
                <c:pt idx="113">
                  <c:v>1.3188450945676413</c:v>
                </c:pt>
                <c:pt idx="114">
                  <c:v>1.670973114137519</c:v>
                </c:pt>
                <c:pt idx="115">
                  <c:v>1.3543001618220283</c:v>
                </c:pt>
                <c:pt idx="116">
                  <c:v>1.4729510057779818</c:v>
                </c:pt>
                <c:pt idx="117">
                  <c:v>1.8107055825533904</c:v>
                </c:pt>
                <c:pt idx="118">
                  <c:v>1.7245409904273625</c:v>
                </c:pt>
                <c:pt idx="119">
                  <c:v>1.7009619553533508</c:v>
                </c:pt>
                <c:pt idx="121">
                  <c:v>3.55</c:v>
                </c:pt>
                <c:pt idx="122">
                  <c:v>4.45</c:v>
                </c:pt>
                <c:pt idx="123">
                  <c:v>4</c:v>
                </c:pt>
                <c:pt idx="124">
                  <c:v>4.0999999999999996</c:v>
                </c:pt>
                <c:pt idx="125">
                  <c:v>3.9</c:v>
                </c:pt>
                <c:pt idx="126">
                  <c:v>4.2</c:v>
                </c:pt>
                <c:pt idx="127">
                  <c:v>3.8</c:v>
                </c:pt>
                <c:pt idx="128">
                  <c:v>4.3</c:v>
                </c:pt>
                <c:pt idx="129">
                  <c:v>3.7</c:v>
                </c:pt>
                <c:pt idx="130">
                  <c:v>4.4000000000000004</c:v>
                </c:pt>
                <c:pt idx="131">
                  <c:v>3.6</c:v>
                </c:pt>
                <c:pt idx="132">
                  <c:v>4.5</c:v>
                </c:pt>
                <c:pt idx="133">
                  <c:v>3.5</c:v>
                </c:pt>
                <c:pt idx="134">
                  <c:v>4.5999999999999996</c:v>
                </c:pt>
                <c:pt idx="135">
                  <c:v>3.4</c:v>
                </c:pt>
                <c:pt idx="136">
                  <c:v>4</c:v>
                </c:pt>
              </c:numCache>
            </c:numRef>
          </c:xVal>
          <c:yVal>
            <c:numRef>
              <c:f>View_Completeness!$AL$10:$AL$146</c:f>
              <c:numCache>
                <c:formatCode>General</c:formatCode>
                <c:ptCount val="137"/>
                <c:pt idx="121">
                  <c:v>0.7228</c:v>
                </c:pt>
                <c:pt idx="122">
                  <c:v>0.7228</c:v>
                </c:pt>
                <c:pt idx="123">
                  <c:v>0.7228</c:v>
                </c:pt>
                <c:pt idx="124">
                  <c:v>0.7228</c:v>
                </c:pt>
                <c:pt idx="125">
                  <c:v>0.7228</c:v>
                </c:pt>
                <c:pt idx="126">
                  <c:v>0.7228</c:v>
                </c:pt>
                <c:pt idx="127">
                  <c:v>0.7228</c:v>
                </c:pt>
                <c:pt idx="128">
                  <c:v>0.7228</c:v>
                </c:pt>
                <c:pt idx="129">
                  <c:v>0.7228</c:v>
                </c:pt>
                <c:pt idx="130">
                  <c:v>0.7228</c:v>
                </c:pt>
                <c:pt idx="131">
                  <c:v>0.7228</c:v>
                </c:pt>
                <c:pt idx="132">
                  <c:v>0.7228</c:v>
                </c:pt>
                <c:pt idx="133">
                  <c:v>0.7228</c:v>
                </c:pt>
                <c:pt idx="134">
                  <c:v>0.7228</c:v>
                </c:pt>
                <c:pt idx="135">
                  <c:v>0.7228</c:v>
                </c:pt>
              </c:numCache>
            </c:numRef>
          </c:yVal>
          <c:smooth val="0"/>
          <c:extLst>
            <c:ext xmlns:c16="http://schemas.microsoft.com/office/drawing/2014/chart" uri="{C3380CC4-5D6E-409C-BE32-E72D297353CC}">
              <c16:uniqueId val="{00000003-2CA7-4142-A15F-FF705F08C3BA}"/>
            </c:ext>
          </c:extLst>
        </c:ser>
        <c:dLbls>
          <c:showLegendKey val="0"/>
          <c:showVal val="0"/>
          <c:showCatName val="0"/>
          <c:showSerName val="0"/>
          <c:showPercent val="0"/>
          <c:showBubbleSize val="0"/>
        </c:dLbls>
        <c:axId val="941225359"/>
        <c:axId val="941202799"/>
      </c:scatterChart>
      <c:valAx>
        <c:axId val="941225359"/>
        <c:scaling>
          <c:orientation val="minMax"/>
        </c:scaling>
        <c:delete val="0"/>
        <c:axPos val="b"/>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941202799"/>
        <c:crosses val="autoZero"/>
        <c:crossBetween val="midCat"/>
      </c:valAx>
      <c:valAx>
        <c:axId val="941202799"/>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941225359"/>
        <c:crosses val="autoZero"/>
        <c:crossBetween val="midCat"/>
      </c:valAx>
      <c:spPr>
        <a:noFill/>
        <a:ln>
          <a:noFill/>
        </a:ln>
        <a:effectLst/>
      </c:spPr>
    </c:plotArea>
    <c:legend>
      <c:legendPos val="b"/>
      <c:layout>
        <c:manualLayout>
          <c:xMode val="edge"/>
          <c:yMode val="edge"/>
          <c:x val="0.10163485099417925"/>
          <c:y val="0.82621967708581878"/>
          <c:w val="0.87299106061926757"/>
          <c:h val="0.14953789867175693"/>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View_Indicators!$AI$9</c:f>
              <c:strCache>
                <c:ptCount val="1"/>
                <c:pt idx="0">
                  <c:v>All NHS Breast Units</c:v>
                </c:pt>
              </c:strCache>
            </c:strRef>
          </c:tx>
          <c:spPr>
            <a:ln w="19050" cap="rnd">
              <a:noFill/>
              <a:round/>
            </a:ln>
            <a:effectLst/>
          </c:spPr>
          <c:marker>
            <c:symbol val="circle"/>
            <c:size val="5"/>
            <c:spPr>
              <a:noFill/>
              <a:ln w="9525">
                <a:solidFill>
                  <a:srgbClr val="479198"/>
                </a:solidFill>
              </a:ln>
              <a:effectLst/>
            </c:spPr>
          </c:marker>
          <c:xVal>
            <c:numRef>
              <c:f>View_Indicators!$AH$10:$AH$146</c:f>
              <c:numCache>
                <c:formatCode>0.000</c:formatCode>
                <c:ptCount val="137"/>
                <c:pt idx="0">
                  <c:v>1.7108986919214182</c:v>
                </c:pt>
                <c:pt idx="1">
                  <c:v>1.6206121209411997</c:v>
                </c:pt>
                <c:pt idx="2">
                  <c:v>1.8463814512610868</c:v>
                </c:pt>
                <c:pt idx="3">
                  <c:v>1.2305286965399047</c:v>
                </c:pt>
                <c:pt idx="4">
                  <c:v>1.8801061684714779</c:v>
                </c:pt>
                <c:pt idx="5">
                  <c:v>1.6512032487043773</c:v>
                </c:pt>
                <c:pt idx="6">
                  <c:v>1.1481481028533032</c:v>
                </c:pt>
                <c:pt idx="7">
                  <c:v>1.1602554631175497</c:v>
                </c:pt>
                <c:pt idx="8">
                  <c:v>1.5937223182586693</c:v>
                </c:pt>
                <c:pt idx="9">
                  <c:v>1.354358888915131</c:v>
                </c:pt>
                <c:pt idx="10">
                  <c:v>1.3551705314065705</c:v>
                </c:pt>
                <c:pt idx="11">
                  <c:v>1.2896313308277829</c:v>
                </c:pt>
                <c:pt idx="12">
                  <c:v>1.9498524463821936</c:v>
                </c:pt>
                <c:pt idx="13">
                  <c:v>1.7572914088348737</c:v>
                </c:pt>
                <c:pt idx="14">
                  <c:v>1.544918870257155</c:v>
                </c:pt>
                <c:pt idx="15">
                  <c:v>1.5520442781204817</c:v>
                </c:pt>
                <c:pt idx="16">
                  <c:v>1.0398671941550113</c:v>
                </c:pt>
                <c:pt idx="17">
                  <c:v>1.7972873138253234</c:v>
                </c:pt>
                <c:pt idx="18">
                  <c:v>1.1824741888412154</c:v>
                </c:pt>
                <c:pt idx="19">
                  <c:v>1.9927296646302834</c:v>
                </c:pt>
                <c:pt idx="20">
                  <c:v>1.1857894156438933</c:v>
                </c:pt>
                <c:pt idx="21">
                  <c:v>1.0846238972643532</c:v>
                </c:pt>
                <c:pt idx="22">
                  <c:v>1.0027406959239857</c:v>
                </c:pt>
                <c:pt idx="23">
                  <c:v>1.2006692748964349</c:v>
                </c:pt>
                <c:pt idx="24">
                  <c:v>1.6045533266589587</c:v>
                </c:pt>
                <c:pt idx="25">
                  <c:v>1.0603078478242223</c:v>
                </c:pt>
                <c:pt idx="26">
                  <c:v>1.6222778407410683</c:v>
                </c:pt>
                <c:pt idx="27">
                  <c:v>1.246800906472977</c:v>
                </c:pt>
                <c:pt idx="28">
                  <c:v>1.9769963169562241</c:v>
                </c:pt>
                <c:pt idx="29">
                  <c:v>1.9895026240888942</c:v>
                </c:pt>
                <c:pt idx="30">
                  <c:v>1.0919657504512754</c:v>
                </c:pt>
                <c:pt idx="31">
                  <c:v>1.5598302793714081</c:v>
                </c:pt>
                <c:pt idx="32">
                  <c:v>1.6381085359089584</c:v>
                </c:pt>
                <c:pt idx="33">
                  <c:v>1.0262264126451213</c:v>
                </c:pt>
                <c:pt idx="34">
                  <c:v>1.1032991266099286</c:v>
                </c:pt>
                <c:pt idx="35">
                  <c:v>1.098646219815544</c:v>
                </c:pt>
                <c:pt idx="36">
                  <c:v>1.9454777131514298</c:v>
                </c:pt>
                <c:pt idx="37">
                  <c:v>1.1832458393654708</c:v>
                </c:pt>
                <c:pt idx="38">
                  <c:v>1.5984322014512591</c:v>
                </c:pt>
                <c:pt idx="39">
                  <c:v>1.2151644535150794</c:v>
                </c:pt>
                <c:pt idx="40">
                  <c:v>1.8115876215517077</c:v>
                </c:pt>
                <c:pt idx="41">
                  <c:v>1.0998617139093985</c:v>
                </c:pt>
                <c:pt idx="42">
                  <c:v>1.285958316942728</c:v>
                </c:pt>
                <c:pt idx="43">
                  <c:v>1.0151376110620787</c:v>
                </c:pt>
                <c:pt idx="44">
                  <c:v>1.5365693702638152</c:v>
                </c:pt>
                <c:pt idx="45">
                  <c:v>1.1909313085756752</c:v>
                </c:pt>
                <c:pt idx="46">
                  <c:v>1.7710572584667827</c:v>
                </c:pt>
                <c:pt idx="47">
                  <c:v>1.2724359228638766</c:v>
                </c:pt>
                <c:pt idx="48">
                  <c:v>1.4284104572804095</c:v>
                </c:pt>
                <c:pt idx="49">
                  <c:v>1.1281275654939344</c:v>
                </c:pt>
                <c:pt idx="50">
                  <c:v>1.2422159690457746</c:v>
                </c:pt>
                <c:pt idx="51">
                  <c:v>1.4604022192407697</c:v>
                </c:pt>
                <c:pt idx="52">
                  <c:v>1.1952588573115874</c:v>
                </c:pt>
                <c:pt idx="53">
                  <c:v>1.268565306602023</c:v>
                </c:pt>
                <c:pt idx="54">
                  <c:v>1.1629252819500007</c:v>
                </c:pt>
                <c:pt idx="55">
                  <c:v>1.6302627516502617</c:v>
                </c:pt>
                <c:pt idx="56">
                  <c:v>1.8283087805142988</c:v>
                </c:pt>
                <c:pt idx="57">
                  <c:v>1.2764008510632538</c:v>
                </c:pt>
                <c:pt idx="58">
                  <c:v>1.6110521946205982</c:v>
                </c:pt>
                <c:pt idx="59">
                  <c:v>1.491149414158657</c:v>
                </c:pt>
                <c:pt idx="60">
                  <c:v>1.7177771254971621</c:v>
                </c:pt>
                <c:pt idx="61">
                  <c:v>1.4424349323440622</c:v>
                </c:pt>
                <c:pt idx="62">
                  <c:v>1.6076234225099049</c:v>
                </c:pt>
                <c:pt idx="63">
                  <c:v>1.1972615356239804</c:v>
                </c:pt>
                <c:pt idx="64">
                  <c:v>1.4087411808487764</c:v>
                </c:pt>
                <c:pt idx="65">
                  <c:v>1.4339367650872259</c:v>
                </c:pt>
                <c:pt idx="66">
                  <c:v>1.7131510519305677</c:v>
                </c:pt>
                <c:pt idx="67">
                  <c:v>1.3867316932342462</c:v>
                </c:pt>
                <c:pt idx="68">
                  <c:v>1.4508970145823428</c:v>
                </c:pt>
                <c:pt idx="69">
                  <c:v>1.072975840552004</c:v>
                </c:pt>
                <c:pt idx="70">
                  <c:v>1.5258993089163775</c:v>
                </c:pt>
                <c:pt idx="71">
                  <c:v>1.2521290170682429</c:v>
                </c:pt>
                <c:pt idx="72">
                  <c:v>1.2456450485862787</c:v>
                </c:pt>
                <c:pt idx="73">
                  <c:v>1.4387607985035311</c:v>
                </c:pt>
                <c:pt idx="74">
                  <c:v>1.8217301120261844</c:v>
                </c:pt>
                <c:pt idx="75">
                  <c:v>1.8316890258301046</c:v>
                </c:pt>
                <c:pt idx="76">
                  <c:v>1.2968635797412373</c:v>
                </c:pt>
                <c:pt idx="77">
                  <c:v>1.9428111815394109</c:v>
                </c:pt>
                <c:pt idx="78">
                  <c:v>1.0883919809516969</c:v>
                </c:pt>
                <c:pt idx="79">
                  <c:v>1.0940724441206284</c:v>
                </c:pt>
                <c:pt idx="80">
                  <c:v>1.4875495947381565</c:v>
                </c:pt>
                <c:pt idx="81">
                  <c:v>1.9732366633304061</c:v>
                </c:pt>
                <c:pt idx="82">
                  <c:v>1.753861419481844</c:v>
                </c:pt>
                <c:pt idx="83">
                  <c:v>1.4361950256733131</c:v>
                </c:pt>
                <c:pt idx="84">
                  <c:v>1.1488415449026887</c:v>
                </c:pt>
                <c:pt idx="85">
                  <c:v>1.797344090036592</c:v>
                </c:pt>
                <c:pt idx="86">
                  <c:v>1.4547910130399084</c:v>
                </c:pt>
                <c:pt idx="87">
                  <c:v>1.4023364158215363</c:v>
                </c:pt>
                <c:pt idx="88">
                  <c:v>1.7391193925890882</c:v>
                </c:pt>
                <c:pt idx="89">
                  <c:v>1.9549914548166427</c:v>
                </c:pt>
                <c:pt idx="90">
                  <c:v>1.159115107210416</c:v>
                </c:pt>
                <c:pt idx="91">
                  <c:v>1.2959579458672228</c:v>
                </c:pt>
                <c:pt idx="92">
                  <c:v>1.6280594057203577</c:v>
                </c:pt>
                <c:pt idx="93">
                  <c:v>1.8646742661420033</c:v>
                </c:pt>
                <c:pt idx="94">
                  <c:v>1.326726216886378</c:v>
                </c:pt>
                <c:pt idx="95">
                  <c:v>1.8260368392094966</c:v>
                </c:pt>
                <c:pt idx="96">
                  <c:v>1.4216060309965139</c:v>
                </c:pt>
                <c:pt idx="97">
                  <c:v>1.720890093692367</c:v>
                </c:pt>
                <c:pt idx="98">
                  <c:v>1.2793707404104215</c:v>
                </c:pt>
                <c:pt idx="99">
                  <c:v>1.8379350647351353</c:v>
                </c:pt>
                <c:pt idx="100">
                  <c:v>1.4242291006621477</c:v>
                </c:pt>
                <c:pt idx="101">
                  <c:v>1.2260838451995033</c:v>
                </c:pt>
                <c:pt idx="102">
                  <c:v>1.6422265262022786</c:v>
                </c:pt>
                <c:pt idx="103">
                  <c:v>1.2092410138010576</c:v>
                </c:pt>
                <c:pt idx="104">
                  <c:v>1.2200324641022431</c:v>
                </c:pt>
                <c:pt idx="105">
                  <c:v>1.3740451590405647</c:v>
                </c:pt>
                <c:pt idx="106">
                  <c:v>1.279384765042614</c:v>
                </c:pt>
                <c:pt idx="107">
                  <c:v>1.9865098971925412</c:v>
                </c:pt>
                <c:pt idx="108">
                  <c:v>1.1799401904211679</c:v>
                </c:pt>
                <c:pt idx="109">
                  <c:v>1.2100149285922208</c:v>
                </c:pt>
                <c:pt idx="110">
                  <c:v>1.6391348856860593</c:v>
                </c:pt>
                <c:pt idx="111">
                  <c:v>1.9484987828017695</c:v>
                </c:pt>
                <c:pt idx="112">
                  <c:v>1.7804991878998311</c:v>
                </c:pt>
                <c:pt idx="113">
                  <c:v>1.3188450945676413</c:v>
                </c:pt>
                <c:pt idx="114">
                  <c:v>1.670973114137519</c:v>
                </c:pt>
                <c:pt idx="115">
                  <c:v>1.3543001618220283</c:v>
                </c:pt>
                <c:pt idx="116">
                  <c:v>1.4729510057779818</c:v>
                </c:pt>
                <c:pt idx="117">
                  <c:v>1.8107055825533904</c:v>
                </c:pt>
                <c:pt idx="118">
                  <c:v>1.7245409904273625</c:v>
                </c:pt>
                <c:pt idx="119">
                  <c:v>1.7009619553533508</c:v>
                </c:pt>
                <c:pt idx="121">
                  <c:v>3.55</c:v>
                </c:pt>
                <c:pt idx="122">
                  <c:v>4.45</c:v>
                </c:pt>
                <c:pt idx="123">
                  <c:v>4</c:v>
                </c:pt>
                <c:pt idx="124">
                  <c:v>4.0999999999999996</c:v>
                </c:pt>
                <c:pt idx="125">
                  <c:v>3.9</c:v>
                </c:pt>
                <c:pt idx="126">
                  <c:v>4.2</c:v>
                </c:pt>
                <c:pt idx="127">
                  <c:v>3.8</c:v>
                </c:pt>
                <c:pt idx="128">
                  <c:v>4.3</c:v>
                </c:pt>
                <c:pt idx="129">
                  <c:v>3.7</c:v>
                </c:pt>
                <c:pt idx="130">
                  <c:v>4.4000000000000004</c:v>
                </c:pt>
                <c:pt idx="131">
                  <c:v>3.6</c:v>
                </c:pt>
                <c:pt idx="132">
                  <c:v>4.5</c:v>
                </c:pt>
                <c:pt idx="133">
                  <c:v>3.5</c:v>
                </c:pt>
                <c:pt idx="134">
                  <c:v>4.5999999999999996</c:v>
                </c:pt>
                <c:pt idx="135">
                  <c:v>3.4</c:v>
                </c:pt>
                <c:pt idx="136">
                  <c:v>4</c:v>
                </c:pt>
              </c:numCache>
            </c:numRef>
          </c:xVal>
          <c:yVal>
            <c:numRef>
              <c:f>View_Indicators!$AI$10:$AI$146</c:f>
              <c:numCache>
                <c:formatCode>General</c:formatCode>
                <c:ptCount val="137"/>
                <c:pt idx="0">
                  <c:v>0.89812000000000003</c:v>
                </c:pt>
                <c:pt idx="1">
                  <c:v>0.87990000000000002</c:v>
                </c:pt>
                <c:pt idx="2">
                  <c:v>0.87175999999999998</c:v>
                </c:pt>
                <c:pt idx="3">
                  <c:v>0.83930000000000005</c:v>
                </c:pt>
                <c:pt idx="4">
                  <c:v>0.85787999999999998</c:v>
                </c:pt>
                <c:pt idx="5">
                  <c:v>0.80764999999999998</c:v>
                </c:pt>
                <c:pt idx="6">
                  <c:v>0.85912999999999995</c:v>
                </c:pt>
                <c:pt idx="7">
                  <c:v>0.88088</c:v>
                </c:pt>
                <c:pt idx="8">
                  <c:v>0.87727999999999995</c:v>
                </c:pt>
                <c:pt idx="9">
                  <c:v>0.91339000000000004</c:v>
                </c:pt>
                <c:pt idx="10">
                  <c:v>0.88393999999999995</c:v>
                </c:pt>
                <c:pt idx="11">
                  <c:v>0.90451999999999999</c:v>
                </c:pt>
                <c:pt idx="12">
                  <c:v>0.86414000000000002</c:v>
                </c:pt>
                <c:pt idx="13">
                  <c:v>0.84785999999999995</c:v>
                </c:pt>
                <c:pt idx="14">
                  <c:v>0.86143000000000003</c:v>
                </c:pt>
                <c:pt idx="15">
                  <c:v>0.87683999999999995</c:v>
                </c:pt>
                <c:pt idx="16">
                  <c:v>0.88041999999999998</c:v>
                </c:pt>
                <c:pt idx="17">
                  <c:v>0.88278000000000001</c:v>
                </c:pt>
                <c:pt idx="18">
                  <c:v>0.86323000000000005</c:v>
                </c:pt>
                <c:pt idx="19">
                  <c:v>0.80769000000000002</c:v>
                </c:pt>
                <c:pt idx="20">
                  <c:v>0.83099000000000001</c:v>
                </c:pt>
                <c:pt idx="21">
                  <c:v>0.87178</c:v>
                </c:pt>
                <c:pt idx="22">
                  <c:v>0.88965000000000005</c:v>
                </c:pt>
                <c:pt idx="23">
                  <c:v>0.88648000000000005</c:v>
                </c:pt>
                <c:pt idx="24">
                  <c:v>0.90015999999999996</c:v>
                </c:pt>
                <c:pt idx="25">
                  <c:v>0.79679999999999995</c:v>
                </c:pt>
                <c:pt idx="26">
                  <c:v>0.82272000000000001</c:v>
                </c:pt>
                <c:pt idx="27">
                  <c:v>0.82547000000000004</c:v>
                </c:pt>
                <c:pt idx="28">
                  <c:v>0.82640000000000002</c:v>
                </c:pt>
                <c:pt idx="29">
                  <c:v>0.85146999999999995</c:v>
                </c:pt>
                <c:pt idx="30">
                  <c:v>0.83433999999999997</c:v>
                </c:pt>
                <c:pt idx="31">
                  <c:v>0.85307999999999995</c:v>
                </c:pt>
                <c:pt idx="32">
                  <c:v>0.83382000000000001</c:v>
                </c:pt>
                <c:pt idx="33">
                  <c:v>0.85236000000000001</c:v>
                </c:pt>
                <c:pt idx="34">
                  <c:v>0.84750999999999999</c:v>
                </c:pt>
                <c:pt idx="35">
                  <c:v>0.85257000000000005</c:v>
                </c:pt>
                <c:pt idx="36">
                  <c:v>0.85592000000000001</c:v>
                </c:pt>
                <c:pt idx="37">
                  <c:v>0.88383999999999996</c:v>
                </c:pt>
                <c:pt idx="38">
                  <c:v>0.85565000000000002</c:v>
                </c:pt>
                <c:pt idx="39">
                  <c:v>0.87892000000000003</c:v>
                </c:pt>
                <c:pt idx="40">
                  <c:v>0.89968999999999999</c:v>
                </c:pt>
                <c:pt idx="41">
                  <c:v>0.89456000000000002</c:v>
                </c:pt>
                <c:pt idx="42">
                  <c:v>0.86016000000000004</c:v>
                </c:pt>
                <c:pt idx="43">
                  <c:v>0.88571</c:v>
                </c:pt>
                <c:pt idx="44">
                  <c:v>0.88188</c:v>
                </c:pt>
                <c:pt idx="45">
                  <c:v>0.89100999999999997</c:v>
                </c:pt>
                <c:pt idx="46">
                  <c:v>0.84380999999999995</c:v>
                </c:pt>
                <c:pt idx="47">
                  <c:v>0.88785000000000003</c:v>
                </c:pt>
                <c:pt idx="48">
                  <c:v>0.94089</c:v>
                </c:pt>
                <c:pt idx="49">
                  <c:v>0.88836000000000004</c:v>
                </c:pt>
                <c:pt idx="50">
                  <c:v>0.90732000000000002</c:v>
                </c:pt>
                <c:pt idx="51">
                  <c:v>0.88675999999999999</c:v>
                </c:pt>
                <c:pt idx="52">
                  <c:v>0.80093999999999999</c:v>
                </c:pt>
                <c:pt idx="53">
                  <c:v>0.76495999999999997</c:v>
                </c:pt>
                <c:pt idx="54">
                  <c:v>0.81262000000000001</c:v>
                </c:pt>
                <c:pt idx="55">
                  <c:v>0.75919999999999999</c:v>
                </c:pt>
                <c:pt idx="56">
                  <c:v>0.87755000000000005</c:v>
                </c:pt>
                <c:pt idx="57">
                  <c:v>0.83540999999999999</c:v>
                </c:pt>
                <c:pt idx="58">
                  <c:v>0.84777999999999998</c:v>
                </c:pt>
                <c:pt idx="59">
                  <c:v>0.82357000000000002</c:v>
                </c:pt>
                <c:pt idx="60">
                  <c:v>0.87851000000000001</c:v>
                </c:pt>
                <c:pt idx="61">
                  <c:v>0.86682999999999999</c:v>
                </c:pt>
                <c:pt idx="62">
                  <c:v>0.87577000000000005</c:v>
                </c:pt>
                <c:pt idx="63">
                  <c:v>0.88902999999999999</c:v>
                </c:pt>
                <c:pt idx="64">
                  <c:v>0.85355000000000003</c:v>
                </c:pt>
                <c:pt idx="65">
                  <c:v>0.86329</c:v>
                </c:pt>
                <c:pt idx="66">
                  <c:v>0.85726999999999998</c:v>
                </c:pt>
                <c:pt idx="67">
                  <c:v>0.82974999999999999</c:v>
                </c:pt>
                <c:pt idx="68">
                  <c:v>0.85094999999999998</c:v>
                </c:pt>
                <c:pt idx="69">
                  <c:v>0.79474</c:v>
                </c:pt>
                <c:pt idx="70">
                  <c:v>0.78388000000000002</c:v>
                </c:pt>
                <c:pt idx="71">
                  <c:v>0.7762</c:v>
                </c:pt>
                <c:pt idx="72">
                  <c:v>0.86877000000000004</c:v>
                </c:pt>
                <c:pt idx="73">
                  <c:v>0.83662999999999998</c:v>
                </c:pt>
                <c:pt idx="74">
                  <c:v>0.84806999999999999</c:v>
                </c:pt>
                <c:pt idx="75">
                  <c:v>0.90459999999999996</c:v>
                </c:pt>
                <c:pt idx="76">
                  <c:v>0.90434999999999999</c:v>
                </c:pt>
                <c:pt idx="77">
                  <c:v>0.90874999999999995</c:v>
                </c:pt>
                <c:pt idx="78">
                  <c:v>0.89370000000000005</c:v>
                </c:pt>
                <c:pt idx="79">
                  <c:v>0.90641000000000005</c:v>
                </c:pt>
                <c:pt idx="80">
                  <c:v>0.86755000000000004</c:v>
                </c:pt>
                <c:pt idx="81">
                  <c:v>0.90066999999999997</c:v>
                </c:pt>
                <c:pt idx="82">
                  <c:v>0.86124999999999996</c:v>
                </c:pt>
                <c:pt idx="83">
                  <c:v>0.88256999999999997</c:v>
                </c:pt>
                <c:pt idx="84">
                  <c:v>0.88131000000000004</c:v>
                </c:pt>
                <c:pt idx="85">
                  <c:v>0.85511999999999999</c:v>
                </c:pt>
                <c:pt idx="86">
                  <c:v>0.89176</c:v>
                </c:pt>
                <c:pt idx="87">
                  <c:v>0.87180999999999997</c:v>
                </c:pt>
                <c:pt idx="88">
                  <c:v>0.89051000000000002</c:v>
                </c:pt>
                <c:pt idx="89">
                  <c:v>0.86961999999999995</c:v>
                </c:pt>
                <c:pt idx="90">
                  <c:v>0.8659</c:v>
                </c:pt>
                <c:pt idx="91">
                  <c:v>0.87702000000000002</c:v>
                </c:pt>
                <c:pt idx="92">
                  <c:v>0.86672000000000005</c:v>
                </c:pt>
                <c:pt idx="93">
                  <c:v>0.86204000000000003</c:v>
                </c:pt>
                <c:pt idx="94">
                  <c:v>0.87417</c:v>
                </c:pt>
                <c:pt idx="95">
                  <c:v>0.88700000000000001</c:v>
                </c:pt>
                <c:pt idx="96">
                  <c:v>0.91591999999999996</c:v>
                </c:pt>
                <c:pt idx="97">
                  <c:v>0.89870000000000005</c:v>
                </c:pt>
                <c:pt idx="98">
                  <c:v>0.87407000000000001</c:v>
                </c:pt>
                <c:pt idx="99">
                  <c:v>0.90325</c:v>
                </c:pt>
                <c:pt idx="100">
                  <c:v>0.83779999999999999</c:v>
                </c:pt>
                <c:pt idx="101">
                  <c:v>0.85816999999999999</c:v>
                </c:pt>
                <c:pt idx="102">
                  <c:v>0.84316000000000002</c:v>
                </c:pt>
                <c:pt idx="103">
                  <c:v>0.80369999999999997</c:v>
                </c:pt>
                <c:pt idx="104">
                  <c:v>0.87119999999999997</c:v>
                </c:pt>
                <c:pt idx="105">
                  <c:v>0.82528000000000001</c:v>
                </c:pt>
                <c:pt idx="106">
                  <c:v>0.90137999999999996</c:v>
                </c:pt>
                <c:pt idx="107">
                  <c:v>0.85531000000000001</c:v>
                </c:pt>
                <c:pt idx="108">
                  <c:v>0.89100999999999997</c:v>
                </c:pt>
                <c:pt idx="109">
                  <c:v>0.82403000000000004</c:v>
                </c:pt>
                <c:pt idx="110">
                  <c:v>0.90376999999999996</c:v>
                </c:pt>
                <c:pt idx="111">
                  <c:v>0.90361000000000002</c:v>
                </c:pt>
                <c:pt idx="112">
                  <c:v>0.84787999999999997</c:v>
                </c:pt>
                <c:pt idx="113">
                  <c:v>0.87031000000000003</c:v>
                </c:pt>
                <c:pt idx="114">
                  <c:v>0.86299000000000003</c:v>
                </c:pt>
                <c:pt idx="115">
                  <c:v>0.86085</c:v>
                </c:pt>
                <c:pt idx="116">
                  <c:v>0.84482000000000002</c:v>
                </c:pt>
                <c:pt idx="117">
                  <c:v>0.89453000000000005</c:v>
                </c:pt>
                <c:pt idx="118">
                  <c:v>0.87438000000000005</c:v>
                </c:pt>
                <c:pt idx="119">
                  <c:v>0.86229999999999996</c:v>
                </c:pt>
              </c:numCache>
            </c:numRef>
          </c:yVal>
          <c:smooth val="0"/>
          <c:extLst>
            <c:ext xmlns:c16="http://schemas.microsoft.com/office/drawing/2014/chart" uri="{C3380CC4-5D6E-409C-BE32-E72D297353CC}">
              <c16:uniqueId val="{00000000-D040-490D-96DD-4589DE33AB7D}"/>
            </c:ext>
          </c:extLst>
        </c:ser>
        <c:ser>
          <c:idx val="1"/>
          <c:order val="1"/>
          <c:tx>
            <c:strRef>
              <c:f>View_Indicators!$AJ$9</c:f>
              <c:strCache>
                <c:ptCount val="1"/>
                <c:pt idx="0">
                  <c:v>Units within Region</c:v>
                </c:pt>
              </c:strCache>
            </c:strRef>
          </c:tx>
          <c:spPr>
            <a:ln w="19050" cap="rnd">
              <a:noFill/>
              <a:round/>
            </a:ln>
            <a:effectLst/>
          </c:spPr>
          <c:marker>
            <c:symbol val="circle"/>
            <c:size val="5"/>
            <c:spPr>
              <a:solidFill>
                <a:srgbClr val="F7BCB3"/>
              </a:solidFill>
              <a:ln w="9525">
                <a:solidFill>
                  <a:srgbClr val="AC5648"/>
                </a:solidFill>
              </a:ln>
              <a:effectLst/>
            </c:spPr>
          </c:marker>
          <c:xVal>
            <c:numRef>
              <c:f>View_Indicators!$AH$10:$AH$146</c:f>
              <c:numCache>
                <c:formatCode>0.000</c:formatCode>
                <c:ptCount val="137"/>
                <c:pt idx="0">
                  <c:v>1.7108986919214182</c:v>
                </c:pt>
                <c:pt idx="1">
                  <c:v>1.6206121209411997</c:v>
                </c:pt>
                <c:pt idx="2">
                  <c:v>1.8463814512610868</c:v>
                </c:pt>
                <c:pt idx="3">
                  <c:v>1.2305286965399047</c:v>
                </c:pt>
                <c:pt idx="4">
                  <c:v>1.8801061684714779</c:v>
                </c:pt>
                <c:pt idx="5">
                  <c:v>1.6512032487043773</c:v>
                </c:pt>
                <c:pt idx="6">
                  <c:v>1.1481481028533032</c:v>
                </c:pt>
                <c:pt idx="7">
                  <c:v>1.1602554631175497</c:v>
                </c:pt>
                <c:pt idx="8">
                  <c:v>1.5937223182586693</c:v>
                </c:pt>
                <c:pt idx="9">
                  <c:v>1.354358888915131</c:v>
                </c:pt>
                <c:pt idx="10">
                  <c:v>1.3551705314065705</c:v>
                </c:pt>
                <c:pt idx="11">
                  <c:v>1.2896313308277829</c:v>
                </c:pt>
                <c:pt idx="12">
                  <c:v>1.9498524463821936</c:v>
                </c:pt>
                <c:pt idx="13">
                  <c:v>1.7572914088348737</c:v>
                </c:pt>
                <c:pt idx="14">
                  <c:v>1.544918870257155</c:v>
                </c:pt>
                <c:pt idx="15">
                  <c:v>1.5520442781204817</c:v>
                </c:pt>
                <c:pt idx="16">
                  <c:v>1.0398671941550113</c:v>
                </c:pt>
                <c:pt idx="17">
                  <c:v>1.7972873138253234</c:v>
                </c:pt>
                <c:pt idx="18">
                  <c:v>1.1824741888412154</c:v>
                </c:pt>
                <c:pt idx="19">
                  <c:v>1.9927296646302834</c:v>
                </c:pt>
                <c:pt idx="20">
                  <c:v>1.1857894156438933</c:v>
                </c:pt>
                <c:pt idx="21">
                  <c:v>1.0846238972643532</c:v>
                </c:pt>
                <c:pt idx="22">
                  <c:v>1.0027406959239857</c:v>
                </c:pt>
                <c:pt idx="23">
                  <c:v>1.2006692748964349</c:v>
                </c:pt>
                <c:pt idx="24">
                  <c:v>1.6045533266589587</c:v>
                </c:pt>
                <c:pt idx="25">
                  <c:v>1.0603078478242223</c:v>
                </c:pt>
                <c:pt idx="26">
                  <c:v>1.6222778407410683</c:v>
                </c:pt>
                <c:pt idx="27">
                  <c:v>1.246800906472977</c:v>
                </c:pt>
                <c:pt idx="28">
                  <c:v>1.9769963169562241</c:v>
                </c:pt>
                <c:pt idx="29">
                  <c:v>1.9895026240888942</c:v>
                </c:pt>
                <c:pt idx="30">
                  <c:v>1.0919657504512754</c:v>
                </c:pt>
                <c:pt idx="31">
                  <c:v>1.5598302793714081</c:v>
                </c:pt>
                <c:pt idx="32">
                  <c:v>1.6381085359089584</c:v>
                </c:pt>
                <c:pt idx="33">
                  <c:v>1.0262264126451213</c:v>
                </c:pt>
                <c:pt idx="34">
                  <c:v>1.1032991266099286</c:v>
                </c:pt>
                <c:pt idx="35">
                  <c:v>1.098646219815544</c:v>
                </c:pt>
                <c:pt idx="36">
                  <c:v>1.9454777131514298</c:v>
                </c:pt>
                <c:pt idx="37">
                  <c:v>1.1832458393654708</c:v>
                </c:pt>
                <c:pt idx="38">
                  <c:v>1.5984322014512591</c:v>
                </c:pt>
                <c:pt idx="39">
                  <c:v>1.2151644535150794</c:v>
                </c:pt>
                <c:pt idx="40">
                  <c:v>1.8115876215517077</c:v>
                </c:pt>
                <c:pt idx="41">
                  <c:v>1.0998617139093985</c:v>
                </c:pt>
                <c:pt idx="42">
                  <c:v>1.285958316942728</c:v>
                </c:pt>
                <c:pt idx="43">
                  <c:v>1.0151376110620787</c:v>
                </c:pt>
                <c:pt idx="44">
                  <c:v>1.5365693702638152</c:v>
                </c:pt>
                <c:pt idx="45">
                  <c:v>1.1909313085756752</c:v>
                </c:pt>
                <c:pt idx="46">
                  <c:v>1.7710572584667827</c:v>
                </c:pt>
                <c:pt idx="47">
                  <c:v>1.2724359228638766</c:v>
                </c:pt>
                <c:pt idx="48">
                  <c:v>1.4284104572804095</c:v>
                </c:pt>
                <c:pt idx="49">
                  <c:v>1.1281275654939344</c:v>
                </c:pt>
                <c:pt idx="50">
                  <c:v>1.2422159690457746</c:v>
                </c:pt>
                <c:pt idx="51">
                  <c:v>1.4604022192407697</c:v>
                </c:pt>
                <c:pt idx="52">
                  <c:v>1.1952588573115874</c:v>
                </c:pt>
                <c:pt idx="53">
                  <c:v>1.268565306602023</c:v>
                </c:pt>
                <c:pt idx="54">
                  <c:v>1.1629252819500007</c:v>
                </c:pt>
                <c:pt idx="55">
                  <c:v>1.6302627516502617</c:v>
                </c:pt>
                <c:pt idx="56">
                  <c:v>1.8283087805142988</c:v>
                </c:pt>
                <c:pt idx="57">
                  <c:v>1.2764008510632538</c:v>
                </c:pt>
                <c:pt idx="58">
                  <c:v>1.6110521946205982</c:v>
                </c:pt>
                <c:pt idx="59">
                  <c:v>1.491149414158657</c:v>
                </c:pt>
                <c:pt idx="60">
                  <c:v>1.7177771254971621</c:v>
                </c:pt>
                <c:pt idx="61">
                  <c:v>1.4424349323440622</c:v>
                </c:pt>
                <c:pt idx="62">
                  <c:v>1.6076234225099049</c:v>
                </c:pt>
                <c:pt idx="63">
                  <c:v>1.1972615356239804</c:v>
                </c:pt>
                <c:pt idx="64">
                  <c:v>1.4087411808487764</c:v>
                </c:pt>
                <c:pt idx="65">
                  <c:v>1.4339367650872259</c:v>
                </c:pt>
                <c:pt idx="66">
                  <c:v>1.7131510519305677</c:v>
                </c:pt>
                <c:pt idx="67">
                  <c:v>1.3867316932342462</c:v>
                </c:pt>
                <c:pt idx="68">
                  <c:v>1.4508970145823428</c:v>
                </c:pt>
                <c:pt idx="69">
                  <c:v>1.072975840552004</c:v>
                </c:pt>
                <c:pt idx="70">
                  <c:v>1.5258993089163775</c:v>
                </c:pt>
                <c:pt idx="71">
                  <c:v>1.2521290170682429</c:v>
                </c:pt>
                <c:pt idx="72">
                  <c:v>1.2456450485862787</c:v>
                </c:pt>
                <c:pt idx="73">
                  <c:v>1.4387607985035311</c:v>
                </c:pt>
                <c:pt idx="74">
                  <c:v>1.8217301120261844</c:v>
                </c:pt>
                <c:pt idx="75">
                  <c:v>1.8316890258301046</c:v>
                </c:pt>
                <c:pt idx="76">
                  <c:v>1.2968635797412373</c:v>
                </c:pt>
                <c:pt idx="77">
                  <c:v>1.9428111815394109</c:v>
                </c:pt>
                <c:pt idx="78">
                  <c:v>1.0883919809516969</c:v>
                </c:pt>
                <c:pt idx="79">
                  <c:v>1.0940724441206284</c:v>
                </c:pt>
                <c:pt idx="80">
                  <c:v>1.4875495947381565</c:v>
                </c:pt>
                <c:pt idx="81">
                  <c:v>1.9732366633304061</c:v>
                </c:pt>
                <c:pt idx="82">
                  <c:v>1.753861419481844</c:v>
                </c:pt>
                <c:pt idx="83">
                  <c:v>1.4361950256733131</c:v>
                </c:pt>
                <c:pt idx="84">
                  <c:v>1.1488415449026887</c:v>
                </c:pt>
                <c:pt idx="85">
                  <c:v>1.797344090036592</c:v>
                </c:pt>
                <c:pt idx="86">
                  <c:v>1.4547910130399084</c:v>
                </c:pt>
                <c:pt idx="87">
                  <c:v>1.4023364158215363</c:v>
                </c:pt>
                <c:pt idx="88">
                  <c:v>1.7391193925890882</c:v>
                </c:pt>
                <c:pt idx="89">
                  <c:v>1.9549914548166427</c:v>
                </c:pt>
                <c:pt idx="90">
                  <c:v>1.159115107210416</c:v>
                </c:pt>
                <c:pt idx="91">
                  <c:v>1.2959579458672228</c:v>
                </c:pt>
                <c:pt idx="92">
                  <c:v>1.6280594057203577</c:v>
                </c:pt>
                <c:pt idx="93">
                  <c:v>1.8646742661420033</c:v>
                </c:pt>
                <c:pt idx="94">
                  <c:v>1.326726216886378</c:v>
                </c:pt>
                <c:pt idx="95">
                  <c:v>1.8260368392094966</c:v>
                </c:pt>
                <c:pt idx="96">
                  <c:v>1.4216060309965139</c:v>
                </c:pt>
                <c:pt idx="97">
                  <c:v>1.720890093692367</c:v>
                </c:pt>
                <c:pt idx="98">
                  <c:v>1.2793707404104215</c:v>
                </c:pt>
                <c:pt idx="99">
                  <c:v>1.8379350647351353</c:v>
                </c:pt>
                <c:pt idx="100">
                  <c:v>1.4242291006621477</c:v>
                </c:pt>
                <c:pt idx="101">
                  <c:v>1.2260838451995033</c:v>
                </c:pt>
                <c:pt idx="102">
                  <c:v>1.6422265262022786</c:v>
                </c:pt>
                <c:pt idx="103">
                  <c:v>1.2092410138010576</c:v>
                </c:pt>
                <c:pt idx="104">
                  <c:v>1.2200324641022431</c:v>
                </c:pt>
                <c:pt idx="105">
                  <c:v>1.3740451590405647</c:v>
                </c:pt>
                <c:pt idx="106">
                  <c:v>1.279384765042614</c:v>
                </c:pt>
                <c:pt idx="107">
                  <c:v>1.9865098971925412</c:v>
                </c:pt>
                <c:pt idx="108">
                  <c:v>1.1799401904211679</c:v>
                </c:pt>
                <c:pt idx="109">
                  <c:v>1.2100149285922208</c:v>
                </c:pt>
                <c:pt idx="110">
                  <c:v>1.6391348856860593</c:v>
                </c:pt>
                <c:pt idx="111">
                  <c:v>1.9484987828017695</c:v>
                </c:pt>
                <c:pt idx="112">
                  <c:v>1.7804991878998311</c:v>
                </c:pt>
                <c:pt idx="113">
                  <c:v>1.3188450945676413</c:v>
                </c:pt>
                <c:pt idx="114">
                  <c:v>1.670973114137519</c:v>
                </c:pt>
                <c:pt idx="115">
                  <c:v>1.3543001618220283</c:v>
                </c:pt>
                <c:pt idx="116">
                  <c:v>1.4729510057779818</c:v>
                </c:pt>
                <c:pt idx="117">
                  <c:v>1.8107055825533904</c:v>
                </c:pt>
                <c:pt idx="118">
                  <c:v>1.7245409904273625</c:v>
                </c:pt>
                <c:pt idx="119">
                  <c:v>1.7009619553533508</c:v>
                </c:pt>
                <c:pt idx="121">
                  <c:v>3.55</c:v>
                </c:pt>
                <c:pt idx="122">
                  <c:v>4.45</c:v>
                </c:pt>
                <c:pt idx="123">
                  <c:v>4</c:v>
                </c:pt>
                <c:pt idx="124">
                  <c:v>4.0999999999999996</c:v>
                </c:pt>
                <c:pt idx="125">
                  <c:v>3.9</c:v>
                </c:pt>
                <c:pt idx="126">
                  <c:v>4.2</c:v>
                </c:pt>
                <c:pt idx="127">
                  <c:v>3.8</c:v>
                </c:pt>
                <c:pt idx="128">
                  <c:v>4.3</c:v>
                </c:pt>
                <c:pt idx="129">
                  <c:v>3.7</c:v>
                </c:pt>
                <c:pt idx="130">
                  <c:v>4.4000000000000004</c:v>
                </c:pt>
                <c:pt idx="131">
                  <c:v>3.6</c:v>
                </c:pt>
                <c:pt idx="132">
                  <c:v>4.5</c:v>
                </c:pt>
                <c:pt idx="133">
                  <c:v>3.5</c:v>
                </c:pt>
                <c:pt idx="134">
                  <c:v>4.5999999999999996</c:v>
                </c:pt>
                <c:pt idx="135">
                  <c:v>3.4</c:v>
                </c:pt>
                <c:pt idx="136">
                  <c:v>4</c:v>
                </c:pt>
              </c:numCache>
            </c:numRef>
          </c:xVal>
          <c:yVal>
            <c:numRef>
              <c:f>View_Indicators!$AJ$10:$AJ$146</c:f>
              <c:numCache>
                <c:formatCode>General</c:formatCode>
                <c:ptCount val="137"/>
                <c:pt idx="123">
                  <c:v>0.90066999999999997</c:v>
                </c:pt>
                <c:pt idx="124">
                  <c:v>0.86124999999999996</c:v>
                </c:pt>
                <c:pt idx="125">
                  <c:v>0.88256999999999997</c:v>
                </c:pt>
                <c:pt idx="126">
                  <c:v>0.88131000000000004</c:v>
                </c:pt>
                <c:pt idx="127">
                  <c:v>0.85511999999999999</c:v>
                </c:pt>
                <c:pt idx="128">
                  <c:v>0.89176</c:v>
                </c:pt>
                <c:pt idx="129">
                  <c:v>#N/A</c:v>
                </c:pt>
                <c:pt idx="130">
                  <c:v>#N/A</c:v>
                </c:pt>
                <c:pt idx="131">
                  <c:v>#N/A</c:v>
                </c:pt>
                <c:pt idx="132">
                  <c:v>#N/A</c:v>
                </c:pt>
                <c:pt idx="133">
                  <c:v>#N/A</c:v>
                </c:pt>
                <c:pt idx="134">
                  <c:v>#N/A</c:v>
                </c:pt>
                <c:pt idx="135">
                  <c:v>#N/A</c:v>
                </c:pt>
              </c:numCache>
            </c:numRef>
          </c:yVal>
          <c:smooth val="0"/>
          <c:extLst>
            <c:ext xmlns:c16="http://schemas.microsoft.com/office/drawing/2014/chart" uri="{C3380CC4-5D6E-409C-BE32-E72D297353CC}">
              <c16:uniqueId val="{00000001-D040-490D-96DD-4589DE33AB7D}"/>
            </c:ext>
          </c:extLst>
        </c:ser>
        <c:ser>
          <c:idx val="2"/>
          <c:order val="2"/>
          <c:tx>
            <c:strRef>
              <c:f>View_Indicators!$AK$9</c:f>
              <c:strCache>
                <c:ptCount val="1"/>
                <c:pt idx="0">
                  <c:v>Selected Breast Unit</c:v>
                </c:pt>
              </c:strCache>
            </c:strRef>
          </c:tx>
          <c:spPr>
            <a:ln w="19050" cap="rnd">
              <a:noFill/>
              <a:round/>
            </a:ln>
            <a:effectLst/>
          </c:spPr>
          <c:marker>
            <c:symbol val="diamond"/>
            <c:size val="8"/>
            <c:spPr>
              <a:solidFill>
                <a:schemeClr val="tx1"/>
              </a:solidFill>
              <a:ln w="9525">
                <a:solidFill>
                  <a:schemeClr val="accent3"/>
                </a:solidFill>
              </a:ln>
              <a:effectLst/>
            </c:spPr>
          </c:marker>
          <c:xVal>
            <c:numRef>
              <c:f>View_Indicators!$AH$10:$AH$146</c:f>
              <c:numCache>
                <c:formatCode>0.000</c:formatCode>
                <c:ptCount val="137"/>
                <c:pt idx="0">
                  <c:v>1.7108986919214182</c:v>
                </c:pt>
                <c:pt idx="1">
                  <c:v>1.6206121209411997</c:v>
                </c:pt>
                <c:pt idx="2">
                  <c:v>1.8463814512610868</c:v>
                </c:pt>
                <c:pt idx="3">
                  <c:v>1.2305286965399047</c:v>
                </c:pt>
                <c:pt idx="4">
                  <c:v>1.8801061684714779</c:v>
                </c:pt>
                <c:pt idx="5">
                  <c:v>1.6512032487043773</c:v>
                </c:pt>
                <c:pt idx="6">
                  <c:v>1.1481481028533032</c:v>
                </c:pt>
                <c:pt idx="7">
                  <c:v>1.1602554631175497</c:v>
                </c:pt>
                <c:pt idx="8">
                  <c:v>1.5937223182586693</c:v>
                </c:pt>
                <c:pt idx="9">
                  <c:v>1.354358888915131</c:v>
                </c:pt>
                <c:pt idx="10">
                  <c:v>1.3551705314065705</c:v>
                </c:pt>
                <c:pt idx="11">
                  <c:v>1.2896313308277829</c:v>
                </c:pt>
                <c:pt idx="12">
                  <c:v>1.9498524463821936</c:v>
                </c:pt>
                <c:pt idx="13">
                  <c:v>1.7572914088348737</c:v>
                </c:pt>
                <c:pt idx="14">
                  <c:v>1.544918870257155</c:v>
                </c:pt>
                <c:pt idx="15">
                  <c:v>1.5520442781204817</c:v>
                </c:pt>
                <c:pt idx="16">
                  <c:v>1.0398671941550113</c:v>
                </c:pt>
                <c:pt idx="17">
                  <c:v>1.7972873138253234</c:v>
                </c:pt>
                <c:pt idx="18">
                  <c:v>1.1824741888412154</c:v>
                </c:pt>
                <c:pt idx="19">
                  <c:v>1.9927296646302834</c:v>
                </c:pt>
                <c:pt idx="20">
                  <c:v>1.1857894156438933</c:v>
                </c:pt>
                <c:pt idx="21">
                  <c:v>1.0846238972643532</c:v>
                </c:pt>
                <c:pt idx="22">
                  <c:v>1.0027406959239857</c:v>
                </c:pt>
                <c:pt idx="23">
                  <c:v>1.2006692748964349</c:v>
                </c:pt>
                <c:pt idx="24">
                  <c:v>1.6045533266589587</c:v>
                </c:pt>
                <c:pt idx="25">
                  <c:v>1.0603078478242223</c:v>
                </c:pt>
                <c:pt idx="26">
                  <c:v>1.6222778407410683</c:v>
                </c:pt>
                <c:pt idx="27">
                  <c:v>1.246800906472977</c:v>
                </c:pt>
                <c:pt idx="28">
                  <c:v>1.9769963169562241</c:v>
                </c:pt>
                <c:pt idx="29">
                  <c:v>1.9895026240888942</c:v>
                </c:pt>
                <c:pt idx="30">
                  <c:v>1.0919657504512754</c:v>
                </c:pt>
                <c:pt idx="31">
                  <c:v>1.5598302793714081</c:v>
                </c:pt>
                <c:pt idx="32">
                  <c:v>1.6381085359089584</c:v>
                </c:pt>
                <c:pt idx="33">
                  <c:v>1.0262264126451213</c:v>
                </c:pt>
                <c:pt idx="34">
                  <c:v>1.1032991266099286</c:v>
                </c:pt>
                <c:pt idx="35">
                  <c:v>1.098646219815544</c:v>
                </c:pt>
                <c:pt idx="36">
                  <c:v>1.9454777131514298</c:v>
                </c:pt>
                <c:pt idx="37">
                  <c:v>1.1832458393654708</c:v>
                </c:pt>
                <c:pt idx="38">
                  <c:v>1.5984322014512591</c:v>
                </c:pt>
                <c:pt idx="39">
                  <c:v>1.2151644535150794</c:v>
                </c:pt>
                <c:pt idx="40">
                  <c:v>1.8115876215517077</c:v>
                </c:pt>
                <c:pt idx="41">
                  <c:v>1.0998617139093985</c:v>
                </c:pt>
                <c:pt idx="42">
                  <c:v>1.285958316942728</c:v>
                </c:pt>
                <c:pt idx="43">
                  <c:v>1.0151376110620787</c:v>
                </c:pt>
                <c:pt idx="44">
                  <c:v>1.5365693702638152</c:v>
                </c:pt>
                <c:pt idx="45">
                  <c:v>1.1909313085756752</c:v>
                </c:pt>
                <c:pt idx="46">
                  <c:v>1.7710572584667827</c:v>
                </c:pt>
                <c:pt idx="47">
                  <c:v>1.2724359228638766</c:v>
                </c:pt>
                <c:pt idx="48">
                  <c:v>1.4284104572804095</c:v>
                </c:pt>
                <c:pt idx="49">
                  <c:v>1.1281275654939344</c:v>
                </c:pt>
                <c:pt idx="50">
                  <c:v>1.2422159690457746</c:v>
                </c:pt>
                <c:pt idx="51">
                  <c:v>1.4604022192407697</c:v>
                </c:pt>
                <c:pt idx="52">
                  <c:v>1.1952588573115874</c:v>
                </c:pt>
                <c:pt idx="53">
                  <c:v>1.268565306602023</c:v>
                </c:pt>
                <c:pt idx="54">
                  <c:v>1.1629252819500007</c:v>
                </c:pt>
                <c:pt idx="55">
                  <c:v>1.6302627516502617</c:v>
                </c:pt>
                <c:pt idx="56">
                  <c:v>1.8283087805142988</c:v>
                </c:pt>
                <c:pt idx="57">
                  <c:v>1.2764008510632538</c:v>
                </c:pt>
                <c:pt idx="58">
                  <c:v>1.6110521946205982</c:v>
                </c:pt>
                <c:pt idx="59">
                  <c:v>1.491149414158657</c:v>
                </c:pt>
                <c:pt idx="60">
                  <c:v>1.7177771254971621</c:v>
                </c:pt>
                <c:pt idx="61">
                  <c:v>1.4424349323440622</c:v>
                </c:pt>
                <c:pt idx="62">
                  <c:v>1.6076234225099049</c:v>
                </c:pt>
                <c:pt idx="63">
                  <c:v>1.1972615356239804</c:v>
                </c:pt>
                <c:pt idx="64">
                  <c:v>1.4087411808487764</c:v>
                </c:pt>
                <c:pt idx="65">
                  <c:v>1.4339367650872259</c:v>
                </c:pt>
                <c:pt idx="66">
                  <c:v>1.7131510519305677</c:v>
                </c:pt>
                <c:pt idx="67">
                  <c:v>1.3867316932342462</c:v>
                </c:pt>
                <c:pt idx="68">
                  <c:v>1.4508970145823428</c:v>
                </c:pt>
                <c:pt idx="69">
                  <c:v>1.072975840552004</c:v>
                </c:pt>
                <c:pt idx="70">
                  <c:v>1.5258993089163775</c:v>
                </c:pt>
                <c:pt idx="71">
                  <c:v>1.2521290170682429</c:v>
                </c:pt>
                <c:pt idx="72">
                  <c:v>1.2456450485862787</c:v>
                </c:pt>
                <c:pt idx="73">
                  <c:v>1.4387607985035311</c:v>
                </c:pt>
                <c:pt idx="74">
                  <c:v>1.8217301120261844</c:v>
                </c:pt>
                <c:pt idx="75">
                  <c:v>1.8316890258301046</c:v>
                </c:pt>
                <c:pt idx="76">
                  <c:v>1.2968635797412373</c:v>
                </c:pt>
                <c:pt idx="77">
                  <c:v>1.9428111815394109</c:v>
                </c:pt>
                <c:pt idx="78">
                  <c:v>1.0883919809516969</c:v>
                </c:pt>
                <c:pt idx="79">
                  <c:v>1.0940724441206284</c:v>
                </c:pt>
                <c:pt idx="80">
                  <c:v>1.4875495947381565</c:v>
                </c:pt>
                <c:pt idx="81">
                  <c:v>1.9732366633304061</c:v>
                </c:pt>
                <c:pt idx="82">
                  <c:v>1.753861419481844</c:v>
                </c:pt>
                <c:pt idx="83">
                  <c:v>1.4361950256733131</c:v>
                </c:pt>
                <c:pt idx="84">
                  <c:v>1.1488415449026887</c:v>
                </c:pt>
                <c:pt idx="85">
                  <c:v>1.797344090036592</c:v>
                </c:pt>
                <c:pt idx="86">
                  <c:v>1.4547910130399084</c:v>
                </c:pt>
                <c:pt idx="87">
                  <c:v>1.4023364158215363</c:v>
                </c:pt>
                <c:pt idx="88">
                  <c:v>1.7391193925890882</c:v>
                </c:pt>
                <c:pt idx="89">
                  <c:v>1.9549914548166427</c:v>
                </c:pt>
                <c:pt idx="90">
                  <c:v>1.159115107210416</c:v>
                </c:pt>
                <c:pt idx="91">
                  <c:v>1.2959579458672228</c:v>
                </c:pt>
                <c:pt idx="92">
                  <c:v>1.6280594057203577</c:v>
                </c:pt>
                <c:pt idx="93">
                  <c:v>1.8646742661420033</c:v>
                </c:pt>
                <c:pt idx="94">
                  <c:v>1.326726216886378</c:v>
                </c:pt>
                <c:pt idx="95">
                  <c:v>1.8260368392094966</c:v>
                </c:pt>
                <c:pt idx="96">
                  <c:v>1.4216060309965139</c:v>
                </c:pt>
                <c:pt idx="97">
                  <c:v>1.720890093692367</c:v>
                </c:pt>
                <c:pt idx="98">
                  <c:v>1.2793707404104215</c:v>
                </c:pt>
                <c:pt idx="99">
                  <c:v>1.8379350647351353</c:v>
                </c:pt>
                <c:pt idx="100">
                  <c:v>1.4242291006621477</c:v>
                </c:pt>
                <c:pt idx="101">
                  <c:v>1.2260838451995033</c:v>
                </c:pt>
                <c:pt idx="102">
                  <c:v>1.6422265262022786</c:v>
                </c:pt>
                <c:pt idx="103">
                  <c:v>1.2092410138010576</c:v>
                </c:pt>
                <c:pt idx="104">
                  <c:v>1.2200324641022431</c:v>
                </c:pt>
                <c:pt idx="105">
                  <c:v>1.3740451590405647</c:v>
                </c:pt>
                <c:pt idx="106">
                  <c:v>1.279384765042614</c:v>
                </c:pt>
                <c:pt idx="107">
                  <c:v>1.9865098971925412</c:v>
                </c:pt>
                <c:pt idx="108">
                  <c:v>1.1799401904211679</c:v>
                </c:pt>
                <c:pt idx="109">
                  <c:v>1.2100149285922208</c:v>
                </c:pt>
                <c:pt idx="110">
                  <c:v>1.6391348856860593</c:v>
                </c:pt>
                <c:pt idx="111">
                  <c:v>1.9484987828017695</c:v>
                </c:pt>
                <c:pt idx="112">
                  <c:v>1.7804991878998311</c:v>
                </c:pt>
                <c:pt idx="113">
                  <c:v>1.3188450945676413</c:v>
                </c:pt>
                <c:pt idx="114">
                  <c:v>1.670973114137519</c:v>
                </c:pt>
                <c:pt idx="115">
                  <c:v>1.3543001618220283</c:v>
                </c:pt>
                <c:pt idx="116">
                  <c:v>1.4729510057779818</c:v>
                </c:pt>
                <c:pt idx="117">
                  <c:v>1.8107055825533904</c:v>
                </c:pt>
                <c:pt idx="118">
                  <c:v>1.7245409904273625</c:v>
                </c:pt>
                <c:pt idx="119">
                  <c:v>1.7009619553533508</c:v>
                </c:pt>
                <c:pt idx="121">
                  <c:v>3.55</c:v>
                </c:pt>
                <c:pt idx="122">
                  <c:v>4.45</c:v>
                </c:pt>
                <c:pt idx="123">
                  <c:v>4</c:v>
                </c:pt>
                <c:pt idx="124">
                  <c:v>4.0999999999999996</c:v>
                </c:pt>
                <c:pt idx="125">
                  <c:v>3.9</c:v>
                </c:pt>
                <c:pt idx="126">
                  <c:v>4.2</c:v>
                </c:pt>
                <c:pt idx="127">
                  <c:v>3.8</c:v>
                </c:pt>
                <c:pt idx="128">
                  <c:v>4.3</c:v>
                </c:pt>
                <c:pt idx="129">
                  <c:v>3.7</c:v>
                </c:pt>
                <c:pt idx="130">
                  <c:v>4.4000000000000004</c:v>
                </c:pt>
                <c:pt idx="131">
                  <c:v>3.6</c:v>
                </c:pt>
                <c:pt idx="132">
                  <c:v>4.5</c:v>
                </c:pt>
                <c:pt idx="133">
                  <c:v>3.5</c:v>
                </c:pt>
                <c:pt idx="134">
                  <c:v>4.5999999999999996</c:v>
                </c:pt>
                <c:pt idx="135">
                  <c:v>3.4</c:v>
                </c:pt>
                <c:pt idx="136">
                  <c:v>4</c:v>
                </c:pt>
              </c:numCache>
            </c:numRef>
          </c:xVal>
          <c:yVal>
            <c:numRef>
              <c:f>View_Indicators!$AK$10:$AK$146</c:f>
              <c:numCache>
                <c:formatCode>General</c:formatCode>
                <c:ptCount val="137"/>
                <c:pt idx="136">
                  <c:v>0.90066999999999997</c:v>
                </c:pt>
              </c:numCache>
            </c:numRef>
          </c:yVal>
          <c:smooth val="0"/>
          <c:extLst>
            <c:ext xmlns:c16="http://schemas.microsoft.com/office/drawing/2014/chart" uri="{C3380CC4-5D6E-409C-BE32-E72D297353CC}">
              <c16:uniqueId val="{00000002-D040-490D-96DD-4589DE33AB7D}"/>
            </c:ext>
          </c:extLst>
        </c:ser>
        <c:ser>
          <c:idx val="4"/>
          <c:order val="3"/>
          <c:tx>
            <c:strRef>
              <c:f>View_Indicators!$AM$9</c:f>
              <c:strCache>
                <c:ptCount val="1"/>
                <c:pt idx="0">
                  <c:v>England and Wales</c:v>
                </c:pt>
              </c:strCache>
            </c:strRef>
          </c:tx>
          <c:spPr>
            <a:ln w="19050" cap="rnd">
              <a:solidFill>
                <a:schemeClr val="tx1"/>
              </a:solidFill>
              <a:round/>
            </a:ln>
            <a:effectLst/>
          </c:spPr>
          <c:marker>
            <c:symbol val="none"/>
          </c:marker>
          <c:xVal>
            <c:numRef>
              <c:f>View_Indicators!$AH$10:$AH$146</c:f>
              <c:numCache>
                <c:formatCode>0.000</c:formatCode>
                <c:ptCount val="137"/>
                <c:pt idx="0">
                  <c:v>1.7108986919214182</c:v>
                </c:pt>
                <c:pt idx="1">
                  <c:v>1.6206121209411997</c:v>
                </c:pt>
                <c:pt idx="2">
                  <c:v>1.8463814512610868</c:v>
                </c:pt>
                <c:pt idx="3">
                  <c:v>1.2305286965399047</c:v>
                </c:pt>
                <c:pt idx="4">
                  <c:v>1.8801061684714779</c:v>
                </c:pt>
                <c:pt idx="5">
                  <c:v>1.6512032487043773</c:v>
                </c:pt>
                <c:pt idx="6">
                  <c:v>1.1481481028533032</c:v>
                </c:pt>
                <c:pt idx="7">
                  <c:v>1.1602554631175497</c:v>
                </c:pt>
                <c:pt idx="8">
                  <c:v>1.5937223182586693</c:v>
                </c:pt>
                <c:pt idx="9">
                  <c:v>1.354358888915131</c:v>
                </c:pt>
                <c:pt idx="10">
                  <c:v>1.3551705314065705</c:v>
                </c:pt>
                <c:pt idx="11">
                  <c:v>1.2896313308277829</c:v>
                </c:pt>
                <c:pt idx="12">
                  <c:v>1.9498524463821936</c:v>
                </c:pt>
                <c:pt idx="13">
                  <c:v>1.7572914088348737</c:v>
                </c:pt>
                <c:pt idx="14">
                  <c:v>1.544918870257155</c:v>
                </c:pt>
                <c:pt idx="15">
                  <c:v>1.5520442781204817</c:v>
                </c:pt>
                <c:pt idx="16">
                  <c:v>1.0398671941550113</c:v>
                </c:pt>
                <c:pt idx="17">
                  <c:v>1.7972873138253234</c:v>
                </c:pt>
                <c:pt idx="18">
                  <c:v>1.1824741888412154</c:v>
                </c:pt>
                <c:pt idx="19">
                  <c:v>1.9927296646302834</c:v>
                </c:pt>
                <c:pt idx="20">
                  <c:v>1.1857894156438933</c:v>
                </c:pt>
                <c:pt idx="21">
                  <c:v>1.0846238972643532</c:v>
                </c:pt>
                <c:pt idx="22">
                  <c:v>1.0027406959239857</c:v>
                </c:pt>
                <c:pt idx="23">
                  <c:v>1.2006692748964349</c:v>
                </c:pt>
                <c:pt idx="24">
                  <c:v>1.6045533266589587</c:v>
                </c:pt>
                <c:pt idx="25">
                  <c:v>1.0603078478242223</c:v>
                </c:pt>
                <c:pt idx="26">
                  <c:v>1.6222778407410683</c:v>
                </c:pt>
                <c:pt idx="27">
                  <c:v>1.246800906472977</c:v>
                </c:pt>
                <c:pt idx="28">
                  <c:v>1.9769963169562241</c:v>
                </c:pt>
                <c:pt idx="29">
                  <c:v>1.9895026240888942</c:v>
                </c:pt>
                <c:pt idx="30">
                  <c:v>1.0919657504512754</c:v>
                </c:pt>
                <c:pt idx="31">
                  <c:v>1.5598302793714081</c:v>
                </c:pt>
                <c:pt idx="32">
                  <c:v>1.6381085359089584</c:v>
                </c:pt>
                <c:pt idx="33">
                  <c:v>1.0262264126451213</c:v>
                </c:pt>
                <c:pt idx="34">
                  <c:v>1.1032991266099286</c:v>
                </c:pt>
                <c:pt idx="35">
                  <c:v>1.098646219815544</c:v>
                </c:pt>
                <c:pt idx="36">
                  <c:v>1.9454777131514298</c:v>
                </c:pt>
                <c:pt idx="37">
                  <c:v>1.1832458393654708</c:v>
                </c:pt>
                <c:pt idx="38">
                  <c:v>1.5984322014512591</c:v>
                </c:pt>
                <c:pt idx="39">
                  <c:v>1.2151644535150794</c:v>
                </c:pt>
                <c:pt idx="40">
                  <c:v>1.8115876215517077</c:v>
                </c:pt>
                <c:pt idx="41">
                  <c:v>1.0998617139093985</c:v>
                </c:pt>
                <c:pt idx="42">
                  <c:v>1.285958316942728</c:v>
                </c:pt>
                <c:pt idx="43">
                  <c:v>1.0151376110620787</c:v>
                </c:pt>
                <c:pt idx="44">
                  <c:v>1.5365693702638152</c:v>
                </c:pt>
                <c:pt idx="45">
                  <c:v>1.1909313085756752</c:v>
                </c:pt>
                <c:pt idx="46">
                  <c:v>1.7710572584667827</c:v>
                </c:pt>
                <c:pt idx="47">
                  <c:v>1.2724359228638766</c:v>
                </c:pt>
                <c:pt idx="48">
                  <c:v>1.4284104572804095</c:v>
                </c:pt>
                <c:pt idx="49">
                  <c:v>1.1281275654939344</c:v>
                </c:pt>
                <c:pt idx="50">
                  <c:v>1.2422159690457746</c:v>
                </c:pt>
                <c:pt idx="51">
                  <c:v>1.4604022192407697</c:v>
                </c:pt>
                <c:pt idx="52">
                  <c:v>1.1952588573115874</c:v>
                </c:pt>
                <c:pt idx="53">
                  <c:v>1.268565306602023</c:v>
                </c:pt>
                <c:pt idx="54">
                  <c:v>1.1629252819500007</c:v>
                </c:pt>
                <c:pt idx="55">
                  <c:v>1.6302627516502617</c:v>
                </c:pt>
                <c:pt idx="56">
                  <c:v>1.8283087805142988</c:v>
                </c:pt>
                <c:pt idx="57">
                  <c:v>1.2764008510632538</c:v>
                </c:pt>
                <c:pt idx="58">
                  <c:v>1.6110521946205982</c:v>
                </c:pt>
                <c:pt idx="59">
                  <c:v>1.491149414158657</c:v>
                </c:pt>
                <c:pt idx="60">
                  <c:v>1.7177771254971621</c:v>
                </c:pt>
                <c:pt idx="61">
                  <c:v>1.4424349323440622</c:v>
                </c:pt>
                <c:pt idx="62">
                  <c:v>1.6076234225099049</c:v>
                </c:pt>
                <c:pt idx="63">
                  <c:v>1.1972615356239804</c:v>
                </c:pt>
                <c:pt idx="64">
                  <c:v>1.4087411808487764</c:v>
                </c:pt>
                <c:pt idx="65">
                  <c:v>1.4339367650872259</c:v>
                </c:pt>
                <c:pt idx="66">
                  <c:v>1.7131510519305677</c:v>
                </c:pt>
                <c:pt idx="67">
                  <c:v>1.3867316932342462</c:v>
                </c:pt>
                <c:pt idx="68">
                  <c:v>1.4508970145823428</c:v>
                </c:pt>
                <c:pt idx="69">
                  <c:v>1.072975840552004</c:v>
                </c:pt>
                <c:pt idx="70">
                  <c:v>1.5258993089163775</c:v>
                </c:pt>
                <c:pt idx="71">
                  <c:v>1.2521290170682429</c:v>
                </c:pt>
                <c:pt idx="72">
                  <c:v>1.2456450485862787</c:v>
                </c:pt>
                <c:pt idx="73">
                  <c:v>1.4387607985035311</c:v>
                </c:pt>
                <c:pt idx="74">
                  <c:v>1.8217301120261844</c:v>
                </c:pt>
                <c:pt idx="75">
                  <c:v>1.8316890258301046</c:v>
                </c:pt>
                <c:pt idx="76">
                  <c:v>1.2968635797412373</c:v>
                </c:pt>
                <c:pt idx="77">
                  <c:v>1.9428111815394109</c:v>
                </c:pt>
                <c:pt idx="78">
                  <c:v>1.0883919809516969</c:v>
                </c:pt>
                <c:pt idx="79">
                  <c:v>1.0940724441206284</c:v>
                </c:pt>
                <c:pt idx="80">
                  <c:v>1.4875495947381565</c:v>
                </c:pt>
                <c:pt idx="81">
                  <c:v>1.9732366633304061</c:v>
                </c:pt>
                <c:pt idx="82">
                  <c:v>1.753861419481844</c:v>
                </c:pt>
                <c:pt idx="83">
                  <c:v>1.4361950256733131</c:v>
                </c:pt>
                <c:pt idx="84">
                  <c:v>1.1488415449026887</c:v>
                </c:pt>
                <c:pt idx="85">
                  <c:v>1.797344090036592</c:v>
                </c:pt>
                <c:pt idx="86">
                  <c:v>1.4547910130399084</c:v>
                </c:pt>
                <c:pt idx="87">
                  <c:v>1.4023364158215363</c:v>
                </c:pt>
                <c:pt idx="88">
                  <c:v>1.7391193925890882</c:v>
                </c:pt>
                <c:pt idx="89">
                  <c:v>1.9549914548166427</c:v>
                </c:pt>
                <c:pt idx="90">
                  <c:v>1.159115107210416</c:v>
                </c:pt>
                <c:pt idx="91">
                  <c:v>1.2959579458672228</c:v>
                </c:pt>
                <c:pt idx="92">
                  <c:v>1.6280594057203577</c:v>
                </c:pt>
                <c:pt idx="93">
                  <c:v>1.8646742661420033</c:v>
                </c:pt>
                <c:pt idx="94">
                  <c:v>1.326726216886378</c:v>
                </c:pt>
                <c:pt idx="95">
                  <c:v>1.8260368392094966</c:v>
                </c:pt>
                <c:pt idx="96">
                  <c:v>1.4216060309965139</c:v>
                </c:pt>
                <c:pt idx="97">
                  <c:v>1.720890093692367</c:v>
                </c:pt>
                <c:pt idx="98">
                  <c:v>1.2793707404104215</c:v>
                </c:pt>
                <c:pt idx="99">
                  <c:v>1.8379350647351353</c:v>
                </c:pt>
                <c:pt idx="100">
                  <c:v>1.4242291006621477</c:v>
                </c:pt>
                <c:pt idx="101">
                  <c:v>1.2260838451995033</c:v>
                </c:pt>
                <c:pt idx="102">
                  <c:v>1.6422265262022786</c:v>
                </c:pt>
                <c:pt idx="103">
                  <c:v>1.2092410138010576</c:v>
                </c:pt>
                <c:pt idx="104">
                  <c:v>1.2200324641022431</c:v>
                </c:pt>
                <c:pt idx="105">
                  <c:v>1.3740451590405647</c:v>
                </c:pt>
                <c:pt idx="106">
                  <c:v>1.279384765042614</c:v>
                </c:pt>
                <c:pt idx="107">
                  <c:v>1.9865098971925412</c:v>
                </c:pt>
                <c:pt idx="108">
                  <c:v>1.1799401904211679</c:v>
                </c:pt>
                <c:pt idx="109">
                  <c:v>1.2100149285922208</c:v>
                </c:pt>
                <c:pt idx="110">
                  <c:v>1.6391348856860593</c:v>
                </c:pt>
                <c:pt idx="111">
                  <c:v>1.9484987828017695</c:v>
                </c:pt>
                <c:pt idx="112">
                  <c:v>1.7804991878998311</c:v>
                </c:pt>
                <c:pt idx="113">
                  <c:v>1.3188450945676413</c:v>
                </c:pt>
                <c:pt idx="114">
                  <c:v>1.670973114137519</c:v>
                </c:pt>
                <c:pt idx="115">
                  <c:v>1.3543001618220283</c:v>
                </c:pt>
                <c:pt idx="116">
                  <c:v>1.4729510057779818</c:v>
                </c:pt>
                <c:pt idx="117">
                  <c:v>1.8107055825533904</c:v>
                </c:pt>
                <c:pt idx="118">
                  <c:v>1.7245409904273625</c:v>
                </c:pt>
                <c:pt idx="119">
                  <c:v>1.7009619553533508</c:v>
                </c:pt>
                <c:pt idx="121">
                  <c:v>3.55</c:v>
                </c:pt>
                <c:pt idx="122">
                  <c:v>4.45</c:v>
                </c:pt>
                <c:pt idx="123">
                  <c:v>4</c:v>
                </c:pt>
                <c:pt idx="124">
                  <c:v>4.0999999999999996</c:v>
                </c:pt>
                <c:pt idx="125">
                  <c:v>3.9</c:v>
                </c:pt>
                <c:pt idx="126">
                  <c:v>4.2</c:v>
                </c:pt>
                <c:pt idx="127">
                  <c:v>3.8</c:v>
                </c:pt>
                <c:pt idx="128">
                  <c:v>4.3</c:v>
                </c:pt>
                <c:pt idx="129">
                  <c:v>3.7</c:v>
                </c:pt>
                <c:pt idx="130">
                  <c:v>4.4000000000000004</c:v>
                </c:pt>
                <c:pt idx="131">
                  <c:v>3.6</c:v>
                </c:pt>
                <c:pt idx="132">
                  <c:v>4.5</c:v>
                </c:pt>
                <c:pt idx="133">
                  <c:v>3.5</c:v>
                </c:pt>
                <c:pt idx="134">
                  <c:v>4.5999999999999996</c:v>
                </c:pt>
                <c:pt idx="135">
                  <c:v>3.4</c:v>
                </c:pt>
                <c:pt idx="136">
                  <c:v>4</c:v>
                </c:pt>
              </c:numCache>
            </c:numRef>
          </c:xVal>
          <c:yVal>
            <c:numRef>
              <c:f>View_Indicators!$AM$10:$AM$146</c:f>
              <c:numCache>
                <c:formatCode>General</c:formatCode>
                <c:ptCount val="137"/>
                <c:pt idx="0">
                  <c:v>0.86362300000000003</c:v>
                </c:pt>
                <c:pt idx="1">
                  <c:v>0.86362300000000003</c:v>
                </c:pt>
                <c:pt idx="2">
                  <c:v>0.86362300000000003</c:v>
                </c:pt>
                <c:pt idx="3">
                  <c:v>0.86362300000000003</c:v>
                </c:pt>
                <c:pt idx="4">
                  <c:v>0.86362300000000003</c:v>
                </c:pt>
                <c:pt idx="5">
                  <c:v>0.86362300000000003</c:v>
                </c:pt>
                <c:pt idx="6">
                  <c:v>0.86362300000000003</c:v>
                </c:pt>
                <c:pt idx="7">
                  <c:v>0.86362300000000003</c:v>
                </c:pt>
                <c:pt idx="8">
                  <c:v>0.86362300000000003</c:v>
                </c:pt>
                <c:pt idx="9">
                  <c:v>0.86362300000000003</c:v>
                </c:pt>
                <c:pt idx="10">
                  <c:v>0.86362300000000003</c:v>
                </c:pt>
                <c:pt idx="11">
                  <c:v>0.86362300000000003</c:v>
                </c:pt>
                <c:pt idx="12">
                  <c:v>0.86362300000000003</c:v>
                </c:pt>
                <c:pt idx="13">
                  <c:v>0.86362300000000003</c:v>
                </c:pt>
                <c:pt idx="14">
                  <c:v>0.86362300000000003</c:v>
                </c:pt>
                <c:pt idx="15">
                  <c:v>0.86362300000000003</c:v>
                </c:pt>
                <c:pt idx="16">
                  <c:v>0.86362300000000003</c:v>
                </c:pt>
                <c:pt idx="17">
                  <c:v>0.86362300000000003</c:v>
                </c:pt>
                <c:pt idx="18">
                  <c:v>0.86362300000000003</c:v>
                </c:pt>
                <c:pt idx="19">
                  <c:v>0.86362300000000003</c:v>
                </c:pt>
                <c:pt idx="20">
                  <c:v>0.86362300000000003</c:v>
                </c:pt>
                <c:pt idx="21">
                  <c:v>0.86362300000000003</c:v>
                </c:pt>
                <c:pt idx="22">
                  <c:v>0.86362300000000003</c:v>
                </c:pt>
                <c:pt idx="23">
                  <c:v>0.86362300000000003</c:v>
                </c:pt>
                <c:pt idx="24">
                  <c:v>0.86362300000000003</c:v>
                </c:pt>
                <c:pt idx="25">
                  <c:v>0.86362300000000003</c:v>
                </c:pt>
                <c:pt idx="26">
                  <c:v>0.86362300000000003</c:v>
                </c:pt>
                <c:pt idx="27">
                  <c:v>0.86362300000000003</c:v>
                </c:pt>
                <c:pt idx="28">
                  <c:v>0.86362300000000003</c:v>
                </c:pt>
                <c:pt idx="29">
                  <c:v>0.86362300000000003</c:v>
                </c:pt>
                <c:pt idx="30">
                  <c:v>0.86362300000000003</c:v>
                </c:pt>
                <c:pt idx="31">
                  <c:v>0.86362300000000003</c:v>
                </c:pt>
                <c:pt idx="32">
                  <c:v>0.86362300000000003</c:v>
                </c:pt>
                <c:pt idx="33">
                  <c:v>0.86362300000000003</c:v>
                </c:pt>
                <c:pt idx="34">
                  <c:v>0.86362300000000003</c:v>
                </c:pt>
                <c:pt idx="35">
                  <c:v>0.86362300000000003</c:v>
                </c:pt>
                <c:pt idx="36">
                  <c:v>0.86362300000000003</c:v>
                </c:pt>
                <c:pt idx="37">
                  <c:v>0.86362300000000003</c:v>
                </c:pt>
                <c:pt idx="38">
                  <c:v>0.86362300000000003</c:v>
                </c:pt>
                <c:pt idx="39">
                  <c:v>0.86362300000000003</c:v>
                </c:pt>
                <c:pt idx="40">
                  <c:v>0.86362300000000003</c:v>
                </c:pt>
                <c:pt idx="41">
                  <c:v>0.86362300000000003</c:v>
                </c:pt>
                <c:pt idx="42">
                  <c:v>0.86362300000000003</c:v>
                </c:pt>
                <c:pt idx="43">
                  <c:v>0.86362300000000003</c:v>
                </c:pt>
                <c:pt idx="44">
                  <c:v>0.86362300000000003</c:v>
                </c:pt>
                <c:pt idx="45">
                  <c:v>0.86362300000000003</c:v>
                </c:pt>
                <c:pt idx="46">
                  <c:v>0.86362300000000003</c:v>
                </c:pt>
                <c:pt idx="47">
                  <c:v>0.86362300000000003</c:v>
                </c:pt>
                <c:pt idx="48">
                  <c:v>0.86362300000000003</c:v>
                </c:pt>
                <c:pt idx="49">
                  <c:v>0.86362300000000003</c:v>
                </c:pt>
                <c:pt idx="50">
                  <c:v>0.86362300000000003</c:v>
                </c:pt>
                <c:pt idx="51">
                  <c:v>0.86362300000000003</c:v>
                </c:pt>
                <c:pt idx="52">
                  <c:v>0.86362300000000003</c:v>
                </c:pt>
                <c:pt idx="53">
                  <c:v>0.86362300000000003</c:v>
                </c:pt>
                <c:pt idx="54">
                  <c:v>0.86362300000000003</c:v>
                </c:pt>
                <c:pt idx="55">
                  <c:v>0.86362300000000003</c:v>
                </c:pt>
                <c:pt idx="56">
                  <c:v>0.86362300000000003</c:v>
                </c:pt>
                <c:pt idx="57">
                  <c:v>0.86362300000000003</c:v>
                </c:pt>
                <c:pt idx="58">
                  <c:v>0.86362300000000003</c:v>
                </c:pt>
                <c:pt idx="59">
                  <c:v>0.86362300000000003</c:v>
                </c:pt>
                <c:pt idx="60">
                  <c:v>0.86362300000000003</c:v>
                </c:pt>
                <c:pt idx="61">
                  <c:v>0.86362300000000003</c:v>
                </c:pt>
                <c:pt idx="62">
                  <c:v>0.86362300000000003</c:v>
                </c:pt>
                <c:pt idx="63">
                  <c:v>0.86362300000000003</c:v>
                </c:pt>
                <c:pt idx="64">
                  <c:v>0.86362300000000003</c:v>
                </c:pt>
                <c:pt idx="65">
                  <c:v>0.86362300000000003</c:v>
                </c:pt>
                <c:pt idx="66">
                  <c:v>0.86362300000000003</c:v>
                </c:pt>
                <c:pt idx="67">
                  <c:v>0.86362300000000003</c:v>
                </c:pt>
                <c:pt idx="68">
                  <c:v>0.86362300000000003</c:v>
                </c:pt>
                <c:pt idx="69">
                  <c:v>0.86362300000000003</c:v>
                </c:pt>
                <c:pt idx="70">
                  <c:v>0.86362300000000003</c:v>
                </c:pt>
                <c:pt idx="71">
                  <c:v>0.86362300000000003</c:v>
                </c:pt>
                <c:pt idx="72">
                  <c:v>0.86362300000000003</c:v>
                </c:pt>
                <c:pt idx="73">
                  <c:v>0.86362300000000003</c:v>
                </c:pt>
                <c:pt idx="74">
                  <c:v>0.86362300000000003</c:v>
                </c:pt>
                <c:pt idx="75">
                  <c:v>0.86362300000000003</c:v>
                </c:pt>
                <c:pt idx="76">
                  <c:v>0.86362300000000003</c:v>
                </c:pt>
                <c:pt idx="77">
                  <c:v>0.86362300000000003</c:v>
                </c:pt>
                <c:pt idx="78">
                  <c:v>0.86362300000000003</c:v>
                </c:pt>
                <c:pt idx="79">
                  <c:v>0.86362300000000003</c:v>
                </c:pt>
                <c:pt idx="80">
                  <c:v>0.86362300000000003</c:v>
                </c:pt>
                <c:pt idx="81">
                  <c:v>0.86362300000000003</c:v>
                </c:pt>
                <c:pt idx="82">
                  <c:v>0.86362300000000003</c:v>
                </c:pt>
                <c:pt idx="83">
                  <c:v>0.86362300000000003</c:v>
                </c:pt>
                <c:pt idx="84">
                  <c:v>0.86362300000000003</c:v>
                </c:pt>
                <c:pt idx="85">
                  <c:v>0.86362300000000003</c:v>
                </c:pt>
                <c:pt idx="86">
                  <c:v>0.86362300000000003</c:v>
                </c:pt>
                <c:pt idx="87">
                  <c:v>0.86362300000000003</c:v>
                </c:pt>
                <c:pt idx="88">
                  <c:v>0.86362300000000003</c:v>
                </c:pt>
                <c:pt idx="89">
                  <c:v>0.86362300000000003</c:v>
                </c:pt>
                <c:pt idx="90">
                  <c:v>0.86362300000000003</c:v>
                </c:pt>
                <c:pt idx="91">
                  <c:v>0.86362300000000003</c:v>
                </c:pt>
                <c:pt idx="92">
                  <c:v>0.86362300000000003</c:v>
                </c:pt>
                <c:pt idx="93">
                  <c:v>0.86362300000000003</c:v>
                </c:pt>
                <c:pt idx="94">
                  <c:v>0.86362300000000003</c:v>
                </c:pt>
                <c:pt idx="95">
                  <c:v>0.86362300000000003</c:v>
                </c:pt>
                <c:pt idx="96">
                  <c:v>0.86362300000000003</c:v>
                </c:pt>
                <c:pt idx="97">
                  <c:v>0.86362300000000003</c:v>
                </c:pt>
                <c:pt idx="98">
                  <c:v>0.86362300000000003</c:v>
                </c:pt>
                <c:pt idx="99">
                  <c:v>0.86362300000000003</c:v>
                </c:pt>
                <c:pt idx="100">
                  <c:v>0.86362300000000003</c:v>
                </c:pt>
                <c:pt idx="101">
                  <c:v>0.86362300000000003</c:v>
                </c:pt>
                <c:pt idx="102">
                  <c:v>0.86362300000000003</c:v>
                </c:pt>
                <c:pt idx="103">
                  <c:v>0.86362300000000003</c:v>
                </c:pt>
                <c:pt idx="104">
                  <c:v>0.86362300000000003</c:v>
                </c:pt>
                <c:pt idx="105">
                  <c:v>0.86362300000000003</c:v>
                </c:pt>
                <c:pt idx="106">
                  <c:v>0.86362300000000003</c:v>
                </c:pt>
                <c:pt idx="107">
                  <c:v>0.86362300000000003</c:v>
                </c:pt>
                <c:pt idx="108">
                  <c:v>0.86362300000000003</c:v>
                </c:pt>
                <c:pt idx="109">
                  <c:v>0.86362300000000003</c:v>
                </c:pt>
                <c:pt idx="110">
                  <c:v>0.86362300000000003</c:v>
                </c:pt>
                <c:pt idx="111">
                  <c:v>0.86362300000000003</c:v>
                </c:pt>
                <c:pt idx="112">
                  <c:v>0.86362300000000003</c:v>
                </c:pt>
                <c:pt idx="113">
                  <c:v>0.86362300000000003</c:v>
                </c:pt>
                <c:pt idx="114">
                  <c:v>0.86362300000000003</c:v>
                </c:pt>
                <c:pt idx="115">
                  <c:v>0.86362300000000003</c:v>
                </c:pt>
                <c:pt idx="116">
                  <c:v>0.86362300000000003</c:v>
                </c:pt>
                <c:pt idx="117">
                  <c:v>0.86362300000000003</c:v>
                </c:pt>
                <c:pt idx="118">
                  <c:v>0.86362300000000003</c:v>
                </c:pt>
                <c:pt idx="119">
                  <c:v>0.86362300000000003</c:v>
                </c:pt>
              </c:numCache>
            </c:numRef>
          </c:yVal>
          <c:smooth val="0"/>
          <c:extLst>
            <c:ext xmlns:c16="http://schemas.microsoft.com/office/drawing/2014/chart" uri="{C3380CC4-5D6E-409C-BE32-E72D297353CC}">
              <c16:uniqueId val="{00000004-D040-490D-96DD-4589DE33AB7D}"/>
            </c:ext>
          </c:extLst>
        </c:ser>
        <c:ser>
          <c:idx val="3"/>
          <c:order val="4"/>
          <c:tx>
            <c:strRef>
              <c:f>View_Indicators!$AL$9</c:f>
              <c:strCache>
                <c:ptCount val="1"/>
                <c:pt idx="0">
                  <c:v>Alliance Average</c:v>
                </c:pt>
              </c:strCache>
            </c:strRef>
          </c:tx>
          <c:spPr>
            <a:ln w="22225" cap="rnd">
              <a:solidFill>
                <a:srgbClr val="D18579"/>
              </a:solidFill>
              <a:round/>
            </a:ln>
            <a:effectLst/>
          </c:spPr>
          <c:marker>
            <c:symbol val="none"/>
          </c:marker>
          <c:xVal>
            <c:numRef>
              <c:f>View_Indicators!$AH$10:$AH$146</c:f>
              <c:numCache>
                <c:formatCode>0.000</c:formatCode>
                <c:ptCount val="137"/>
                <c:pt idx="0">
                  <c:v>1.7108986919214182</c:v>
                </c:pt>
                <c:pt idx="1">
                  <c:v>1.6206121209411997</c:v>
                </c:pt>
                <c:pt idx="2">
                  <c:v>1.8463814512610868</c:v>
                </c:pt>
                <c:pt idx="3">
                  <c:v>1.2305286965399047</c:v>
                </c:pt>
                <c:pt idx="4">
                  <c:v>1.8801061684714779</c:v>
                </c:pt>
                <c:pt idx="5">
                  <c:v>1.6512032487043773</c:v>
                </c:pt>
                <c:pt idx="6">
                  <c:v>1.1481481028533032</c:v>
                </c:pt>
                <c:pt idx="7">
                  <c:v>1.1602554631175497</c:v>
                </c:pt>
                <c:pt idx="8">
                  <c:v>1.5937223182586693</c:v>
                </c:pt>
                <c:pt idx="9">
                  <c:v>1.354358888915131</c:v>
                </c:pt>
                <c:pt idx="10">
                  <c:v>1.3551705314065705</c:v>
                </c:pt>
                <c:pt idx="11">
                  <c:v>1.2896313308277829</c:v>
                </c:pt>
                <c:pt idx="12">
                  <c:v>1.9498524463821936</c:v>
                </c:pt>
                <c:pt idx="13">
                  <c:v>1.7572914088348737</c:v>
                </c:pt>
                <c:pt idx="14">
                  <c:v>1.544918870257155</c:v>
                </c:pt>
                <c:pt idx="15">
                  <c:v>1.5520442781204817</c:v>
                </c:pt>
                <c:pt idx="16">
                  <c:v>1.0398671941550113</c:v>
                </c:pt>
                <c:pt idx="17">
                  <c:v>1.7972873138253234</c:v>
                </c:pt>
                <c:pt idx="18">
                  <c:v>1.1824741888412154</c:v>
                </c:pt>
                <c:pt idx="19">
                  <c:v>1.9927296646302834</c:v>
                </c:pt>
                <c:pt idx="20">
                  <c:v>1.1857894156438933</c:v>
                </c:pt>
                <c:pt idx="21">
                  <c:v>1.0846238972643532</c:v>
                </c:pt>
                <c:pt idx="22">
                  <c:v>1.0027406959239857</c:v>
                </c:pt>
                <c:pt idx="23">
                  <c:v>1.2006692748964349</c:v>
                </c:pt>
                <c:pt idx="24">
                  <c:v>1.6045533266589587</c:v>
                </c:pt>
                <c:pt idx="25">
                  <c:v>1.0603078478242223</c:v>
                </c:pt>
                <c:pt idx="26">
                  <c:v>1.6222778407410683</c:v>
                </c:pt>
                <c:pt idx="27">
                  <c:v>1.246800906472977</c:v>
                </c:pt>
                <c:pt idx="28">
                  <c:v>1.9769963169562241</c:v>
                </c:pt>
                <c:pt idx="29">
                  <c:v>1.9895026240888942</c:v>
                </c:pt>
                <c:pt idx="30">
                  <c:v>1.0919657504512754</c:v>
                </c:pt>
                <c:pt idx="31">
                  <c:v>1.5598302793714081</c:v>
                </c:pt>
                <c:pt idx="32">
                  <c:v>1.6381085359089584</c:v>
                </c:pt>
                <c:pt idx="33">
                  <c:v>1.0262264126451213</c:v>
                </c:pt>
                <c:pt idx="34">
                  <c:v>1.1032991266099286</c:v>
                </c:pt>
                <c:pt idx="35">
                  <c:v>1.098646219815544</c:v>
                </c:pt>
                <c:pt idx="36">
                  <c:v>1.9454777131514298</c:v>
                </c:pt>
                <c:pt idx="37">
                  <c:v>1.1832458393654708</c:v>
                </c:pt>
                <c:pt idx="38">
                  <c:v>1.5984322014512591</c:v>
                </c:pt>
                <c:pt idx="39">
                  <c:v>1.2151644535150794</c:v>
                </c:pt>
                <c:pt idx="40">
                  <c:v>1.8115876215517077</c:v>
                </c:pt>
                <c:pt idx="41">
                  <c:v>1.0998617139093985</c:v>
                </c:pt>
                <c:pt idx="42">
                  <c:v>1.285958316942728</c:v>
                </c:pt>
                <c:pt idx="43">
                  <c:v>1.0151376110620787</c:v>
                </c:pt>
                <c:pt idx="44">
                  <c:v>1.5365693702638152</c:v>
                </c:pt>
                <c:pt idx="45">
                  <c:v>1.1909313085756752</c:v>
                </c:pt>
                <c:pt idx="46">
                  <c:v>1.7710572584667827</c:v>
                </c:pt>
                <c:pt idx="47">
                  <c:v>1.2724359228638766</c:v>
                </c:pt>
                <c:pt idx="48">
                  <c:v>1.4284104572804095</c:v>
                </c:pt>
                <c:pt idx="49">
                  <c:v>1.1281275654939344</c:v>
                </c:pt>
                <c:pt idx="50">
                  <c:v>1.2422159690457746</c:v>
                </c:pt>
                <c:pt idx="51">
                  <c:v>1.4604022192407697</c:v>
                </c:pt>
                <c:pt idx="52">
                  <c:v>1.1952588573115874</c:v>
                </c:pt>
                <c:pt idx="53">
                  <c:v>1.268565306602023</c:v>
                </c:pt>
                <c:pt idx="54">
                  <c:v>1.1629252819500007</c:v>
                </c:pt>
                <c:pt idx="55">
                  <c:v>1.6302627516502617</c:v>
                </c:pt>
                <c:pt idx="56">
                  <c:v>1.8283087805142988</c:v>
                </c:pt>
                <c:pt idx="57">
                  <c:v>1.2764008510632538</c:v>
                </c:pt>
                <c:pt idx="58">
                  <c:v>1.6110521946205982</c:v>
                </c:pt>
                <c:pt idx="59">
                  <c:v>1.491149414158657</c:v>
                </c:pt>
                <c:pt idx="60">
                  <c:v>1.7177771254971621</c:v>
                </c:pt>
                <c:pt idx="61">
                  <c:v>1.4424349323440622</c:v>
                </c:pt>
                <c:pt idx="62">
                  <c:v>1.6076234225099049</c:v>
                </c:pt>
                <c:pt idx="63">
                  <c:v>1.1972615356239804</c:v>
                </c:pt>
                <c:pt idx="64">
                  <c:v>1.4087411808487764</c:v>
                </c:pt>
                <c:pt idx="65">
                  <c:v>1.4339367650872259</c:v>
                </c:pt>
                <c:pt idx="66">
                  <c:v>1.7131510519305677</c:v>
                </c:pt>
                <c:pt idx="67">
                  <c:v>1.3867316932342462</c:v>
                </c:pt>
                <c:pt idx="68">
                  <c:v>1.4508970145823428</c:v>
                </c:pt>
                <c:pt idx="69">
                  <c:v>1.072975840552004</c:v>
                </c:pt>
                <c:pt idx="70">
                  <c:v>1.5258993089163775</c:v>
                </c:pt>
                <c:pt idx="71">
                  <c:v>1.2521290170682429</c:v>
                </c:pt>
                <c:pt idx="72">
                  <c:v>1.2456450485862787</c:v>
                </c:pt>
                <c:pt idx="73">
                  <c:v>1.4387607985035311</c:v>
                </c:pt>
                <c:pt idx="74">
                  <c:v>1.8217301120261844</c:v>
                </c:pt>
                <c:pt idx="75">
                  <c:v>1.8316890258301046</c:v>
                </c:pt>
                <c:pt idx="76">
                  <c:v>1.2968635797412373</c:v>
                </c:pt>
                <c:pt idx="77">
                  <c:v>1.9428111815394109</c:v>
                </c:pt>
                <c:pt idx="78">
                  <c:v>1.0883919809516969</c:v>
                </c:pt>
                <c:pt idx="79">
                  <c:v>1.0940724441206284</c:v>
                </c:pt>
                <c:pt idx="80">
                  <c:v>1.4875495947381565</c:v>
                </c:pt>
                <c:pt idx="81">
                  <c:v>1.9732366633304061</c:v>
                </c:pt>
                <c:pt idx="82">
                  <c:v>1.753861419481844</c:v>
                </c:pt>
                <c:pt idx="83">
                  <c:v>1.4361950256733131</c:v>
                </c:pt>
                <c:pt idx="84">
                  <c:v>1.1488415449026887</c:v>
                </c:pt>
                <c:pt idx="85">
                  <c:v>1.797344090036592</c:v>
                </c:pt>
                <c:pt idx="86">
                  <c:v>1.4547910130399084</c:v>
                </c:pt>
                <c:pt idx="87">
                  <c:v>1.4023364158215363</c:v>
                </c:pt>
                <c:pt idx="88">
                  <c:v>1.7391193925890882</c:v>
                </c:pt>
                <c:pt idx="89">
                  <c:v>1.9549914548166427</c:v>
                </c:pt>
                <c:pt idx="90">
                  <c:v>1.159115107210416</c:v>
                </c:pt>
                <c:pt idx="91">
                  <c:v>1.2959579458672228</c:v>
                </c:pt>
                <c:pt idx="92">
                  <c:v>1.6280594057203577</c:v>
                </c:pt>
                <c:pt idx="93">
                  <c:v>1.8646742661420033</c:v>
                </c:pt>
                <c:pt idx="94">
                  <c:v>1.326726216886378</c:v>
                </c:pt>
                <c:pt idx="95">
                  <c:v>1.8260368392094966</c:v>
                </c:pt>
                <c:pt idx="96">
                  <c:v>1.4216060309965139</c:v>
                </c:pt>
                <c:pt idx="97">
                  <c:v>1.720890093692367</c:v>
                </c:pt>
                <c:pt idx="98">
                  <c:v>1.2793707404104215</c:v>
                </c:pt>
                <c:pt idx="99">
                  <c:v>1.8379350647351353</c:v>
                </c:pt>
                <c:pt idx="100">
                  <c:v>1.4242291006621477</c:v>
                </c:pt>
                <c:pt idx="101">
                  <c:v>1.2260838451995033</c:v>
                </c:pt>
                <c:pt idx="102">
                  <c:v>1.6422265262022786</c:v>
                </c:pt>
                <c:pt idx="103">
                  <c:v>1.2092410138010576</c:v>
                </c:pt>
                <c:pt idx="104">
                  <c:v>1.2200324641022431</c:v>
                </c:pt>
                <c:pt idx="105">
                  <c:v>1.3740451590405647</c:v>
                </c:pt>
                <c:pt idx="106">
                  <c:v>1.279384765042614</c:v>
                </c:pt>
                <c:pt idx="107">
                  <c:v>1.9865098971925412</c:v>
                </c:pt>
                <c:pt idx="108">
                  <c:v>1.1799401904211679</c:v>
                </c:pt>
                <c:pt idx="109">
                  <c:v>1.2100149285922208</c:v>
                </c:pt>
                <c:pt idx="110">
                  <c:v>1.6391348856860593</c:v>
                </c:pt>
                <c:pt idx="111">
                  <c:v>1.9484987828017695</c:v>
                </c:pt>
                <c:pt idx="112">
                  <c:v>1.7804991878998311</c:v>
                </c:pt>
                <c:pt idx="113">
                  <c:v>1.3188450945676413</c:v>
                </c:pt>
                <c:pt idx="114">
                  <c:v>1.670973114137519</c:v>
                </c:pt>
                <c:pt idx="115">
                  <c:v>1.3543001618220283</c:v>
                </c:pt>
                <c:pt idx="116">
                  <c:v>1.4729510057779818</c:v>
                </c:pt>
                <c:pt idx="117">
                  <c:v>1.8107055825533904</c:v>
                </c:pt>
                <c:pt idx="118">
                  <c:v>1.7245409904273625</c:v>
                </c:pt>
                <c:pt idx="119">
                  <c:v>1.7009619553533508</c:v>
                </c:pt>
                <c:pt idx="121">
                  <c:v>3.55</c:v>
                </c:pt>
                <c:pt idx="122">
                  <c:v>4.45</c:v>
                </c:pt>
                <c:pt idx="123">
                  <c:v>4</c:v>
                </c:pt>
                <c:pt idx="124">
                  <c:v>4.0999999999999996</c:v>
                </c:pt>
                <c:pt idx="125">
                  <c:v>3.9</c:v>
                </c:pt>
                <c:pt idx="126">
                  <c:v>4.2</c:v>
                </c:pt>
                <c:pt idx="127">
                  <c:v>3.8</c:v>
                </c:pt>
                <c:pt idx="128">
                  <c:v>4.3</c:v>
                </c:pt>
                <c:pt idx="129">
                  <c:v>3.7</c:v>
                </c:pt>
                <c:pt idx="130">
                  <c:v>4.4000000000000004</c:v>
                </c:pt>
                <c:pt idx="131">
                  <c:v>3.6</c:v>
                </c:pt>
                <c:pt idx="132">
                  <c:v>4.5</c:v>
                </c:pt>
                <c:pt idx="133">
                  <c:v>3.5</c:v>
                </c:pt>
                <c:pt idx="134">
                  <c:v>4.5999999999999996</c:v>
                </c:pt>
                <c:pt idx="135">
                  <c:v>3.4</c:v>
                </c:pt>
                <c:pt idx="136">
                  <c:v>4</c:v>
                </c:pt>
              </c:numCache>
            </c:numRef>
          </c:xVal>
          <c:yVal>
            <c:numRef>
              <c:f>View_Indicators!$AL$10:$AL$146</c:f>
              <c:numCache>
                <c:formatCode>General</c:formatCode>
                <c:ptCount val="137"/>
                <c:pt idx="121" formatCode="0%">
                  <c:v>0.86973</c:v>
                </c:pt>
                <c:pt idx="122" formatCode="0%">
                  <c:v>0.86973</c:v>
                </c:pt>
                <c:pt idx="123" formatCode="0%">
                  <c:v>0.86973</c:v>
                </c:pt>
                <c:pt idx="124" formatCode="0%">
                  <c:v>0.86973</c:v>
                </c:pt>
                <c:pt idx="125" formatCode="0%">
                  <c:v>0.86973</c:v>
                </c:pt>
                <c:pt idx="126" formatCode="0%">
                  <c:v>0.86973</c:v>
                </c:pt>
                <c:pt idx="127" formatCode="0%">
                  <c:v>0.86973</c:v>
                </c:pt>
                <c:pt idx="128" formatCode="0%">
                  <c:v>0.86973</c:v>
                </c:pt>
                <c:pt idx="129" formatCode="0%">
                  <c:v>0.86973</c:v>
                </c:pt>
                <c:pt idx="130" formatCode="0%">
                  <c:v>0.86973</c:v>
                </c:pt>
                <c:pt idx="131" formatCode="0%">
                  <c:v>0.86973</c:v>
                </c:pt>
                <c:pt idx="132" formatCode="0%">
                  <c:v>0.86973</c:v>
                </c:pt>
                <c:pt idx="133" formatCode="0%">
                  <c:v>0.86973</c:v>
                </c:pt>
                <c:pt idx="134" formatCode="0%">
                  <c:v>0.86973</c:v>
                </c:pt>
                <c:pt idx="135" formatCode="0%">
                  <c:v>0.86973</c:v>
                </c:pt>
              </c:numCache>
            </c:numRef>
          </c:yVal>
          <c:smooth val="0"/>
          <c:extLst>
            <c:ext xmlns:c16="http://schemas.microsoft.com/office/drawing/2014/chart" uri="{C3380CC4-5D6E-409C-BE32-E72D297353CC}">
              <c16:uniqueId val="{00000003-D040-490D-96DD-4589DE33AB7D}"/>
            </c:ext>
          </c:extLst>
        </c:ser>
        <c:dLbls>
          <c:showLegendKey val="0"/>
          <c:showVal val="0"/>
          <c:showCatName val="0"/>
          <c:showSerName val="0"/>
          <c:showPercent val="0"/>
          <c:showBubbleSize val="0"/>
        </c:dLbls>
        <c:axId val="936146591"/>
        <c:axId val="936166271"/>
      </c:scatterChart>
      <c:valAx>
        <c:axId val="936146591"/>
        <c:scaling>
          <c:orientation val="minMax"/>
        </c:scaling>
        <c:delete val="0"/>
        <c:axPos val="b"/>
        <c:majorGridlines>
          <c:spPr>
            <a:ln w="9525" cap="flat" cmpd="sng" algn="ctr">
              <a:noFill/>
              <a:round/>
            </a:ln>
            <a:effectLst/>
          </c:spPr>
        </c:majorGridlines>
        <c:numFmt formatCode="0.00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936166271"/>
        <c:crosses val="autoZero"/>
        <c:crossBetween val="midCat"/>
      </c:valAx>
      <c:valAx>
        <c:axId val="93616627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936146591"/>
        <c:crosses val="autoZero"/>
        <c:crossBetween val="midCat"/>
      </c:valAx>
      <c:spPr>
        <a:noFill/>
        <a:ln>
          <a:noFill/>
        </a:ln>
        <a:effectLst/>
      </c:spPr>
    </c:plotArea>
    <c:legend>
      <c:legendPos val="b"/>
      <c:layout>
        <c:manualLayout>
          <c:xMode val="edge"/>
          <c:yMode val="edge"/>
          <c:x val="0.13317609054524293"/>
          <c:y val="0.84521399110825435"/>
          <c:w val="0.81610115477646739"/>
          <c:h val="0.13437784562643956"/>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7.jpeg"/><Relationship Id="rId4"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9.jpeg"/><Relationship Id="rId4" Type="http://schemas.openxmlformats.org/officeDocument/2006/relationships/image" Target="../media/image8.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10.jpeg"/><Relationship Id="rId4" Type="http://schemas.openxmlformats.org/officeDocument/2006/relationships/image" Target="../media/image11.jpe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jpe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oneCellAnchor>
    <xdr:from>
      <xdr:col>4</xdr:col>
      <xdr:colOff>159522</xdr:colOff>
      <xdr:row>3</xdr:row>
      <xdr:rowOff>28575</xdr:rowOff>
    </xdr:from>
    <xdr:ext cx="163100" cy="163100"/>
    <xdr:pic>
      <xdr:nvPicPr>
        <xdr:cNvPr id="2" name="Picture 1">
          <a:extLst>
            <a:ext uri="{FF2B5EF4-FFF2-40B4-BE49-F238E27FC236}">
              <a16:creationId xmlns:a16="http://schemas.microsoft.com/office/drawing/2014/main" id="{9C253DB6-5067-44E8-87C8-7B47C1D45CAA}"/>
            </a:ext>
          </a:extLst>
        </xdr:cNvPr>
        <xdr:cNvPicPr>
          <a:picLocks noChangeAspect="1"/>
        </xdr:cNvPicPr>
      </xdr:nvPicPr>
      <xdr:blipFill>
        <a:blip xmlns:r="http://schemas.openxmlformats.org/officeDocument/2006/relationships" r:embed="rId1"/>
        <a:stretch>
          <a:fillRect/>
        </a:stretch>
      </xdr:blipFill>
      <xdr:spPr>
        <a:xfrm>
          <a:off x="5893572" y="600075"/>
          <a:ext cx="163100" cy="163100"/>
        </a:xfrm>
        <a:prstGeom prst="rect">
          <a:avLst/>
        </a:prstGeom>
      </xdr:spPr>
    </xdr:pic>
    <xdr:clientData/>
  </xdr:oneCellAnchor>
  <xdr:oneCellAnchor>
    <xdr:from>
      <xdr:col>4</xdr:col>
      <xdr:colOff>162624</xdr:colOff>
      <xdr:row>2</xdr:row>
      <xdr:rowOff>38100</xdr:rowOff>
    </xdr:from>
    <xdr:ext cx="156897" cy="152656"/>
    <xdr:pic>
      <xdr:nvPicPr>
        <xdr:cNvPr id="3" name="Picture 2">
          <a:extLst>
            <a:ext uri="{FF2B5EF4-FFF2-40B4-BE49-F238E27FC236}">
              <a16:creationId xmlns:a16="http://schemas.microsoft.com/office/drawing/2014/main" id="{5FF02DEF-152D-41C9-9192-DE1D0D03BE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96674" y="419100"/>
          <a:ext cx="156897" cy="152656"/>
        </a:xfrm>
        <a:prstGeom prst="rect">
          <a:avLst/>
        </a:prstGeom>
      </xdr:spPr>
    </xdr:pic>
    <xdr:clientData/>
  </xdr:oneCellAnchor>
  <xdr:oneCellAnchor>
    <xdr:from>
      <xdr:col>4</xdr:col>
      <xdr:colOff>128911</xdr:colOff>
      <xdr:row>1</xdr:row>
      <xdr:rowOff>19050</xdr:rowOff>
    </xdr:from>
    <xdr:ext cx="224323" cy="162011"/>
    <xdr:pic>
      <xdr:nvPicPr>
        <xdr:cNvPr id="4" name="Picture 3">
          <a:extLst>
            <a:ext uri="{FF2B5EF4-FFF2-40B4-BE49-F238E27FC236}">
              <a16:creationId xmlns:a16="http://schemas.microsoft.com/office/drawing/2014/main" id="{34B510EC-43F5-48A7-ABC1-00569DFF0B16}"/>
            </a:ext>
          </a:extLst>
        </xdr:cNvPr>
        <xdr:cNvPicPr>
          <a:picLocks noChangeAspect="1"/>
        </xdr:cNvPicPr>
      </xdr:nvPicPr>
      <xdr:blipFill>
        <a:blip xmlns:r="http://schemas.openxmlformats.org/officeDocument/2006/relationships" r:embed="rId3"/>
        <a:stretch>
          <a:fillRect/>
        </a:stretch>
      </xdr:blipFill>
      <xdr:spPr>
        <a:xfrm>
          <a:off x="5862961" y="209550"/>
          <a:ext cx="224323" cy="162011"/>
        </a:xfrm>
        <a:prstGeom prst="rect">
          <a:avLst/>
        </a:prstGeom>
      </xdr:spPr>
    </xdr:pic>
    <xdr:clientData/>
  </xdr:oneCellAnchor>
  <xdr:twoCellAnchor editAs="oneCell">
    <xdr:from>
      <xdr:col>4</xdr:col>
      <xdr:colOff>464433</xdr:colOff>
      <xdr:row>0</xdr:row>
      <xdr:rowOff>46774</xdr:rowOff>
    </xdr:from>
    <xdr:to>
      <xdr:col>6</xdr:col>
      <xdr:colOff>297075</xdr:colOff>
      <xdr:row>5</xdr:row>
      <xdr:rowOff>102274</xdr:rowOff>
    </xdr:to>
    <xdr:pic>
      <xdr:nvPicPr>
        <xdr:cNvPr id="5" name="Picture 4">
          <a:extLst>
            <a:ext uri="{FF2B5EF4-FFF2-40B4-BE49-F238E27FC236}">
              <a16:creationId xmlns:a16="http://schemas.microsoft.com/office/drawing/2014/main" id="{E44127A8-1205-4416-B503-6420C9CD000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198483" y="46774"/>
          <a:ext cx="2823492"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183930</xdr:colOff>
      <xdr:row>0</xdr:row>
      <xdr:rowOff>59120</xdr:rowOff>
    </xdr:from>
    <xdr:to>
      <xdr:col>2</xdr:col>
      <xdr:colOff>1708584</xdr:colOff>
      <xdr:row>5</xdr:row>
      <xdr:rowOff>114620</xdr:rowOff>
    </xdr:to>
    <xdr:pic>
      <xdr:nvPicPr>
        <xdr:cNvPr id="6" name="Picture 5">
          <a:extLst>
            <a:ext uri="{FF2B5EF4-FFF2-40B4-BE49-F238E27FC236}">
              <a16:creationId xmlns:a16="http://schemas.microsoft.com/office/drawing/2014/main" id="{53AB42A0-A4F6-4738-BE0B-52CAC93A6A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3930" y="59120"/>
          <a:ext cx="2696229"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5348226</xdr:colOff>
      <xdr:row>3</xdr:row>
      <xdr:rowOff>30307</xdr:rowOff>
    </xdr:from>
    <xdr:ext cx="163100" cy="163100"/>
    <xdr:pic>
      <xdr:nvPicPr>
        <xdr:cNvPr id="2" name="Picture 1">
          <a:extLst>
            <a:ext uri="{FF2B5EF4-FFF2-40B4-BE49-F238E27FC236}">
              <a16:creationId xmlns:a16="http://schemas.microsoft.com/office/drawing/2014/main" id="{FE45DFF2-AFA4-4FB4-AEBE-39C9829C9E4D}"/>
            </a:ext>
          </a:extLst>
        </xdr:cNvPr>
        <xdr:cNvPicPr>
          <a:picLocks noChangeAspect="1"/>
        </xdr:cNvPicPr>
      </xdr:nvPicPr>
      <xdr:blipFill>
        <a:blip xmlns:r="http://schemas.openxmlformats.org/officeDocument/2006/relationships" r:embed="rId1"/>
        <a:stretch>
          <a:fillRect/>
        </a:stretch>
      </xdr:blipFill>
      <xdr:spPr>
        <a:xfrm>
          <a:off x="2735201" y="665307"/>
          <a:ext cx="163100" cy="163100"/>
        </a:xfrm>
        <a:prstGeom prst="rect">
          <a:avLst/>
        </a:prstGeom>
      </xdr:spPr>
    </xdr:pic>
    <xdr:clientData/>
  </xdr:oneCellAnchor>
  <xdr:oneCellAnchor>
    <xdr:from>
      <xdr:col>2</xdr:col>
      <xdr:colOff>5351328</xdr:colOff>
      <xdr:row>2</xdr:row>
      <xdr:rowOff>31173</xdr:rowOff>
    </xdr:from>
    <xdr:ext cx="156897" cy="152656"/>
    <xdr:pic>
      <xdr:nvPicPr>
        <xdr:cNvPr id="3" name="Picture 2">
          <a:extLst>
            <a:ext uri="{FF2B5EF4-FFF2-40B4-BE49-F238E27FC236}">
              <a16:creationId xmlns:a16="http://schemas.microsoft.com/office/drawing/2014/main" id="{BD8AF538-E5AE-4182-9BBD-A09A920B2C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31953" y="475673"/>
          <a:ext cx="156897" cy="152656"/>
        </a:xfrm>
        <a:prstGeom prst="rect">
          <a:avLst/>
        </a:prstGeom>
      </xdr:spPr>
    </xdr:pic>
    <xdr:clientData/>
  </xdr:oneCellAnchor>
  <xdr:oneCellAnchor>
    <xdr:from>
      <xdr:col>2</xdr:col>
      <xdr:colOff>5317615</xdr:colOff>
      <xdr:row>1</xdr:row>
      <xdr:rowOff>12123</xdr:rowOff>
    </xdr:from>
    <xdr:ext cx="224323" cy="162011"/>
    <xdr:pic>
      <xdr:nvPicPr>
        <xdr:cNvPr id="4" name="Picture 3">
          <a:extLst>
            <a:ext uri="{FF2B5EF4-FFF2-40B4-BE49-F238E27FC236}">
              <a16:creationId xmlns:a16="http://schemas.microsoft.com/office/drawing/2014/main" id="{9FA166A2-EC20-4689-9168-A42F0A5D3C3B}"/>
            </a:ext>
          </a:extLst>
        </xdr:cNvPr>
        <xdr:cNvPicPr>
          <a:picLocks noChangeAspect="1"/>
        </xdr:cNvPicPr>
      </xdr:nvPicPr>
      <xdr:blipFill>
        <a:blip xmlns:r="http://schemas.openxmlformats.org/officeDocument/2006/relationships" r:embed="rId3"/>
        <a:stretch>
          <a:fillRect/>
        </a:stretch>
      </xdr:blipFill>
      <xdr:spPr>
        <a:xfrm>
          <a:off x="2736340" y="266123"/>
          <a:ext cx="224323" cy="162011"/>
        </a:xfrm>
        <a:prstGeom prst="rect">
          <a:avLst/>
        </a:prstGeom>
      </xdr:spPr>
    </xdr:pic>
    <xdr:clientData/>
  </xdr:oneCellAnchor>
  <xdr:twoCellAnchor editAs="oneCell">
    <xdr:from>
      <xdr:col>0</xdr:col>
      <xdr:colOff>201702</xdr:colOff>
      <xdr:row>0</xdr:row>
      <xdr:rowOff>80817</xdr:rowOff>
    </xdr:from>
    <xdr:to>
      <xdr:col>3</xdr:col>
      <xdr:colOff>223902</xdr:colOff>
      <xdr:row>4</xdr:row>
      <xdr:rowOff>269667</xdr:rowOff>
    </xdr:to>
    <xdr:pic>
      <xdr:nvPicPr>
        <xdr:cNvPr id="5" name="Picture 4">
          <a:extLst>
            <a:ext uri="{FF2B5EF4-FFF2-40B4-BE49-F238E27FC236}">
              <a16:creationId xmlns:a16="http://schemas.microsoft.com/office/drawing/2014/main" id="{E37070FE-D47D-493F-92FC-22A7DEADCA1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8527" y="83992"/>
          <a:ext cx="2830487" cy="10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147638</xdr:colOff>
      <xdr:row>0</xdr:row>
      <xdr:rowOff>128442</xdr:rowOff>
    </xdr:from>
    <xdr:to>
      <xdr:col>3</xdr:col>
      <xdr:colOff>163488</xdr:colOff>
      <xdr:row>3</xdr:row>
      <xdr:rowOff>317292</xdr:rowOff>
    </xdr:to>
    <xdr:pic>
      <xdr:nvPicPr>
        <xdr:cNvPr id="5" name="Picture 4">
          <a:extLst>
            <a:ext uri="{FF2B5EF4-FFF2-40B4-BE49-F238E27FC236}">
              <a16:creationId xmlns:a16="http://schemas.microsoft.com/office/drawing/2014/main" id="{17B3943B-EEB4-4A52-B239-704B264CB0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8" y="128442"/>
          <a:ext cx="2694756" cy="1010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2</xdr:col>
      <xdr:colOff>5348226</xdr:colOff>
      <xdr:row>3</xdr:row>
      <xdr:rowOff>30307</xdr:rowOff>
    </xdr:from>
    <xdr:ext cx="163100" cy="163100"/>
    <xdr:pic>
      <xdr:nvPicPr>
        <xdr:cNvPr id="2" name="Picture 1">
          <a:extLst>
            <a:ext uri="{FF2B5EF4-FFF2-40B4-BE49-F238E27FC236}">
              <a16:creationId xmlns:a16="http://schemas.microsoft.com/office/drawing/2014/main" id="{7A137939-6E87-4FC9-B630-894751D9D29D}"/>
            </a:ext>
          </a:extLst>
        </xdr:cNvPr>
        <xdr:cNvPicPr>
          <a:picLocks noChangeAspect="1"/>
        </xdr:cNvPicPr>
      </xdr:nvPicPr>
      <xdr:blipFill>
        <a:blip xmlns:r="http://schemas.openxmlformats.org/officeDocument/2006/relationships" r:embed="rId1"/>
        <a:stretch>
          <a:fillRect/>
        </a:stretch>
      </xdr:blipFill>
      <xdr:spPr>
        <a:xfrm>
          <a:off x="2735201" y="665307"/>
          <a:ext cx="163100" cy="163100"/>
        </a:xfrm>
        <a:prstGeom prst="rect">
          <a:avLst/>
        </a:prstGeom>
      </xdr:spPr>
    </xdr:pic>
    <xdr:clientData/>
  </xdr:oneCellAnchor>
  <xdr:oneCellAnchor>
    <xdr:from>
      <xdr:col>2</xdr:col>
      <xdr:colOff>5351328</xdr:colOff>
      <xdr:row>2</xdr:row>
      <xdr:rowOff>31173</xdr:rowOff>
    </xdr:from>
    <xdr:ext cx="156897" cy="152656"/>
    <xdr:pic>
      <xdr:nvPicPr>
        <xdr:cNvPr id="3" name="Picture 2">
          <a:extLst>
            <a:ext uri="{FF2B5EF4-FFF2-40B4-BE49-F238E27FC236}">
              <a16:creationId xmlns:a16="http://schemas.microsoft.com/office/drawing/2014/main" id="{954E20DE-F4DD-457E-A471-795C053A4F5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31953" y="475673"/>
          <a:ext cx="156897" cy="152656"/>
        </a:xfrm>
        <a:prstGeom prst="rect">
          <a:avLst/>
        </a:prstGeom>
      </xdr:spPr>
    </xdr:pic>
    <xdr:clientData/>
  </xdr:oneCellAnchor>
  <xdr:oneCellAnchor>
    <xdr:from>
      <xdr:col>2</xdr:col>
      <xdr:colOff>5317615</xdr:colOff>
      <xdr:row>1</xdr:row>
      <xdr:rowOff>12123</xdr:rowOff>
    </xdr:from>
    <xdr:ext cx="224323" cy="162011"/>
    <xdr:pic>
      <xdr:nvPicPr>
        <xdr:cNvPr id="4" name="Picture 3">
          <a:extLst>
            <a:ext uri="{FF2B5EF4-FFF2-40B4-BE49-F238E27FC236}">
              <a16:creationId xmlns:a16="http://schemas.microsoft.com/office/drawing/2014/main" id="{7B6ECB32-0EEF-4AF5-9A58-834E87655857}"/>
            </a:ext>
          </a:extLst>
        </xdr:cNvPr>
        <xdr:cNvPicPr>
          <a:picLocks noChangeAspect="1"/>
        </xdr:cNvPicPr>
      </xdr:nvPicPr>
      <xdr:blipFill>
        <a:blip xmlns:r="http://schemas.openxmlformats.org/officeDocument/2006/relationships" r:embed="rId3"/>
        <a:stretch>
          <a:fillRect/>
        </a:stretch>
      </xdr:blipFill>
      <xdr:spPr>
        <a:xfrm>
          <a:off x="2736340" y="266123"/>
          <a:ext cx="224323" cy="162011"/>
        </a:xfrm>
        <a:prstGeom prst="rect">
          <a:avLst/>
        </a:prstGeom>
      </xdr:spPr>
    </xdr:pic>
    <xdr:clientData/>
  </xdr:oneCellAnchor>
  <xdr:twoCellAnchor editAs="oneCell">
    <xdr:from>
      <xdr:col>0</xdr:col>
      <xdr:colOff>201702</xdr:colOff>
      <xdr:row>0</xdr:row>
      <xdr:rowOff>80817</xdr:rowOff>
    </xdr:from>
    <xdr:to>
      <xdr:col>3</xdr:col>
      <xdr:colOff>220727</xdr:colOff>
      <xdr:row>4</xdr:row>
      <xdr:rowOff>269667</xdr:rowOff>
    </xdr:to>
    <xdr:pic>
      <xdr:nvPicPr>
        <xdr:cNvPr id="5" name="Picture 4">
          <a:extLst>
            <a:ext uri="{FF2B5EF4-FFF2-40B4-BE49-F238E27FC236}">
              <a16:creationId xmlns:a16="http://schemas.microsoft.com/office/drawing/2014/main" id="{B6B88ED7-73C8-4340-9962-B0361C112FA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8527" y="83992"/>
          <a:ext cx="2827312" cy="10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2</xdr:col>
      <xdr:colOff>5348226</xdr:colOff>
      <xdr:row>3</xdr:row>
      <xdr:rowOff>30307</xdr:rowOff>
    </xdr:from>
    <xdr:ext cx="163100" cy="163100"/>
    <xdr:pic>
      <xdr:nvPicPr>
        <xdr:cNvPr id="2" name="Picture 1">
          <a:extLst>
            <a:ext uri="{FF2B5EF4-FFF2-40B4-BE49-F238E27FC236}">
              <a16:creationId xmlns:a16="http://schemas.microsoft.com/office/drawing/2014/main" id="{34A6FB6F-FBE3-43F1-A3DA-BE2F87AE9465}"/>
            </a:ext>
          </a:extLst>
        </xdr:cNvPr>
        <xdr:cNvPicPr>
          <a:picLocks noChangeAspect="1"/>
        </xdr:cNvPicPr>
      </xdr:nvPicPr>
      <xdr:blipFill>
        <a:blip xmlns:r="http://schemas.openxmlformats.org/officeDocument/2006/relationships" r:embed="rId1"/>
        <a:stretch>
          <a:fillRect/>
        </a:stretch>
      </xdr:blipFill>
      <xdr:spPr>
        <a:xfrm>
          <a:off x="2735201" y="665307"/>
          <a:ext cx="163100" cy="163100"/>
        </a:xfrm>
        <a:prstGeom prst="rect">
          <a:avLst/>
        </a:prstGeom>
      </xdr:spPr>
    </xdr:pic>
    <xdr:clientData/>
  </xdr:oneCellAnchor>
  <xdr:oneCellAnchor>
    <xdr:from>
      <xdr:col>2</xdr:col>
      <xdr:colOff>5351328</xdr:colOff>
      <xdr:row>2</xdr:row>
      <xdr:rowOff>31173</xdr:rowOff>
    </xdr:from>
    <xdr:ext cx="156897" cy="152656"/>
    <xdr:pic>
      <xdr:nvPicPr>
        <xdr:cNvPr id="3" name="Picture 2">
          <a:extLst>
            <a:ext uri="{FF2B5EF4-FFF2-40B4-BE49-F238E27FC236}">
              <a16:creationId xmlns:a16="http://schemas.microsoft.com/office/drawing/2014/main" id="{8CF67C13-542D-4575-90DE-A46481200F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31953" y="475673"/>
          <a:ext cx="156897" cy="152656"/>
        </a:xfrm>
        <a:prstGeom prst="rect">
          <a:avLst/>
        </a:prstGeom>
      </xdr:spPr>
    </xdr:pic>
    <xdr:clientData/>
  </xdr:oneCellAnchor>
  <xdr:oneCellAnchor>
    <xdr:from>
      <xdr:col>2</xdr:col>
      <xdr:colOff>5317615</xdr:colOff>
      <xdr:row>1</xdr:row>
      <xdr:rowOff>12123</xdr:rowOff>
    </xdr:from>
    <xdr:ext cx="224323" cy="162011"/>
    <xdr:pic>
      <xdr:nvPicPr>
        <xdr:cNvPr id="4" name="Picture 3">
          <a:extLst>
            <a:ext uri="{FF2B5EF4-FFF2-40B4-BE49-F238E27FC236}">
              <a16:creationId xmlns:a16="http://schemas.microsoft.com/office/drawing/2014/main" id="{4A72841A-2C04-4F9E-90A2-6B94DC769A5C}"/>
            </a:ext>
          </a:extLst>
        </xdr:cNvPr>
        <xdr:cNvPicPr>
          <a:picLocks noChangeAspect="1"/>
        </xdr:cNvPicPr>
      </xdr:nvPicPr>
      <xdr:blipFill>
        <a:blip xmlns:r="http://schemas.openxmlformats.org/officeDocument/2006/relationships" r:embed="rId3"/>
        <a:stretch>
          <a:fillRect/>
        </a:stretch>
      </xdr:blipFill>
      <xdr:spPr>
        <a:xfrm>
          <a:off x="2736340" y="266123"/>
          <a:ext cx="224323" cy="162011"/>
        </a:xfrm>
        <a:prstGeom prst="rect">
          <a:avLst/>
        </a:prstGeom>
      </xdr:spPr>
    </xdr:pic>
    <xdr:clientData/>
  </xdr:oneCellAnchor>
  <xdr:twoCellAnchor editAs="oneCell">
    <xdr:from>
      <xdr:col>0</xdr:col>
      <xdr:colOff>201702</xdr:colOff>
      <xdr:row>0</xdr:row>
      <xdr:rowOff>80817</xdr:rowOff>
    </xdr:from>
    <xdr:to>
      <xdr:col>3</xdr:col>
      <xdr:colOff>231839</xdr:colOff>
      <xdr:row>3</xdr:row>
      <xdr:rowOff>250617</xdr:rowOff>
    </xdr:to>
    <xdr:pic>
      <xdr:nvPicPr>
        <xdr:cNvPr id="5" name="Picture 4">
          <a:extLst>
            <a:ext uri="{FF2B5EF4-FFF2-40B4-BE49-F238E27FC236}">
              <a16:creationId xmlns:a16="http://schemas.microsoft.com/office/drawing/2014/main" id="{22EA227B-D6AD-42C8-B899-20D44BF243C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8527" y="83992"/>
          <a:ext cx="2830487" cy="10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2</xdr:col>
      <xdr:colOff>5348226</xdr:colOff>
      <xdr:row>3</xdr:row>
      <xdr:rowOff>30307</xdr:rowOff>
    </xdr:from>
    <xdr:ext cx="163100" cy="163100"/>
    <xdr:pic>
      <xdr:nvPicPr>
        <xdr:cNvPr id="2" name="Picture 1">
          <a:extLst>
            <a:ext uri="{FF2B5EF4-FFF2-40B4-BE49-F238E27FC236}">
              <a16:creationId xmlns:a16="http://schemas.microsoft.com/office/drawing/2014/main" id="{EED5F994-D4C3-492E-BAF0-6B2687A2D447}"/>
            </a:ext>
          </a:extLst>
        </xdr:cNvPr>
        <xdr:cNvPicPr>
          <a:picLocks noChangeAspect="1"/>
        </xdr:cNvPicPr>
      </xdr:nvPicPr>
      <xdr:blipFill>
        <a:blip xmlns:r="http://schemas.openxmlformats.org/officeDocument/2006/relationships" r:embed="rId1"/>
        <a:stretch>
          <a:fillRect/>
        </a:stretch>
      </xdr:blipFill>
      <xdr:spPr>
        <a:xfrm>
          <a:off x="2735201" y="665307"/>
          <a:ext cx="163100" cy="163100"/>
        </a:xfrm>
        <a:prstGeom prst="rect">
          <a:avLst/>
        </a:prstGeom>
      </xdr:spPr>
    </xdr:pic>
    <xdr:clientData/>
  </xdr:oneCellAnchor>
  <xdr:oneCellAnchor>
    <xdr:from>
      <xdr:col>2</xdr:col>
      <xdr:colOff>5351328</xdr:colOff>
      <xdr:row>2</xdr:row>
      <xdr:rowOff>31173</xdr:rowOff>
    </xdr:from>
    <xdr:ext cx="156897" cy="152656"/>
    <xdr:pic>
      <xdr:nvPicPr>
        <xdr:cNvPr id="3" name="Picture 2">
          <a:extLst>
            <a:ext uri="{FF2B5EF4-FFF2-40B4-BE49-F238E27FC236}">
              <a16:creationId xmlns:a16="http://schemas.microsoft.com/office/drawing/2014/main" id="{F5D1997C-9EDF-45FF-8C0D-B5D112040C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31953" y="475673"/>
          <a:ext cx="156897" cy="152656"/>
        </a:xfrm>
        <a:prstGeom prst="rect">
          <a:avLst/>
        </a:prstGeom>
      </xdr:spPr>
    </xdr:pic>
    <xdr:clientData/>
  </xdr:oneCellAnchor>
  <xdr:oneCellAnchor>
    <xdr:from>
      <xdr:col>2</xdr:col>
      <xdr:colOff>5317615</xdr:colOff>
      <xdr:row>1</xdr:row>
      <xdr:rowOff>12123</xdr:rowOff>
    </xdr:from>
    <xdr:ext cx="224323" cy="162011"/>
    <xdr:pic>
      <xdr:nvPicPr>
        <xdr:cNvPr id="4" name="Picture 3">
          <a:extLst>
            <a:ext uri="{FF2B5EF4-FFF2-40B4-BE49-F238E27FC236}">
              <a16:creationId xmlns:a16="http://schemas.microsoft.com/office/drawing/2014/main" id="{9915ED96-C0C2-4DF7-AD07-2C3693ACA459}"/>
            </a:ext>
          </a:extLst>
        </xdr:cNvPr>
        <xdr:cNvPicPr>
          <a:picLocks noChangeAspect="1"/>
        </xdr:cNvPicPr>
      </xdr:nvPicPr>
      <xdr:blipFill>
        <a:blip xmlns:r="http://schemas.openxmlformats.org/officeDocument/2006/relationships" r:embed="rId3"/>
        <a:stretch>
          <a:fillRect/>
        </a:stretch>
      </xdr:blipFill>
      <xdr:spPr>
        <a:xfrm>
          <a:off x="2736340" y="266123"/>
          <a:ext cx="224323" cy="162011"/>
        </a:xfrm>
        <a:prstGeom prst="rect">
          <a:avLst/>
        </a:prstGeom>
      </xdr:spPr>
    </xdr:pic>
    <xdr:clientData/>
  </xdr:oneCellAnchor>
  <xdr:twoCellAnchor editAs="oneCell">
    <xdr:from>
      <xdr:col>0</xdr:col>
      <xdr:colOff>201702</xdr:colOff>
      <xdr:row>0</xdr:row>
      <xdr:rowOff>80817</xdr:rowOff>
    </xdr:from>
    <xdr:to>
      <xdr:col>3</xdr:col>
      <xdr:colOff>223902</xdr:colOff>
      <xdr:row>4</xdr:row>
      <xdr:rowOff>269667</xdr:rowOff>
    </xdr:to>
    <xdr:pic>
      <xdr:nvPicPr>
        <xdr:cNvPr id="5" name="Picture 4">
          <a:extLst>
            <a:ext uri="{FF2B5EF4-FFF2-40B4-BE49-F238E27FC236}">
              <a16:creationId xmlns:a16="http://schemas.microsoft.com/office/drawing/2014/main" id="{A6552F1F-ACEE-4CAE-A91E-40B737066AD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8527" y="83992"/>
          <a:ext cx="2827312" cy="10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oneCellAnchor>
    <xdr:from>
      <xdr:col>2</xdr:col>
      <xdr:colOff>5348226</xdr:colOff>
      <xdr:row>3</xdr:row>
      <xdr:rowOff>30307</xdr:rowOff>
    </xdr:from>
    <xdr:ext cx="163100" cy="163100"/>
    <xdr:pic>
      <xdr:nvPicPr>
        <xdr:cNvPr id="4" name="Picture 3">
          <a:extLst>
            <a:ext uri="{FF2B5EF4-FFF2-40B4-BE49-F238E27FC236}">
              <a16:creationId xmlns:a16="http://schemas.microsoft.com/office/drawing/2014/main" id="{3FA6ED87-4A9C-4DD8-AFA9-DDE6E09DF011}"/>
            </a:ext>
          </a:extLst>
        </xdr:cNvPr>
        <xdr:cNvPicPr>
          <a:picLocks noChangeAspect="1"/>
        </xdr:cNvPicPr>
      </xdr:nvPicPr>
      <xdr:blipFill>
        <a:blip xmlns:r="http://schemas.openxmlformats.org/officeDocument/2006/relationships" r:embed="rId1"/>
        <a:stretch>
          <a:fillRect/>
        </a:stretch>
      </xdr:blipFill>
      <xdr:spPr>
        <a:xfrm>
          <a:off x="6510276" y="601807"/>
          <a:ext cx="163100" cy="163100"/>
        </a:xfrm>
        <a:prstGeom prst="rect">
          <a:avLst/>
        </a:prstGeom>
      </xdr:spPr>
    </xdr:pic>
    <xdr:clientData/>
  </xdr:oneCellAnchor>
  <xdr:oneCellAnchor>
    <xdr:from>
      <xdr:col>2</xdr:col>
      <xdr:colOff>5351328</xdr:colOff>
      <xdr:row>2</xdr:row>
      <xdr:rowOff>31173</xdr:rowOff>
    </xdr:from>
    <xdr:ext cx="156897" cy="152656"/>
    <xdr:pic>
      <xdr:nvPicPr>
        <xdr:cNvPr id="5" name="Picture 4">
          <a:extLst>
            <a:ext uri="{FF2B5EF4-FFF2-40B4-BE49-F238E27FC236}">
              <a16:creationId xmlns:a16="http://schemas.microsoft.com/office/drawing/2014/main" id="{562B4251-03E7-49A6-B1FC-027EBCBC06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13378" y="412173"/>
          <a:ext cx="156897" cy="152656"/>
        </a:xfrm>
        <a:prstGeom prst="rect">
          <a:avLst/>
        </a:prstGeom>
      </xdr:spPr>
    </xdr:pic>
    <xdr:clientData/>
  </xdr:oneCellAnchor>
  <xdr:oneCellAnchor>
    <xdr:from>
      <xdr:col>2</xdr:col>
      <xdr:colOff>5317615</xdr:colOff>
      <xdr:row>1</xdr:row>
      <xdr:rowOff>12123</xdr:rowOff>
    </xdr:from>
    <xdr:ext cx="224323" cy="162011"/>
    <xdr:pic>
      <xdr:nvPicPr>
        <xdr:cNvPr id="6" name="Picture 5">
          <a:extLst>
            <a:ext uri="{FF2B5EF4-FFF2-40B4-BE49-F238E27FC236}">
              <a16:creationId xmlns:a16="http://schemas.microsoft.com/office/drawing/2014/main" id="{875448C0-C2BE-42F0-8211-03B28941F754}"/>
            </a:ext>
          </a:extLst>
        </xdr:cNvPr>
        <xdr:cNvPicPr>
          <a:picLocks noChangeAspect="1"/>
        </xdr:cNvPicPr>
      </xdr:nvPicPr>
      <xdr:blipFill>
        <a:blip xmlns:r="http://schemas.openxmlformats.org/officeDocument/2006/relationships" r:embed="rId3"/>
        <a:stretch>
          <a:fillRect/>
        </a:stretch>
      </xdr:blipFill>
      <xdr:spPr>
        <a:xfrm>
          <a:off x="6479665" y="202623"/>
          <a:ext cx="224323" cy="162011"/>
        </a:xfrm>
        <a:prstGeom prst="rect">
          <a:avLst/>
        </a:prstGeom>
      </xdr:spPr>
    </xdr:pic>
    <xdr:clientData/>
  </xdr:oneCellAnchor>
  <xdr:twoCellAnchor editAs="oneCell">
    <xdr:from>
      <xdr:col>0</xdr:col>
      <xdr:colOff>201702</xdr:colOff>
      <xdr:row>0</xdr:row>
      <xdr:rowOff>80817</xdr:rowOff>
    </xdr:from>
    <xdr:to>
      <xdr:col>3</xdr:col>
      <xdr:colOff>223902</xdr:colOff>
      <xdr:row>4</xdr:row>
      <xdr:rowOff>269667</xdr:rowOff>
    </xdr:to>
    <xdr:pic>
      <xdr:nvPicPr>
        <xdr:cNvPr id="8" name="Picture 7">
          <a:extLst>
            <a:ext uri="{FF2B5EF4-FFF2-40B4-BE49-F238E27FC236}">
              <a16:creationId xmlns:a16="http://schemas.microsoft.com/office/drawing/2014/main" id="{581BC2DC-90FE-4D42-8230-C2F9525C3CA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1702" y="80817"/>
          <a:ext cx="2697137"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oneCellAnchor>
    <xdr:from>
      <xdr:col>2</xdr:col>
      <xdr:colOff>5348226</xdr:colOff>
      <xdr:row>3</xdr:row>
      <xdr:rowOff>30307</xdr:rowOff>
    </xdr:from>
    <xdr:ext cx="163100" cy="163100"/>
    <xdr:pic>
      <xdr:nvPicPr>
        <xdr:cNvPr id="2" name="Picture 1">
          <a:extLst>
            <a:ext uri="{FF2B5EF4-FFF2-40B4-BE49-F238E27FC236}">
              <a16:creationId xmlns:a16="http://schemas.microsoft.com/office/drawing/2014/main" id="{4CA6A4D0-E4A2-4850-A19B-AF2C9B1C7EA6}"/>
            </a:ext>
          </a:extLst>
        </xdr:cNvPr>
        <xdr:cNvPicPr>
          <a:picLocks noChangeAspect="1"/>
        </xdr:cNvPicPr>
      </xdr:nvPicPr>
      <xdr:blipFill>
        <a:blip xmlns:r="http://schemas.openxmlformats.org/officeDocument/2006/relationships" r:embed="rId1"/>
        <a:stretch>
          <a:fillRect/>
        </a:stretch>
      </xdr:blipFill>
      <xdr:spPr>
        <a:xfrm>
          <a:off x="2735201" y="665307"/>
          <a:ext cx="163100" cy="163100"/>
        </a:xfrm>
        <a:prstGeom prst="rect">
          <a:avLst/>
        </a:prstGeom>
      </xdr:spPr>
    </xdr:pic>
    <xdr:clientData/>
  </xdr:oneCellAnchor>
  <xdr:oneCellAnchor>
    <xdr:from>
      <xdr:col>2</xdr:col>
      <xdr:colOff>5351328</xdr:colOff>
      <xdr:row>2</xdr:row>
      <xdr:rowOff>31173</xdr:rowOff>
    </xdr:from>
    <xdr:ext cx="156897" cy="152656"/>
    <xdr:pic>
      <xdr:nvPicPr>
        <xdr:cNvPr id="3" name="Picture 2">
          <a:extLst>
            <a:ext uri="{FF2B5EF4-FFF2-40B4-BE49-F238E27FC236}">
              <a16:creationId xmlns:a16="http://schemas.microsoft.com/office/drawing/2014/main" id="{84725C75-215B-44D9-9B50-7E1C3511282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31953" y="475673"/>
          <a:ext cx="156897" cy="152656"/>
        </a:xfrm>
        <a:prstGeom prst="rect">
          <a:avLst/>
        </a:prstGeom>
      </xdr:spPr>
    </xdr:pic>
    <xdr:clientData/>
  </xdr:oneCellAnchor>
  <xdr:oneCellAnchor>
    <xdr:from>
      <xdr:col>2</xdr:col>
      <xdr:colOff>5317615</xdr:colOff>
      <xdr:row>1</xdr:row>
      <xdr:rowOff>12123</xdr:rowOff>
    </xdr:from>
    <xdr:ext cx="224323" cy="162011"/>
    <xdr:pic>
      <xdr:nvPicPr>
        <xdr:cNvPr id="4" name="Picture 3">
          <a:extLst>
            <a:ext uri="{FF2B5EF4-FFF2-40B4-BE49-F238E27FC236}">
              <a16:creationId xmlns:a16="http://schemas.microsoft.com/office/drawing/2014/main" id="{492D7736-88A4-4AEB-8F1D-ADFE3C19596F}"/>
            </a:ext>
          </a:extLst>
        </xdr:cNvPr>
        <xdr:cNvPicPr>
          <a:picLocks noChangeAspect="1"/>
        </xdr:cNvPicPr>
      </xdr:nvPicPr>
      <xdr:blipFill>
        <a:blip xmlns:r="http://schemas.openxmlformats.org/officeDocument/2006/relationships" r:embed="rId3"/>
        <a:stretch>
          <a:fillRect/>
        </a:stretch>
      </xdr:blipFill>
      <xdr:spPr>
        <a:xfrm>
          <a:off x="2736340" y="266123"/>
          <a:ext cx="224323" cy="162011"/>
        </a:xfrm>
        <a:prstGeom prst="rect">
          <a:avLst/>
        </a:prstGeom>
      </xdr:spPr>
    </xdr:pic>
    <xdr:clientData/>
  </xdr:oneCellAnchor>
  <xdr:twoCellAnchor editAs="oneCell">
    <xdr:from>
      <xdr:col>0</xdr:col>
      <xdr:colOff>201702</xdr:colOff>
      <xdr:row>0</xdr:row>
      <xdr:rowOff>80817</xdr:rowOff>
    </xdr:from>
    <xdr:to>
      <xdr:col>3</xdr:col>
      <xdr:colOff>225489</xdr:colOff>
      <xdr:row>3</xdr:row>
      <xdr:rowOff>269667</xdr:rowOff>
    </xdr:to>
    <xdr:pic>
      <xdr:nvPicPr>
        <xdr:cNvPr id="5" name="Picture 4">
          <a:extLst>
            <a:ext uri="{FF2B5EF4-FFF2-40B4-BE49-F238E27FC236}">
              <a16:creationId xmlns:a16="http://schemas.microsoft.com/office/drawing/2014/main" id="{E5DF3B5A-0D91-4DEB-B417-0A5EF6D3810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8527" y="83992"/>
          <a:ext cx="2827312" cy="10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159522</xdr:colOff>
      <xdr:row>3</xdr:row>
      <xdr:rowOff>28575</xdr:rowOff>
    </xdr:from>
    <xdr:ext cx="163100" cy="163100"/>
    <xdr:pic>
      <xdr:nvPicPr>
        <xdr:cNvPr id="2" name="Picture 1">
          <a:extLst>
            <a:ext uri="{FF2B5EF4-FFF2-40B4-BE49-F238E27FC236}">
              <a16:creationId xmlns:a16="http://schemas.microsoft.com/office/drawing/2014/main" id="{EA45A2C4-43A5-487C-AEFB-304E9B6952C1}"/>
            </a:ext>
          </a:extLst>
        </xdr:cNvPr>
        <xdr:cNvPicPr>
          <a:picLocks noChangeAspect="1"/>
        </xdr:cNvPicPr>
      </xdr:nvPicPr>
      <xdr:blipFill>
        <a:blip xmlns:r="http://schemas.openxmlformats.org/officeDocument/2006/relationships" r:embed="rId1"/>
        <a:stretch>
          <a:fillRect/>
        </a:stretch>
      </xdr:blipFill>
      <xdr:spPr>
        <a:xfrm>
          <a:off x="6104436" y="573799"/>
          <a:ext cx="163100" cy="163100"/>
        </a:xfrm>
        <a:prstGeom prst="rect">
          <a:avLst/>
        </a:prstGeom>
      </xdr:spPr>
    </xdr:pic>
    <xdr:clientData/>
  </xdr:oneCellAnchor>
  <xdr:oneCellAnchor>
    <xdr:from>
      <xdr:col>4</xdr:col>
      <xdr:colOff>162624</xdr:colOff>
      <xdr:row>2</xdr:row>
      <xdr:rowOff>38100</xdr:rowOff>
    </xdr:from>
    <xdr:ext cx="156897" cy="152656"/>
    <xdr:pic>
      <xdr:nvPicPr>
        <xdr:cNvPr id="11" name="Picture 10">
          <a:extLst>
            <a:ext uri="{FF2B5EF4-FFF2-40B4-BE49-F238E27FC236}">
              <a16:creationId xmlns:a16="http://schemas.microsoft.com/office/drawing/2014/main" id="{DFBDDE44-890A-4A86-9EE8-E444400FAD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07538" y="392824"/>
          <a:ext cx="156897" cy="152656"/>
        </a:xfrm>
        <a:prstGeom prst="rect">
          <a:avLst/>
        </a:prstGeom>
      </xdr:spPr>
    </xdr:pic>
    <xdr:clientData/>
  </xdr:oneCellAnchor>
  <xdr:oneCellAnchor>
    <xdr:from>
      <xdr:col>4</xdr:col>
      <xdr:colOff>128911</xdr:colOff>
      <xdr:row>1</xdr:row>
      <xdr:rowOff>19050</xdr:rowOff>
    </xdr:from>
    <xdr:ext cx="224323" cy="162011"/>
    <xdr:pic>
      <xdr:nvPicPr>
        <xdr:cNvPr id="13" name="Picture 12">
          <a:extLst>
            <a:ext uri="{FF2B5EF4-FFF2-40B4-BE49-F238E27FC236}">
              <a16:creationId xmlns:a16="http://schemas.microsoft.com/office/drawing/2014/main" id="{4C6F6140-D094-4281-8634-8ACD19CB2FAE}"/>
            </a:ext>
          </a:extLst>
        </xdr:cNvPr>
        <xdr:cNvPicPr>
          <a:picLocks noChangeAspect="1"/>
        </xdr:cNvPicPr>
      </xdr:nvPicPr>
      <xdr:blipFill>
        <a:blip xmlns:r="http://schemas.openxmlformats.org/officeDocument/2006/relationships" r:embed="rId3"/>
        <a:stretch>
          <a:fillRect/>
        </a:stretch>
      </xdr:blipFill>
      <xdr:spPr>
        <a:xfrm>
          <a:off x="6073825" y="183274"/>
          <a:ext cx="224323" cy="162011"/>
        </a:xfrm>
        <a:prstGeom prst="rect">
          <a:avLst/>
        </a:prstGeom>
      </xdr:spPr>
    </xdr:pic>
    <xdr:clientData/>
  </xdr:oneCellAnchor>
  <xdr:twoCellAnchor editAs="oneCell">
    <xdr:from>
      <xdr:col>4</xdr:col>
      <xdr:colOff>464433</xdr:colOff>
      <xdr:row>0</xdr:row>
      <xdr:rowOff>46774</xdr:rowOff>
    </xdr:from>
    <xdr:to>
      <xdr:col>6</xdr:col>
      <xdr:colOff>325650</xdr:colOff>
      <xdr:row>5</xdr:row>
      <xdr:rowOff>102274</xdr:rowOff>
    </xdr:to>
    <xdr:pic>
      <xdr:nvPicPr>
        <xdr:cNvPr id="3" name="Picture 2">
          <a:extLst>
            <a:ext uri="{FF2B5EF4-FFF2-40B4-BE49-F238E27FC236}">
              <a16:creationId xmlns:a16="http://schemas.microsoft.com/office/drawing/2014/main" id="{E55A544F-BB5F-2E88-77C0-3C58F37C686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05709" y="46774"/>
          <a:ext cx="2824477"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183930</xdr:colOff>
      <xdr:row>0</xdr:row>
      <xdr:rowOff>59120</xdr:rowOff>
    </xdr:from>
    <xdr:to>
      <xdr:col>2</xdr:col>
      <xdr:colOff>1708584</xdr:colOff>
      <xdr:row>5</xdr:row>
      <xdr:rowOff>114620</xdr:rowOff>
    </xdr:to>
    <xdr:pic>
      <xdr:nvPicPr>
        <xdr:cNvPr id="5" name="Picture 4">
          <a:extLst>
            <a:ext uri="{FF2B5EF4-FFF2-40B4-BE49-F238E27FC236}">
              <a16:creationId xmlns:a16="http://schemas.microsoft.com/office/drawing/2014/main" id="{52E9982C-5394-00B8-BFCA-6DBB8D3A0A9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3930" y="59120"/>
          <a:ext cx="2700499"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3</xdr:col>
      <xdr:colOff>2741122</xdr:colOff>
      <xdr:row>3</xdr:row>
      <xdr:rowOff>28575</xdr:rowOff>
    </xdr:from>
    <xdr:ext cx="163100" cy="163100"/>
    <xdr:pic>
      <xdr:nvPicPr>
        <xdr:cNvPr id="11" name="Picture 10">
          <a:extLst>
            <a:ext uri="{FF2B5EF4-FFF2-40B4-BE49-F238E27FC236}">
              <a16:creationId xmlns:a16="http://schemas.microsoft.com/office/drawing/2014/main" id="{EC55D1F5-FA10-4689-ABB4-F7B8CB6F550D}"/>
            </a:ext>
          </a:extLst>
        </xdr:cNvPr>
        <xdr:cNvPicPr>
          <a:picLocks noChangeAspect="1"/>
        </xdr:cNvPicPr>
      </xdr:nvPicPr>
      <xdr:blipFill>
        <a:blip xmlns:r="http://schemas.openxmlformats.org/officeDocument/2006/relationships" r:embed="rId1"/>
        <a:stretch>
          <a:fillRect/>
        </a:stretch>
      </xdr:blipFill>
      <xdr:spPr>
        <a:xfrm>
          <a:off x="5761908" y="572861"/>
          <a:ext cx="163100" cy="163100"/>
        </a:xfrm>
        <a:prstGeom prst="rect">
          <a:avLst/>
        </a:prstGeom>
      </xdr:spPr>
    </xdr:pic>
    <xdr:clientData/>
  </xdr:oneCellAnchor>
  <xdr:oneCellAnchor>
    <xdr:from>
      <xdr:col>3</xdr:col>
      <xdr:colOff>2744224</xdr:colOff>
      <xdr:row>2</xdr:row>
      <xdr:rowOff>38100</xdr:rowOff>
    </xdr:from>
    <xdr:ext cx="156897" cy="152656"/>
    <xdr:pic>
      <xdr:nvPicPr>
        <xdr:cNvPr id="12" name="Picture 11">
          <a:extLst>
            <a:ext uri="{FF2B5EF4-FFF2-40B4-BE49-F238E27FC236}">
              <a16:creationId xmlns:a16="http://schemas.microsoft.com/office/drawing/2014/main" id="{ABC22127-41C8-4685-9A3E-1FB4EA6FED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65010" y="391886"/>
          <a:ext cx="156897" cy="152656"/>
        </a:xfrm>
        <a:prstGeom prst="rect">
          <a:avLst/>
        </a:prstGeom>
      </xdr:spPr>
    </xdr:pic>
    <xdr:clientData/>
  </xdr:oneCellAnchor>
  <xdr:oneCellAnchor>
    <xdr:from>
      <xdr:col>3</xdr:col>
      <xdr:colOff>2710511</xdr:colOff>
      <xdr:row>1</xdr:row>
      <xdr:rowOff>19050</xdr:rowOff>
    </xdr:from>
    <xdr:ext cx="224323" cy="162011"/>
    <xdr:pic>
      <xdr:nvPicPr>
        <xdr:cNvPr id="14" name="Picture 13">
          <a:extLst>
            <a:ext uri="{FF2B5EF4-FFF2-40B4-BE49-F238E27FC236}">
              <a16:creationId xmlns:a16="http://schemas.microsoft.com/office/drawing/2014/main" id="{9BC55DC8-D283-41D6-A2C6-AD7E2B345218}"/>
            </a:ext>
          </a:extLst>
        </xdr:cNvPr>
        <xdr:cNvPicPr>
          <a:picLocks noChangeAspect="1"/>
        </xdr:cNvPicPr>
      </xdr:nvPicPr>
      <xdr:blipFill>
        <a:blip xmlns:r="http://schemas.openxmlformats.org/officeDocument/2006/relationships" r:embed="rId3"/>
        <a:stretch>
          <a:fillRect/>
        </a:stretch>
      </xdr:blipFill>
      <xdr:spPr>
        <a:xfrm>
          <a:off x="5731297" y="182336"/>
          <a:ext cx="224323" cy="162011"/>
        </a:xfrm>
        <a:prstGeom prst="rect">
          <a:avLst/>
        </a:prstGeom>
      </xdr:spPr>
    </xdr:pic>
    <xdr:clientData/>
  </xdr:oneCellAnchor>
  <xdr:twoCellAnchor editAs="oneCell">
    <xdr:from>
      <xdr:col>4</xdr:col>
      <xdr:colOff>583749</xdr:colOff>
      <xdr:row>0</xdr:row>
      <xdr:rowOff>92527</xdr:rowOff>
    </xdr:from>
    <xdr:to>
      <xdr:col>6</xdr:col>
      <xdr:colOff>392316</xdr:colOff>
      <xdr:row>6</xdr:row>
      <xdr:rowOff>39170</xdr:rowOff>
    </xdr:to>
    <xdr:pic>
      <xdr:nvPicPr>
        <xdr:cNvPr id="2" name="Picture 1">
          <a:extLst>
            <a:ext uri="{FF2B5EF4-FFF2-40B4-BE49-F238E27FC236}">
              <a16:creationId xmlns:a16="http://schemas.microsoft.com/office/drawing/2014/main" id="{5D4C3744-29A9-4887-B787-113656CB0FB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01520" y="92527"/>
          <a:ext cx="2802139"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304802</xdr:colOff>
      <xdr:row>0</xdr:row>
      <xdr:rowOff>87086</xdr:rowOff>
    </xdr:from>
    <xdr:to>
      <xdr:col>2</xdr:col>
      <xdr:colOff>1786101</xdr:colOff>
      <xdr:row>6</xdr:row>
      <xdr:rowOff>33729</xdr:rowOff>
    </xdr:to>
    <xdr:pic>
      <xdr:nvPicPr>
        <xdr:cNvPr id="4" name="Picture 3">
          <a:extLst>
            <a:ext uri="{FF2B5EF4-FFF2-40B4-BE49-F238E27FC236}">
              <a16:creationId xmlns:a16="http://schemas.microsoft.com/office/drawing/2014/main" id="{8611267D-305D-4482-83E4-E3B637ED0C3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04802" y="87086"/>
          <a:ext cx="2700499"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4</xdr:col>
      <xdr:colOff>151514</xdr:colOff>
      <xdr:row>3</xdr:row>
      <xdr:rowOff>28575</xdr:rowOff>
    </xdr:from>
    <xdr:ext cx="163100" cy="163100"/>
    <xdr:pic>
      <xdr:nvPicPr>
        <xdr:cNvPr id="9" name="Picture 8">
          <a:extLst>
            <a:ext uri="{FF2B5EF4-FFF2-40B4-BE49-F238E27FC236}">
              <a16:creationId xmlns:a16="http://schemas.microsoft.com/office/drawing/2014/main" id="{64486C7A-1CEB-4B6E-BF7E-04261C3EE37A}"/>
            </a:ext>
          </a:extLst>
        </xdr:cNvPr>
        <xdr:cNvPicPr>
          <a:picLocks noChangeAspect="1"/>
        </xdr:cNvPicPr>
      </xdr:nvPicPr>
      <xdr:blipFill>
        <a:blip xmlns:r="http://schemas.openxmlformats.org/officeDocument/2006/relationships" r:embed="rId1"/>
        <a:stretch>
          <a:fillRect/>
        </a:stretch>
      </xdr:blipFill>
      <xdr:spPr>
        <a:xfrm>
          <a:off x="5878420" y="570309"/>
          <a:ext cx="163100" cy="163100"/>
        </a:xfrm>
        <a:prstGeom prst="rect">
          <a:avLst/>
        </a:prstGeom>
      </xdr:spPr>
    </xdr:pic>
    <xdr:clientData/>
  </xdr:oneCellAnchor>
  <xdr:oneCellAnchor>
    <xdr:from>
      <xdr:col>4</xdr:col>
      <xdr:colOff>154616</xdr:colOff>
      <xdr:row>2</xdr:row>
      <xdr:rowOff>38100</xdr:rowOff>
    </xdr:from>
    <xdr:ext cx="156897" cy="152656"/>
    <xdr:pic>
      <xdr:nvPicPr>
        <xdr:cNvPr id="10" name="Picture 9">
          <a:extLst>
            <a:ext uri="{FF2B5EF4-FFF2-40B4-BE49-F238E27FC236}">
              <a16:creationId xmlns:a16="http://schemas.microsoft.com/office/drawing/2014/main" id="{7C19B724-89C6-45FE-BB19-7B152148C59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81522" y="389334"/>
          <a:ext cx="156897" cy="152656"/>
        </a:xfrm>
        <a:prstGeom prst="rect">
          <a:avLst/>
        </a:prstGeom>
      </xdr:spPr>
    </xdr:pic>
    <xdr:clientData/>
  </xdr:oneCellAnchor>
  <xdr:oneCellAnchor>
    <xdr:from>
      <xdr:col>4</xdr:col>
      <xdr:colOff>120903</xdr:colOff>
      <xdr:row>1</xdr:row>
      <xdr:rowOff>19050</xdr:rowOff>
    </xdr:from>
    <xdr:ext cx="224323" cy="162011"/>
    <xdr:pic>
      <xdr:nvPicPr>
        <xdr:cNvPr id="11" name="Picture 10">
          <a:extLst>
            <a:ext uri="{FF2B5EF4-FFF2-40B4-BE49-F238E27FC236}">
              <a16:creationId xmlns:a16="http://schemas.microsoft.com/office/drawing/2014/main" id="{3438CF45-5DA1-437D-88A3-5A250938DD7D}"/>
            </a:ext>
          </a:extLst>
        </xdr:cNvPr>
        <xdr:cNvPicPr>
          <a:picLocks noChangeAspect="1"/>
        </xdr:cNvPicPr>
      </xdr:nvPicPr>
      <xdr:blipFill>
        <a:blip xmlns:r="http://schemas.openxmlformats.org/officeDocument/2006/relationships" r:embed="rId3"/>
        <a:stretch>
          <a:fillRect/>
        </a:stretch>
      </xdr:blipFill>
      <xdr:spPr>
        <a:xfrm>
          <a:off x="5847809" y="179784"/>
          <a:ext cx="224323" cy="162011"/>
        </a:xfrm>
        <a:prstGeom prst="rect">
          <a:avLst/>
        </a:prstGeom>
      </xdr:spPr>
    </xdr:pic>
    <xdr:clientData/>
  </xdr:oneCellAnchor>
  <xdr:twoCellAnchor editAs="oneCell">
    <xdr:from>
      <xdr:col>4</xdr:col>
      <xdr:colOff>409574</xdr:colOff>
      <xdr:row>0</xdr:row>
      <xdr:rowOff>57150</xdr:rowOff>
    </xdr:from>
    <xdr:to>
      <xdr:col>6</xdr:col>
      <xdr:colOff>527728</xdr:colOff>
      <xdr:row>6</xdr:row>
      <xdr:rowOff>47447</xdr:rowOff>
    </xdr:to>
    <xdr:pic>
      <xdr:nvPicPr>
        <xdr:cNvPr id="7" name="Picture 6">
          <a:extLst>
            <a:ext uri="{FF2B5EF4-FFF2-40B4-BE49-F238E27FC236}">
              <a16:creationId xmlns:a16="http://schemas.microsoft.com/office/drawing/2014/main" id="{6CC17EC2-4A0C-4F6A-997E-EA6A11376DE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136480" y="57150"/>
          <a:ext cx="2904217" cy="10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130969</xdr:colOff>
      <xdr:row>0</xdr:row>
      <xdr:rowOff>59531</xdr:rowOff>
    </xdr:from>
    <xdr:to>
      <xdr:col>2</xdr:col>
      <xdr:colOff>1664655</xdr:colOff>
      <xdr:row>6</xdr:row>
      <xdr:rowOff>13828</xdr:rowOff>
    </xdr:to>
    <xdr:pic>
      <xdr:nvPicPr>
        <xdr:cNvPr id="13" name="Picture 12">
          <a:extLst>
            <a:ext uri="{FF2B5EF4-FFF2-40B4-BE49-F238E27FC236}">
              <a16:creationId xmlns:a16="http://schemas.microsoft.com/office/drawing/2014/main" id="{88AB2401-CC16-4E36-A779-DFBCE15F815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0969" y="59531"/>
          <a:ext cx="2700499"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180974</xdr:colOff>
      <xdr:row>58</xdr:row>
      <xdr:rowOff>85725</xdr:rowOff>
    </xdr:from>
    <xdr:to>
      <xdr:col>5</xdr:col>
      <xdr:colOff>485774</xdr:colOff>
      <xdr:row>74</xdr:row>
      <xdr:rowOff>180975</xdr:rowOff>
    </xdr:to>
    <xdr:graphicFrame macro="">
      <xdr:nvGraphicFramePr>
        <xdr:cNvPr id="7" name="Chart 6">
          <a:extLst>
            <a:ext uri="{FF2B5EF4-FFF2-40B4-BE49-F238E27FC236}">
              <a16:creationId xmlns:a16="http://schemas.microsoft.com/office/drawing/2014/main" id="{FADC91AE-24B9-4C48-B1EB-AA600AE597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95250</xdr:colOff>
      <xdr:row>0</xdr:row>
      <xdr:rowOff>57150</xdr:rowOff>
    </xdr:from>
    <xdr:ext cx="2700499" cy="1008000"/>
    <xdr:pic>
      <xdr:nvPicPr>
        <xdr:cNvPr id="2" name="Picture 1">
          <a:extLst>
            <a:ext uri="{FF2B5EF4-FFF2-40B4-BE49-F238E27FC236}">
              <a16:creationId xmlns:a16="http://schemas.microsoft.com/office/drawing/2014/main" id="{2D7A45FB-E761-4EA9-AAC4-E3FF6AFD929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57150"/>
          <a:ext cx="2700499" cy="1008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twoCellAnchor>
    <xdr:from>
      <xdr:col>1</xdr:col>
      <xdr:colOff>695324</xdr:colOff>
      <xdr:row>60</xdr:row>
      <xdr:rowOff>0</xdr:rowOff>
    </xdr:from>
    <xdr:to>
      <xdr:col>6</xdr:col>
      <xdr:colOff>428624</xdr:colOff>
      <xdr:row>79</xdr:row>
      <xdr:rowOff>114300</xdr:rowOff>
    </xdr:to>
    <xdr:graphicFrame macro="">
      <xdr:nvGraphicFramePr>
        <xdr:cNvPr id="4" name="Chart 3">
          <a:extLst>
            <a:ext uri="{FF2B5EF4-FFF2-40B4-BE49-F238E27FC236}">
              <a16:creationId xmlns:a16="http://schemas.microsoft.com/office/drawing/2014/main" id="{4DED571D-12A1-406B-A8CA-AD0F7E8210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104774</xdr:colOff>
      <xdr:row>0</xdr:row>
      <xdr:rowOff>76199</xdr:rowOff>
    </xdr:from>
    <xdr:ext cx="2700499" cy="1008000"/>
    <xdr:pic>
      <xdr:nvPicPr>
        <xdr:cNvPr id="3" name="Picture 2">
          <a:extLst>
            <a:ext uri="{FF2B5EF4-FFF2-40B4-BE49-F238E27FC236}">
              <a16:creationId xmlns:a16="http://schemas.microsoft.com/office/drawing/2014/main" id="{F6F8FCEE-65C4-40F8-9646-A3534DB5DBE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4" y="76199"/>
          <a:ext cx="2700499" cy="1008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4</xdr:col>
      <xdr:colOff>769450</xdr:colOff>
      <xdr:row>3</xdr:row>
      <xdr:rowOff>28575</xdr:rowOff>
    </xdr:from>
    <xdr:ext cx="163100" cy="163100"/>
    <xdr:pic>
      <xdr:nvPicPr>
        <xdr:cNvPr id="2" name="Picture 1">
          <a:extLst>
            <a:ext uri="{FF2B5EF4-FFF2-40B4-BE49-F238E27FC236}">
              <a16:creationId xmlns:a16="http://schemas.microsoft.com/office/drawing/2014/main" id="{EC209F3D-6EDF-4E02-AE8C-105B887D8FD7}"/>
            </a:ext>
          </a:extLst>
        </xdr:cNvPr>
        <xdr:cNvPicPr>
          <a:picLocks noChangeAspect="1"/>
        </xdr:cNvPicPr>
      </xdr:nvPicPr>
      <xdr:blipFill>
        <a:blip xmlns:r="http://schemas.openxmlformats.org/officeDocument/2006/relationships" r:embed="rId1"/>
        <a:stretch>
          <a:fillRect/>
        </a:stretch>
      </xdr:blipFill>
      <xdr:spPr>
        <a:xfrm>
          <a:off x="3045925" y="600075"/>
          <a:ext cx="163100" cy="163100"/>
        </a:xfrm>
        <a:prstGeom prst="rect">
          <a:avLst/>
        </a:prstGeom>
      </xdr:spPr>
    </xdr:pic>
    <xdr:clientData/>
  </xdr:oneCellAnchor>
  <xdr:oneCellAnchor>
    <xdr:from>
      <xdr:col>4</xdr:col>
      <xdr:colOff>772552</xdr:colOff>
      <xdr:row>2</xdr:row>
      <xdr:rowOff>38100</xdr:rowOff>
    </xdr:from>
    <xdr:ext cx="156897" cy="152656"/>
    <xdr:pic>
      <xdr:nvPicPr>
        <xdr:cNvPr id="3" name="Picture 2">
          <a:extLst>
            <a:ext uri="{FF2B5EF4-FFF2-40B4-BE49-F238E27FC236}">
              <a16:creationId xmlns:a16="http://schemas.microsoft.com/office/drawing/2014/main" id="{483A0C51-F20E-49B7-96FC-884B7ADB2AC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49027" y="419100"/>
          <a:ext cx="156897" cy="152656"/>
        </a:xfrm>
        <a:prstGeom prst="rect">
          <a:avLst/>
        </a:prstGeom>
      </xdr:spPr>
    </xdr:pic>
    <xdr:clientData/>
  </xdr:oneCellAnchor>
  <xdr:oneCellAnchor>
    <xdr:from>
      <xdr:col>4</xdr:col>
      <xdr:colOff>738839</xdr:colOff>
      <xdr:row>1</xdr:row>
      <xdr:rowOff>19050</xdr:rowOff>
    </xdr:from>
    <xdr:ext cx="224323" cy="162011"/>
    <xdr:pic>
      <xdr:nvPicPr>
        <xdr:cNvPr id="4" name="Picture 3">
          <a:extLst>
            <a:ext uri="{FF2B5EF4-FFF2-40B4-BE49-F238E27FC236}">
              <a16:creationId xmlns:a16="http://schemas.microsoft.com/office/drawing/2014/main" id="{E19D3005-E8D1-49A6-BFA9-5A64FB726CF9}"/>
            </a:ext>
          </a:extLst>
        </xdr:cNvPr>
        <xdr:cNvPicPr>
          <a:picLocks noChangeAspect="1"/>
        </xdr:cNvPicPr>
      </xdr:nvPicPr>
      <xdr:blipFill>
        <a:blip xmlns:r="http://schemas.openxmlformats.org/officeDocument/2006/relationships" r:embed="rId3"/>
        <a:stretch>
          <a:fillRect/>
        </a:stretch>
      </xdr:blipFill>
      <xdr:spPr>
        <a:xfrm>
          <a:off x="3043889" y="209550"/>
          <a:ext cx="224323" cy="162011"/>
        </a:xfrm>
        <a:prstGeom prst="rect">
          <a:avLst/>
        </a:prstGeom>
      </xdr:spPr>
    </xdr:pic>
    <xdr:clientData/>
  </xdr:oneCellAnchor>
  <xdr:oneCellAnchor>
    <xdr:from>
      <xdr:col>4</xdr:col>
      <xdr:colOff>1369785</xdr:colOff>
      <xdr:row>0</xdr:row>
      <xdr:rowOff>85025</xdr:rowOff>
    </xdr:from>
    <xdr:ext cx="2904217" cy="1044000"/>
    <xdr:pic>
      <xdr:nvPicPr>
        <xdr:cNvPr id="5" name="Picture 4">
          <a:extLst>
            <a:ext uri="{FF2B5EF4-FFF2-40B4-BE49-F238E27FC236}">
              <a16:creationId xmlns:a16="http://schemas.microsoft.com/office/drawing/2014/main" id="{BFE2828A-3974-49A4-9111-977AF617082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46185" y="85025"/>
          <a:ext cx="2904217" cy="10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228600</xdr:colOff>
      <xdr:row>0</xdr:row>
      <xdr:rowOff>47625</xdr:rowOff>
    </xdr:from>
    <xdr:ext cx="2700499" cy="1008000"/>
    <xdr:pic>
      <xdr:nvPicPr>
        <xdr:cNvPr id="6" name="Picture 5">
          <a:extLst>
            <a:ext uri="{FF2B5EF4-FFF2-40B4-BE49-F238E27FC236}">
              <a16:creationId xmlns:a16="http://schemas.microsoft.com/office/drawing/2014/main" id="{342BD3B9-E50E-44FA-82D3-F567629DAD6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0" y="47625"/>
          <a:ext cx="2700499" cy="1008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5348226</xdr:colOff>
      <xdr:row>3</xdr:row>
      <xdr:rowOff>30307</xdr:rowOff>
    </xdr:from>
    <xdr:ext cx="163100" cy="163100"/>
    <xdr:pic>
      <xdr:nvPicPr>
        <xdr:cNvPr id="7" name="Picture 6">
          <a:extLst>
            <a:ext uri="{FF2B5EF4-FFF2-40B4-BE49-F238E27FC236}">
              <a16:creationId xmlns:a16="http://schemas.microsoft.com/office/drawing/2014/main" id="{BBE320DD-31EF-4D5D-8696-1F3AC1E7189F}"/>
            </a:ext>
          </a:extLst>
        </xdr:cNvPr>
        <xdr:cNvPicPr>
          <a:picLocks noChangeAspect="1"/>
        </xdr:cNvPicPr>
      </xdr:nvPicPr>
      <xdr:blipFill>
        <a:blip xmlns:r="http://schemas.openxmlformats.org/officeDocument/2006/relationships" r:embed="rId1"/>
        <a:stretch>
          <a:fillRect/>
        </a:stretch>
      </xdr:blipFill>
      <xdr:spPr>
        <a:xfrm>
          <a:off x="2443101" y="601807"/>
          <a:ext cx="163100" cy="16310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2</xdr:col>
      <xdr:colOff>5348226</xdr:colOff>
      <xdr:row>3</xdr:row>
      <xdr:rowOff>30307</xdr:rowOff>
    </xdr:from>
    <xdr:ext cx="163100" cy="163100"/>
    <xdr:pic>
      <xdr:nvPicPr>
        <xdr:cNvPr id="2" name="Picture 1">
          <a:extLst>
            <a:ext uri="{FF2B5EF4-FFF2-40B4-BE49-F238E27FC236}">
              <a16:creationId xmlns:a16="http://schemas.microsoft.com/office/drawing/2014/main" id="{7ECD20F1-619D-4101-8B88-0517CD49F5A1}"/>
            </a:ext>
          </a:extLst>
        </xdr:cNvPr>
        <xdr:cNvPicPr>
          <a:picLocks noChangeAspect="1"/>
        </xdr:cNvPicPr>
      </xdr:nvPicPr>
      <xdr:blipFill>
        <a:blip xmlns:r="http://schemas.openxmlformats.org/officeDocument/2006/relationships" r:embed="rId1"/>
        <a:stretch>
          <a:fillRect/>
        </a:stretch>
      </xdr:blipFill>
      <xdr:spPr>
        <a:xfrm>
          <a:off x="2614551" y="658957"/>
          <a:ext cx="163100" cy="163100"/>
        </a:xfrm>
        <a:prstGeom prst="rect">
          <a:avLst/>
        </a:prstGeom>
      </xdr:spPr>
    </xdr:pic>
    <xdr:clientData/>
  </xdr:oneCellAnchor>
  <xdr:oneCellAnchor>
    <xdr:from>
      <xdr:col>2</xdr:col>
      <xdr:colOff>5351328</xdr:colOff>
      <xdr:row>2</xdr:row>
      <xdr:rowOff>31173</xdr:rowOff>
    </xdr:from>
    <xdr:ext cx="156897" cy="152656"/>
    <xdr:pic>
      <xdr:nvPicPr>
        <xdr:cNvPr id="3" name="Picture 2">
          <a:extLst>
            <a:ext uri="{FF2B5EF4-FFF2-40B4-BE49-F238E27FC236}">
              <a16:creationId xmlns:a16="http://schemas.microsoft.com/office/drawing/2014/main" id="{EFAFFF37-264B-4971-973B-191727E7EC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08128" y="469323"/>
          <a:ext cx="156897" cy="152656"/>
        </a:xfrm>
        <a:prstGeom prst="rect">
          <a:avLst/>
        </a:prstGeom>
      </xdr:spPr>
    </xdr:pic>
    <xdr:clientData/>
  </xdr:oneCellAnchor>
  <xdr:oneCellAnchor>
    <xdr:from>
      <xdr:col>2</xdr:col>
      <xdr:colOff>5317615</xdr:colOff>
      <xdr:row>1</xdr:row>
      <xdr:rowOff>12123</xdr:rowOff>
    </xdr:from>
    <xdr:ext cx="224323" cy="162011"/>
    <xdr:pic>
      <xdr:nvPicPr>
        <xdr:cNvPr id="4" name="Picture 3">
          <a:extLst>
            <a:ext uri="{FF2B5EF4-FFF2-40B4-BE49-F238E27FC236}">
              <a16:creationId xmlns:a16="http://schemas.microsoft.com/office/drawing/2014/main" id="{04560AF2-5506-4373-A094-59BFEEDFA137}"/>
            </a:ext>
          </a:extLst>
        </xdr:cNvPr>
        <xdr:cNvPicPr>
          <a:picLocks noChangeAspect="1"/>
        </xdr:cNvPicPr>
      </xdr:nvPicPr>
      <xdr:blipFill>
        <a:blip xmlns:r="http://schemas.openxmlformats.org/officeDocument/2006/relationships" r:embed="rId3"/>
        <a:stretch>
          <a:fillRect/>
        </a:stretch>
      </xdr:blipFill>
      <xdr:spPr>
        <a:xfrm>
          <a:off x="2612515" y="259773"/>
          <a:ext cx="224323" cy="162011"/>
        </a:xfrm>
        <a:prstGeom prst="rect">
          <a:avLst/>
        </a:prstGeom>
      </xdr:spPr>
    </xdr:pic>
    <xdr:clientData/>
  </xdr:oneCellAnchor>
  <xdr:twoCellAnchor editAs="oneCell">
    <xdr:from>
      <xdr:col>0</xdr:col>
      <xdr:colOff>201702</xdr:colOff>
      <xdr:row>0</xdr:row>
      <xdr:rowOff>80817</xdr:rowOff>
    </xdr:from>
    <xdr:to>
      <xdr:col>3</xdr:col>
      <xdr:colOff>295339</xdr:colOff>
      <xdr:row>4</xdr:row>
      <xdr:rowOff>269667</xdr:rowOff>
    </xdr:to>
    <xdr:pic>
      <xdr:nvPicPr>
        <xdr:cNvPr id="5" name="Picture 4">
          <a:extLst>
            <a:ext uri="{FF2B5EF4-FFF2-40B4-BE49-F238E27FC236}">
              <a16:creationId xmlns:a16="http://schemas.microsoft.com/office/drawing/2014/main" id="{9276B6D1-7D64-4DE8-B740-751BB266336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1702" y="80817"/>
          <a:ext cx="2703487"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2</xdr:col>
      <xdr:colOff>5348226</xdr:colOff>
      <xdr:row>3</xdr:row>
      <xdr:rowOff>30307</xdr:rowOff>
    </xdr:from>
    <xdr:ext cx="163100" cy="163100"/>
    <xdr:pic>
      <xdr:nvPicPr>
        <xdr:cNvPr id="2" name="Picture 1">
          <a:extLst>
            <a:ext uri="{FF2B5EF4-FFF2-40B4-BE49-F238E27FC236}">
              <a16:creationId xmlns:a16="http://schemas.microsoft.com/office/drawing/2014/main" id="{781F0634-A5C9-4E9B-A01A-251FD4D90400}"/>
            </a:ext>
          </a:extLst>
        </xdr:cNvPr>
        <xdr:cNvPicPr>
          <a:picLocks noChangeAspect="1"/>
        </xdr:cNvPicPr>
      </xdr:nvPicPr>
      <xdr:blipFill>
        <a:blip xmlns:r="http://schemas.openxmlformats.org/officeDocument/2006/relationships" r:embed="rId1"/>
        <a:stretch>
          <a:fillRect/>
        </a:stretch>
      </xdr:blipFill>
      <xdr:spPr>
        <a:xfrm>
          <a:off x="2735201" y="665307"/>
          <a:ext cx="163100" cy="163100"/>
        </a:xfrm>
        <a:prstGeom prst="rect">
          <a:avLst/>
        </a:prstGeom>
      </xdr:spPr>
    </xdr:pic>
    <xdr:clientData/>
  </xdr:oneCellAnchor>
  <xdr:oneCellAnchor>
    <xdr:from>
      <xdr:col>2</xdr:col>
      <xdr:colOff>5351328</xdr:colOff>
      <xdr:row>2</xdr:row>
      <xdr:rowOff>31173</xdr:rowOff>
    </xdr:from>
    <xdr:ext cx="156897" cy="152656"/>
    <xdr:pic>
      <xdr:nvPicPr>
        <xdr:cNvPr id="3" name="Picture 2">
          <a:extLst>
            <a:ext uri="{FF2B5EF4-FFF2-40B4-BE49-F238E27FC236}">
              <a16:creationId xmlns:a16="http://schemas.microsoft.com/office/drawing/2014/main" id="{3A8B9E7B-61D9-44F9-AD14-103135BC6C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31953" y="475673"/>
          <a:ext cx="156897" cy="152656"/>
        </a:xfrm>
        <a:prstGeom prst="rect">
          <a:avLst/>
        </a:prstGeom>
      </xdr:spPr>
    </xdr:pic>
    <xdr:clientData/>
  </xdr:oneCellAnchor>
  <xdr:oneCellAnchor>
    <xdr:from>
      <xdr:col>2</xdr:col>
      <xdr:colOff>5317615</xdr:colOff>
      <xdr:row>1</xdr:row>
      <xdr:rowOff>12123</xdr:rowOff>
    </xdr:from>
    <xdr:ext cx="224323" cy="162011"/>
    <xdr:pic>
      <xdr:nvPicPr>
        <xdr:cNvPr id="4" name="Picture 3">
          <a:extLst>
            <a:ext uri="{FF2B5EF4-FFF2-40B4-BE49-F238E27FC236}">
              <a16:creationId xmlns:a16="http://schemas.microsoft.com/office/drawing/2014/main" id="{A5561FF5-3E56-480D-A5B7-B519791619C6}"/>
            </a:ext>
          </a:extLst>
        </xdr:cNvPr>
        <xdr:cNvPicPr>
          <a:picLocks noChangeAspect="1"/>
        </xdr:cNvPicPr>
      </xdr:nvPicPr>
      <xdr:blipFill>
        <a:blip xmlns:r="http://schemas.openxmlformats.org/officeDocument/2006/relationships" r:embed="rId3"/>
        <a:stretch>
          <a:fillRect/>
        </a:stretch>
      </xdr:blipFill>
      <xdr:spPr>
        <a:xfrm>
          <a:off x="2736340" y="266123"/>
          <a:ext cx="224323" cy="162011"/>
        </a:xfrm>
        <a:prstGeom prst="rect">
          <a:avLst/>
        </a:prstGeom>
      </xdr:spPr>
    </xdr:pic>
    <xdr:clientData/>
  </xdr:oneCellAnchor>
  <xdr:twoCellAnchor editAs="oneCell">
    <xdr:from>
      <xdr:col>0</xdr:col>
      <xdr:colOff>201702</xdr:colOff>
      <xdr:row>0</xdr:row>
      <xdr:rowOff>80817</xdr:rowOff>
    </xdr:from>
    <xdr:to>
      <xdr:col>3</xdr:col>
      <xdr:colOff>223902</xdr:colOff>
      <xdr:row>4</xdr:row>
      <xdr:rowOff>269667</xdr:rowOff>
    </xdr:to>
    <xdr:pic>
      <xdr:nvPicPr>
        <xdr:cNvPr id="5" name="Picture 4">
          <a:extLst>
            <a:ext uri="{FF2B5EF4-FFF2-40B4-BE49-F238E27FC236}">
              <a16:creationId xmlns:a16="http://schemas.microsoft.com/office/drawing/2014/main" id="{AFC7961E-5185-438C-BD40-1FE3F5DA23A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8527" y="83992"/>
          <a:ext cx="2827312" cy="10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cromwell\AppData\Roaming\Microsoft\Excel\1_REF461_NATCAN-NAoMe-SoN_Data-Viewer-Jan2019-Dec2021_v2024-09-06_DC2%20(version%201).xlsb" TargetMode="External"/><Relationship Id="rId1" Type="http://schemas.openxmlformats.org/officeDocument/2006/relationships/externalLinkPath" Target="file:///C:\Users\dcromwell\AppData\Roaming\Microsoft\Excel\1_REF461_NATCAN-NAoMe-SoN_Data-Viewer-Jan2019-Dec2021_v2024-09-06_DC2%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
      <sheetName val="Introduction"/>
      <sheetName val="Explanations"/>
      <sheetName val="Acknowledgments"/>
      <sheetName val="Patient Characteristics"/>
      <sheetName val="View_Completeness"/>
      <sheetName val="DataPatientCharacteristics"/>
      <sheetName val="View_indicators"/>
      <sheetName val="Data_completeness"/>
      <sheetName val="Lists"/>
      <sheetName val="Ind1_MDT"/>
      <sheetName val="Ind2_Biopsy"/>
      <sheetName val="Ind3_CDK4_inhib"/>
      <sheetName val="Ind4_aHER2_ther"/>
      <sheetName val="Ind5_Chem_denovo"/>
      <sheetName val="Ind5_Chem_recurrent"/>
      <sheetName val="Ind8_CNS"/>
      <sheetName val="Ind9_Chem_Mort_denovo"/>
      <sheetName val="Ind9_Chem_Mort_recurrent"/>
      <sheetName val="Ind10_Surv"/>
      <sheetName val="1_REF461_NATCAN-NAoMe-SoN_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twitter.com/NAoPri_news" TargetMode="External"/><Relationship Id="rId2" Type="http://schemas.openxmlformats.org/officeDocument/2006/relationships/hyperlink" Target="mailto:breastcanceraudits@rcseng.ac.uk" TargetMode="External"/><Relationship Id="rId1" Type="http://schemas.openxmlformats.org/officeDocument/2006/relationships/hyperlink" Target="https://www.natcan.org.uk/audits/primary-breast/"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natcan.org.uk/audits/primary-breast/" TargetMode="External"/><Relationship Id="rId2" Type="http://schemas.openxmlformats.org/officeDocument/2006/relationships/hyperlink" Target="https://twitter.com/NAoPri_news" TargetMode="External"/><Relationship Id="rId1" Type="http://schemas.openxmlformats.org/officeDocument/2006/relationships/hyperlink" Target="mailto:breastcanceraudits@rcseng.ac.uk"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twitter.com/NAoPri_news" TargetMode="External"/><Relationship Id="rId2" Type="http://schemas.openxmlformats.org/officeDocument/2006/relationships/hyperlink" Target="mailto:breastcanceraudits@rcseng.ac.uk" TargetMode="External"/><Relationship Id="rId1" Type="http://schemas.openxmlformats.org/officeDocument/2006/relationships/hyperlink" Target="https://www.natcan.org.uk/audits/primary-breast/" TargetMode="Externa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natcan.org.uk/audits/primary-breast/" TargetMode="External"/><Relationship Id="rId2" Type="http://schemas.openxmlformats.org/officeDocument/2006/relationships/hyperlink" Target="mailto:breastcanceraudits@rcseng.ac.uk" TargetMode="External"/><Relationship Id="rId1" Type="http://schemas.openxmlformats.org/officeDocument/2006/relationships/hyperlink" Target="https://twitter.com/NAoPri_news"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natcan.org.uk/audits/primary-breast/"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natcan.org.uk/audits/primary-breast/"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twitter.com/NAoPri_news" TargetMode="External"/><Relationship Id="rId2" Type="http://schemas.openxmlformats.org/officeDocument/2006/relationships/hyperlink" Target="mailto:breastcanceraudits@rcseng.ac.uk" TargetMode="External"/><Relationship Id="rId1" Type="http://schemas.openxmlformats.org/officeDocument/2006/relationships/hyperlink" Target="https://www.natcan.org.uk/audits/primary-breast/" TargetMode="External"/><Relationship Id="rId5" Type="http://schemas.openxmlformats.org/officeDocument/2006/relationships/drawing" Target="../drawings/drawing7.xml"/><Relationship Id="rId4"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999F6-8280-4D2B-8A24-A894F86E3070}">
  <dimension ref="A1:F17"/>
  <sheetViews>
    <sheetView showGridLines="0" tabSelected="1" zoomScaleNormal="100" zoomScaleSheetLayoutView="160" workbookViewId="0">
      <selection activeCell="D13" sqref="D13:E13"/>
    </sheetView>
  </sheetViews>
  <sheetFormatPr defaultColWidth="9.140625" defaultRowHeight="12.75" x14ac:dyDescent="0.25"/>
  <cols>
    <col min="1" max="1" width="9.140625" style="17"/>
    <col min="2" max="2" width="8.42578125" style="17" customWidth="1"/>
    <col min="3" max="3" width="32.7109375" style="17" customWidth="1"/>
    <col min="4" max="5" width="35.7109375" style="17" customWidth="1"/>
    <col min="6" max="16384" width="9.140625" style="17"/>
  </cols>
  <sheetData>
    <row r="1" spans="1:6" ht="15" x14ac:dyDescent="0.25">
      <c r="A1"/>
      <c r="C1" s="18"/>
      <c r="D1" s="18"/>
      <c r="E1" s="18"/>
    </row>
    <row r="2" spans="1:6" ht="15" customHeight="1" x14ac:dyDescent="0.2">
      <c r="C2" s="24"/>
      <c r="D2" s="26" t="s">
        <v>281</v>
      </c>
      <c r="E2" s="13"/>
      <c r="F2" s="19"/>
    </row>
    <row r="3" spans="1:6" ht="15" customHeight="1" x14ac:dyDescent="0.2">
      <c r="C3" s="24"/>
      <c r="D3" s="26" t="s">
        <v>280</v>
      </c>
      <c r="E3" s="13"/>
      <c r="F3" s="19"/>
    </row>
    <row r="4" spans="1:6" ht="15" customHeight="1" x14ac:dyDescent="0.2">
      <c r="C4" s="25"/>
      <c r="D4" s="30" t="s">
        <v>279</v>
      </c>
      <c r="E4" s="14"/>
      <c r="F4" s="19"/>
    </row>
    <row r="5" spans="1:6" ht="15" x14ac:dyDescent="0.25">
      <c r="C5" s="15"/>
      <c r="D5" s="15"/>
      <c r="E5"/>
    </row>
    <row r="6" spans="1:6" x14ac:dyDescent="0.25">
      <c r="C6" s="15"/>
      <c r="D6" s="15"/>
      <c r="E6" s="15"/>
    </row>
    <row r="7" spans="1:6" ht="13.5" thickBot="1" x14ac:dyDescent="0.3">
      <c r="C7" s="15"/>
      <c r="D7" s="15"/>
      <c r="E7" s="15"/>
    </row>
    <row r="8" spans="1:6" ht="17.100000000000001" customHeight="1" thickBot="1" x14ac:dyDescent="0.3">
      <c r="C8" s="39" t="s">
        <v>285</v>
      </c>
      <c r="D8" s="329" t="s">
        <v>294</v>
      </c>
      <c r="E8" s="330"/>
    </row>
    <row r="9" spans="1:6" ht="17.100000000000001" customHeight="1" thickBot="1" x14ac:dyDescent="0.3">
      <c r="C9" s="39" t="s">
        <v>286</v>
      </c>
      <c r="D9" s="329" t="s">
        <v>296</v>
      </c>
      <c r="E9" s="330"/>
    </row>
    <row r="10" spans="1:6" ht="17.100000000000001" customHeight="1" thickBot="1" x14ac:dyDescent="0.3">
      <c r="C10" s="39" t="s">
        <v>287</v>
      </c>
      <c r="D10" s="329" t="s">
        <v>392</v>
      </c>
      <c r="E10" s="330"/>
    </row>
    <row r="11" spans="1:6" ht="17.100000000000001" customHeight="1" thickBot="1" x14ac:dyDescent="0.3">
      <c r="C11" s="39" t="s">
        <v>288</v>
      </c>
      <c r="D11" s="32" t="s">
        <v>299</v>
      </c>
      <c r="E11" s="33"/>
    </row>
    <row r="12" spans="1:6" ht="32.1" customHeight="1" thickBot="1" x14ac:dyDescent="0.3">
      <c r="C12" s="39" t="s">
        <v>289</v>
      </c>
      <c r="D12" s="329" t="s">
        <v>300</v>
      </c>
      <c r="E12" s="330"/>
    </row>
    <row r="13" spans="1:6" ht="29.25" customHeight="1" thickBot="1" x14ac:dyDescent="0.3">
      <c r="C13" s="39" t="s">
        <v>290</v>
      </c>
      <c r="D13" s="332" t="s">
        <v>920</v>
      </c>
      <c r="E13" s="333"/>
    </row>
    <row r="14" spans="1:6" ht="17.100000000000001" customHeight="1" thickBot="1" x14ac:dyDescent="0.3">
      <c r="C14" s="39" t="s">
        <v>291</v>
      </c>
      <c r="D14" s="329" t="s">
        <v>393</v>
      </c>
      <c r="E14" s="330"/>
    </row>
    <row r="15" spans="1:6" ht="47.25" customHeight="1" thickBot="1" x14ac:dyDescent="0.3">
      <c r="C15" s="39" t="s">
        <v>292</v>
      </c>
      <c r="D15" s="329" t="s">
        <v>301</v>
      </c>
      <c r="E15" s="330"/>
    </row>
    <row r="16" spans="1:6" ht="17.100000000000001" customHeight="1" thickBot="1" x14ac:dyDescent="0.3">
      <c r="C16" s="39" t="s">
        <v>293</v>
      </c>
      <c r="D16" s="329" t="s">
        <v>295</v>
      </c>
      <c r="E16" s="330"/>
    </row>
    <row r="17" spans="3:5" ht="15" customHeight="1" x14ac:dyDescent="0.25">
      <c r="C17" s="331" t="s">
        <v>297</v>
      </c>
      <c r="D17" s="331"/>
      <c r="E17" s="331"/>
    </row>
  </sheetData>
  <mergeCells count="9">
    <mergeCell ref="D14:E14"/>
    <mergeCell ref="D15:E15"/>
    <mergeCell ref="D16:E16"/>
    <mergeCell ref="C17:E17"/>
    <mergeCell ref="D8:E8"/>
    <mergeCell ref="D9:E9"/>
    <mergeCell ref="D10:E10"/>
    <mergeCell ref="D12:E12"/>
    <mergeCell ref="D13:E13"/>
  </mergeCells>
  <hyperlinks>
    <hyperlink ref="D3" r:id="rId1" display="https://www.natcan.org.uk/audits/primary-breast/           " xr:uid="{2C5A4287-5662-4849-9E5F-0C98979B2ADA}"/>
    <hyperlink ref="D2" r:id="rId2" display="breastcanceraudits@rcseng.ac.uk           " xr:uid="{C1868618-47F3-41F0-8214-B7DC3D9DC1AC}"/>
    <hyperlink ref="D4" r:id="rId3" xr:uid="{179F709B-3BF2-489C-9A0D-309B1AF9138B}"/>
  </hyperlinks>
  <printOptions horizontalCentered="1" verticalCentered="1"/>
  <pageMargins left="0.70866141732283472" right="0.70866141732283472" top="0.74803149606299213" bottom="0.74803149606299213" header="0.31496062992125984" footer="0.31496062992125984"/>
  <pageSetup paperSize="9" scale="61" orientation="portrait" r:id="rId4"/>
  <headerFooter>
    <oddFooter>&amp;C&amp;F | &amp;A</oddFooter>
  </headerFooter>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543DB-6648-43A8-9A39-1DF77FAA21B1}">
  <dimension ref="A1:AL6840"/>
  <sheetViews>
    <sheetView zoomScaleNormal="100" workbookViewId="0">
      <pane ySplit="1" topLeftCell="A2" activePane="bottomLeft" state="frozen"/>
      <selection pane="bottomLeft"/>
    </sheetView>
  </sheetViews>
  <sheetFormatPr defaultRowHeight="15" x14ac:dyDescent="0.25"/>
  <cols>
    <col min="1" max="1" width="14.140625" bestFit="1" customWidth="1"/>
    <col min="3" max="3" width="11.42578125" bestFit="1" customWidth="1"/>
    <col min="6" max="6" width="30.140625" customWidth="1"/>
    <col min="7" max="7" width="10" customWidth="1"/>
    <col min="8" max="8" width="32.42578125" customWidth="1"/>
    <col min="9" max="9" width="19.42578125" bestFit="1" customWidth="1"/>
    <col min="10" max="10" width="23" bestFit="1" customWidth="1"/>
    <col min="11" max="11" width="8.7109375" style="142" customWidth="1"/>
    <col min="12" max="13" width="8.7109375" style="326" customWidth="1"/>
    <col min="14" max="14" width="8.7109375" style="142" customWidth="1"/>
    <col min="15" max="16" width="8.7109375" style="326" customWidth="1"/>
    <col min="17" max="17" width="8.7109375" style="142" customWidth="1"/>
    <col min="18" max="19" width="8.7109375" style="326" customWidth="1"/>
    <col min="22" max="23" width="16" customWidth="1"/>
    <col min="25" max="25" width="19.5703125" bestFit="1" customWidth="1"/>
    <col min="26" max="26" width="11.28515625" customWidth="1"/>
    <col min="27" max="27" width="20.7109375" customWidth="1"/>
    <col min="29" max="29" width="11.140625" bestFit="1" customWidth="1"/>
    <col min="35" max="35" width="22.28515625" customWidth="1"/>
    <col min="36" max="38" width="14.7109375" customWidth="1"/>
  </cols>
  <sheetData>
    <row r="1" spans="1:38" s="1" customFormat="1" ht="51" x14ac:dyDescent="0.25">
      <c r="A1" s="161" t="s">
        <v>227</v>
      </c>
      <c r="B1" s="161" t="s">
        <v>304</v>
      </c>
      <c r="C1" s="161" t="s">
        <v>880</v>
      </c>
      <c r="D1" s="161" t="s">
        <v>568</v>
      </c>
      <c r="E1" s="161" t="s">
        <v>567</v>
      </c>
      <c r="F1" s="154" t="s">
        <v>557</v>
      </c>
      <c r="G1" s="154" t="s">
        <v>566</v>
      </c>
      <c r="H1" s="154" t="s">
        <v>565</v>
      </c>
      <c r="I1" s="164" t="s">
        <v>564</v>
      </c>
      <c r="J1" s="163" t="s">
        <v>563</v>
      </c>
      <c r="K1" s="163" t="s">
        <v>562</v>
      </c>
      <c r="L1" s="162" t="s">
        <v>919</v>
      </c>
      <c r="M1" s="162" t="s">
        <v>914</v>
      </c>
      <c r="N1" s="163" t="s">
        <v>561</v>
      </c>
      <c r="O1" s="162" t="s">
        <v>918</v>
      </c>
      <c r="P1" s="162" t="s">
        <v>915</v>
      </c>
      <c r="Q1" s="163" t="s">
        <v>560</v>
      </c>
      <c r="R1" s="162" t="s">
        <v>917</v>
      </c>
      <c r="S1" s="162" t="s">
        <v>916</v>
      </c>
      <c r="T1" s="161"/>
      <c r="U1" s="154" t="s">
        <v>537</v>
      </c>
      <c r="V1" s="161" t="s">
        <v>559</v>
      </c>
      <c r="W1" s="158" t="s">
        <v>558</v>
      </c>
      <c r="X1" s="158" t="s">
        <v>557</v>
      </c>
      <c r="Y1" s="158" t="s">
        <v>0</v>
      </c>
      <c r="Z1" s="158" t="s">
        <v>556</v>
      </c>
      <c r="AA1" s="158" t="s">
        <v>555</v>
      </c>
      <c r="AB1" s="160" t="s">
        <v>550</v>
      </c>
      <c r="AC1" s="158" t="s">
        <v>554</v>
      </c>
      <c r="AD1" s="158" t="s">
        <v>549</v>
      </c>
      <c r="AE1" s="158" t="s">
        <v>553</v>
      </c>
      <c r="AF1" s="158" t="s">
        <v>552</v>
      </c>
      <c r="AG1" s="157" t="s">
        <v>551</v>
      </c>
      <c r="AI1" s="159"/>
      <c r="AJ1" s="158" t="s">
        <v>550</v>
      </c>
      <c r="AK1" s="158" t="s">
        <v>549</v>
      </c>
      <c r="AL1" s="157" t="s">
        <v>548</v>
      </c>
    </row>
    <row r="2" spans="1:38" x14ac:dyDescent="0.25">
      <c r="A2" t="s">
        <v>478</v>
      </c>
      <c r="B2" t="s">
        <v>284</v>
      </c>
      <c r="C2" t="s">
        <v>309</v>
      </c>
      <c r="D2" t="s">
        <v>477</v>
      </c>
      <c r="E2" t="s">
        <v>14</v>
      </c>
      <c r="F2" t="s">
        <v>15</v>
      </c>
      <c r="G2" s="133">
        <v>3</v>
      </c>
      <c r="H2" t="s">
        <v>249</v>
      </c>
      <c r="I2" t="s">
        <v>525</v>
      </c>
      <c r="J2" t="s">
        <v>530</v>
      </c>
      <c r="K2" s="327">
        <v>2</v>
      </c>
      <c r="L2" s="326">
        <v>5.45E-3</v>
      </c>
      <c r="N2" s="327">
        <v>39</v>
      </c>
      <c r="O2" s="326">
        <v>7.3799998499453068E-3</v>
      </c>
      <c r="Q2" s="327">
        <v>595</v>
      </c>
      <c r="R2" s="326">
        <v>4.8199999146163464E-3</v>
      </c>
      <c r="S2" s="325"/>
      <c r="T2" s="1"/>
      <c r="U2" s="154" t="s">
        <v>537</v>
      </c>
      <c r="W2" s="205"/>
      <c r="X2" t="str">
        <f>View_Patient_Characteristics!$C$9</f>
        <v>Airedale NHS Foundation Trust</v>
      </c>
      <c r="AB2" s="147"/>
      <c r="AC2" s="151"/>
      <c r="AD2" s="145" t="str">
        <f>IFERROR(VLOOKUP(X2, F:H, 3,0),0)</f>
        <v>West Yorkshire and Harrogate</v>
      </c>
      <c r="AE2" s="151"/>
      <c r="AF2" s="145"/>
      <c r="AG2" s="150"/>
      <c r="AI2" s="156" t="str">
        <f>"This selected NHS organisation is within the "&amp;AD2 &amp;" Cancer Alliance"</f>
        <v>This selected NHS organisation is within the West Yorkshire and Harrogate Cancer Alliance</v>
      </c>
      <c r="AL2" s="155"/>
    </row>
    <row r="3" spans="1:38" x14ac:dyDescent="0.25">
      <c r="A3" t="s">
        <v>478</v>
      </c>
      <c r="B3" t="s">
        <v>284</v>
      </c>
      <c r="C3" t="s">
        <v>309</v>
      </c>
      <c r="D3" t="s">
        <v>477</v>
      </c>
      <c r="E3" t="s">
        <v>14</v>
      </c>
      <c r="F3" t="s">
        <v>15</v>
      </c>
      <c r="G3">
        <v>3</v>
      </c>
      <c r="H3" t="s">
        <v>249</v>
      </c>
      <c r="I3" t="s">
        <v>525</v>
      </c>
      <c r="J3" t="s">
        <v>529</v>
      </c>
      <c r="K3" s="142">
        <v>15</v>
      </c>
      <c r="L3" s="326">
        <v>4.0869998999999997E-2</v>
      </c>
      <c r="N3" s="142">
        <v>260</v>
      </c>
      <c r="O3" s="326">
        <v>4.9199998378753662E-2</v>
      </c>
      <c r="Q3" s="142">
        <v>4962</v>
      </c>
      <c r="R3" s="326">
        <v>4.0219999849796302E-2</v>
      </c>
      <c r="U3" s="154" t="s">
        <v>537</v>
      </c>
      <c r="W3" s="205" t="s">
        <v>743</v>
      </c>
      <c r="AA3" t="s">
        <v>547</v>
      </c>
      <c r="AB3" s="147"/>
      <c r="AC3" s="151"/>
      <c r="AD3" s="145"/>
      <c r="AE3" s="151"/>
      <c r="AF3" s="145"/>
      <c r="AG3" s="150"/>
      <c r="AI3" s="143" t="str">
        <f t="shared" ref="AI3:AI60" si="0">AA3</f>
        <v>YEAR OF DIAGNOSIS</v>
      </c>
      <c r="AJ3" s="149" t="str">
        <f>""</f>
        <v/>
      </c>
      <c r="AK3" s="149" t="str">
        <f>""</f>
        <v/>
      </c>
      <c r="AL3" s="148" t="str">
        <f>""</f>
        <v/>
      </c>
    </row>
    <row r="4" spans="1:38" x14ac:dyDescent="0.25">
      <c r="A4" t="s">
        <v>478</v>
      </c>
      <c r="B4" t="s">
        <v>284</v>
      </c>
      <c r="C4" t="s">
        <v>309</v>
      </c>
      <c r="D4" t="s">
        <v>477</v>
      </c>
      <c r="E4" t="s">
        <v>14</v>
      </c>
      <c r="F4" t="s">
        <v>15</v>
      </c>
      <c r="G4" s="133">
        <v>3</v>
      </c>
      <c r="H4" t="s">
        <v>249</v>
      </c>
      <c r="I4" t="s">
        <v>525</v>
      </c>
      <c r="J4" t="s">
        <v>528</v>
      </c>
      <c r="K4" s="327">
        <v>38</v>
      </c>
      <c r="L4" s="326">
        <v>0.10353999999999999</v>
      </c>
      <c r="N4" s="327">
        <v>712</v>
      </c>
      <c r="O4" s="326">
        <v>0.13471999764442441</v>
      </c>
      <c r="Q4" s="327">
        <v>15699</v>
      </c>
      <c r="R4" s="326">
        <v>0.12724000215530401</v>
      </c>
      <c r="S4" s="325"/>
      <c r="U4" s="154" t="s">
        <v>537</v>
      </c>
      <c r="W4" s="205" t="str">
        <f>IF(OR(
$X$2= "Aneurin Bevan University Health Board",
$X$2= "Betsi Cadwaladr University Health Board",
$X$2= "Cardiff and Vale University Health Board",
$X$2= "Cwm Taf Morgannwg University Health Board",
$X$2= "Hywel Dda University Health Board",                                                                                                                                                                                                                                                     $X$2= "Swansea Bay University Health Board"), "Wales", "England")</f>
        <v>England</v>
      </c>
      <c r="X4" t="str">
        <f>View_Patient_Characteristics!$C$9</f>
        <v>Airedale NHS Foundation Trust</v>
      </c>
      <c r="Y4" t="s">
        <v>517</v>
      </c>
      <c r="Z4" t="s">
        <v>520</v>
      </c>
      <c r="AA4">
        <v>2019</v>
      </c>
      <c r="AB4" s="147">
        <f t="shared" ref="AB4:AC6" si="1">IFERROR(SUMIFS(K:K, $F:$F,$X4,$I:$I,$Y4,$J:$J,$Z4),0)</f>
        <v>123</v>
      </c>
      <c r="AC4" s="151">
        <f t="shared" si="1"/>
        <v>0.33515000343322748</v>
      </c>
      <c r="AD4" s="145">
        <f t="shared" ref="AD4:AE6" si="2">IFERROR(SUMIFS(N:N, $F:$F,$X4,$I:$I,$Y4,$J:$J,$Z4),0)</f>
        <v>1935</v>
      </c>
      <c r="AE4" s="151">
        <f t="shared" si="2"/>
        <v>0.36612999439239502</v>
      </c>
      <c r="AF4" s="145">
        <f t="shared" ref="AF4:AG6" si="3">IFERROR(SUMIFS(Q:Q, $F:$F,$X4,$I:$I,$Y4,$J:$J,$Z4),0)</f>
        <v>43571</v>
      </c>
      <c r="AG4" s="150">
        <f t="shared" si="3"/>
        <v>0.35313001275062561</v>
      </c>
      <c r="AI4" s="143">
        <f t="shared" si="0"/>
        <v>2019</v>
      </c>
      <c r="AJ4" s="142" t="str">
        <f>IF(OR(AB4=1, AB4=2, AB4=3, AB4=4), "&lt;5",TEXT(AB4, "#,##0"))   &amp;    IF(AB4=0,"", " ("&amp;TEXT(ROUND(AC4*100,1), "#0.0")&amp;"%)")</f>
        <v>123 (33.5%)</v>
      </c>
      <c r="AK4" s="311" t="str">
        <f>IF($W$4 = "Wales", "N/A", IF(OR(AD4=1, AD4=2, AD4=3, AD4=4), "&lt;5", TEXT(AD4, "#,##0"))   &amp;   IF(AD4=0,"", " ("&amp;TEXT(ROUND(AE4*100,1), "#0.0")&amp;"%)"))</f>
        <v>1,935 (36.6%)</v>
      </c>
      <c r="AL4" s="141" t="str">
        <f>IF(OR(AF4=1, AF4=2, AF4=3, AF4=4), "&lt;5", TEXT(AF4, "#,##0"))   &amp;   IF(AF4=0,"", " ("&amp;TEXT(ROUND(AG4*100,1), "#0.0")&amp;"%)")</f>
        <v>43,571 (35.3%)</v>
      </c>
    </row>
    <row r="5" spans="1:38" x14ac:dyDescent="0.25">
      <c r="A5" t="s">
        <v>478</v>
      </c>
      <c r="B5" t="s">
        <v>284</v>
      </c>
      <c r="C5" t="s">
        <v>309</v>
      </c>
      <c r="D5" t="s">
        <v>477</v>
      </c>
      <c r="E5" t="s">
        <v>14</v>
      </c>
      <c r="F5" t="s">
        <v>15</v>
      </c>
      <c r="G5" s="133">
        <v>3</v>
      </c>
      <c r="H5" t="s">
        <v>249</v>
      </c>
      <c r="I5" t="s">
        <v>525</v>
      </c>
      <c r="J5" t="s">
        <v>527</v>
      </c>
      <c r="K5" s="327">
        <v>79</v>
      </c>
      <c r="L5" s="326">
        <v>0.21525999900000001</v>
      </c>
      <c r="N5" s="327">
        <v>1263</v>
      </c>
      <c r="O5" s="326">
        <v>0.2389799952507019</v>
      </c>
      <c r="Q5" s="327">
        <v>30576</v>
      </c>
      <c r="R5" s="326">
        <v>0.2478100061416626</v>
      </c>
      <c r="S5" s="325"/>
      <c r="U5" s="154" t="s">
        <v>537</v>
      </c>
      <c r="W5" s="205"/>
      <c r="X5" t="str">
        <f>View_Patient_Characteristics!$C$9</f>
        <v>Airedale NHS Foundation Trust</v>
      </c>
      <c r="Y5" t="s">
        <v>517</v>
      </c>
      <c r="Z5" t="s">
        <v>519</v>
      </c>
      <c r="AA5">
        <v>2020</v>
      </c>
      <c r="AB5" s="147">
        <f t="shared" si="1"/>
        <v>120</v>
      </c>
      <c r="AC5" s="151">
        <f t="shared" si="1"/>
        <v>0.32697999477386469</v>
      </c>
      <c r="AD5" s="145">
        <f t="shared" si="2"/>
        <v>1453</v>
      </c>
      <c r="AE5" s="151">
        <f t="shared" si="2"/>
        <v>0.27493000030517578</v>
      </c>
      <c r="AF5" s="145">
        <f t="shared" si="3"/>
        <v>34904</v>
      </c>
      <c r="AG5" s="150">
        <f t="shared" si="3"/>
        <v>0.28288999199867249</v>
      </c>
      <c r="AI5" s="143">
        <f t="shared" si="0"/>
        <v>2020</v>
      </c>
      <c r="AJ5" s="142" t="str">
        <f>IF(OR(AB5=1, AB5=2, AB5=3, AB5=4), "&lt;5",TEXT(AB5, "#,##0"))   &amp;    IF(AB5=0,"", " ("&amp;TEXT(ROUND(AC5*100,1), "#0.0")&amp;"%)")</f>
        <v>120 (32.7%)</v>
      </c>
      <c r="AK5" s="311" t="str">
        <f>IF($W$4 = "Wales", "N/A", IF(OR(AD5=1, AD5=2, AD5=3, AD5=4), "&lt;5", TEXT(AD5, "#,##0"))   &amp;   IF(AD5=0,"", " ("&amp;TEXT(ROUND(AE5*100,1), "#0.0")&amp;"%)"))</f>
        <v>1,453 (27.5%)</v>
      </c>
      <c r="AL5" s="141" t="str">
        <f>IF(OR(AF5=1, AF5=2, AF5=3, AF5=4), "&lt;5", TEXT(AF5, "#,##0"))   &amp;   IF(AF5=0,"", " ("&amp;TEXT(ROUND(AG5*100,1), "#0.0")&amp;"%)")</f>
        <v>34,904 (28.3%)</v>
      </c>
    </row>
    <row r="6" spans="1:38" x14ac:dyDescent="0.25">
      <c r="A6" t="s">
        <v>478</v>
      </c>
      <c r="B6" t="s">
        <v>284</v>
      </c>
      <c r="C6" t="s">
        <v>309</v>
      </c>
      <c r="D6" t="s">
        <v>477</v>
      </c>
      <c r="E6" t="s">
        <v>14</v>
      </c>
      <c r="F6" t="s">
        <v>15</v>
      </c>
      <c r="G6" s="133">
        <v>3</v>
      </c>
      <c r="H6" t="s">
        <v>249</v>
      </c>
      <c r="I6" t="s">
        <v>525</v>
      </c>
      <c r="J6" t="s">
        <v>526</v>
      </c>
      <c r="K6" s="327">
        <v>71</v>
      </c>
      <c r="L6" s="326">
        <v>0.19346000254154211</v>
      </c>
      <c r="N6" s="327">
        <v>1329</v>
      </c>
      <c r="O6" s="326">
        <v>0.25146999955177313</v>
      </c>
      <c r="Q6" s="327">
        <v>30917</v>
      </c>
      <c r="R6" s="326">
        <v>0.25056999921798712</v>
      </c>
      <c r="S6" s="325"/>
      <c r="U6" s="154" t="s">
        <v>537</v>
      </c>
      <c r="X6" t="str">
        <f>View_Patient_Characteristics!$C$9</f>
        <v>Airedale NHS Foundation Trust</v>
      </c>
      <c r="Y6" t="s">
        <v>517</v>
      </c>
      <c r="Z6" t="s">
        <v>518</v>
      </c>
      <c r="AA6">
        <v>2021</v>
      </c>
      <c r="AB6" s="147">
        <f t="shared" si="1"/>
        <v>124</v>
      </c>
      <c r="AC6" s="151">
        <f t="shared" si="1"/>
        <v>0.33787000179290771</v>
      </c>
      <c r="AD6" s="145">
        <f t="shared" si="2"/>
        <v>1897</v>
      </c>
      <c r="AE6" s="151">
        <f t="shared" si="2"/>
        <v>0.3589400053024292</v>
      </c>
      <c r="AF6" s="145">
        <f t="shared" si="3"/>
        <v>44910</v>
      </c>
      <c r="AG6" s="150">
        <f t="shared" si="3"/>
        <v>0.3639799952507019</v>
      </c>
      <c r="AI6" s="143">
        <f t="shared" si="0"/>
        <v>2021</v>
      </c>
      <c r="AJ6" s="142" t="str">
        <f>IF(OR(AB6=1, AB6=2, AB6=3, AB6=4), "&lt;5",TEXT(AB6, "#,##0"))   &amp;    IF(AB6=0,"", " ("&amp;TEXT(ROUND(AC6*100,1), "#0.0")&amp;"%)")</f>
        <v>124 (33.8%)</v>
      </c>
      <c r="AK6" s="311" t="str">
        <f>IF($W$4 = "Wales", "N/A", IF(OR(AD6=1, AD6=2, AD6=3, AD6=4), "&lt;5", TEXT(AD6, "#,##0"))   &amp;   IF(AD6=0,"", " ("&amp;TEXT(ROUND(AE6*100,1), "#0.0")&amp;"%)"))</f>
        <v>1,897 (35.9%)</v>
      </c>
      <c r="AL6" s="141" t="str">
        <f>IF(OR(AF6=1, AF6=2, AF6=3, AF6=4), "&lt;5", TEXT(AF6, "#,##0"))   &amp;   IF(AF6=0,"", " ("&amp;TEXT(ROUND(AG6*100,1), "#0.0")&amp;"%)")</f>
        <v>44,910 (36.4%)</v>
      </c>
    </row>
    <row r="7" spans="1:38" x14ac:dyDescent="0.25">
      <c r="A7" t="s">
        <v>478</v>
      </c>
      <c r="B7" t="s">
        <v>284</v>
      </c>
      <c r="C7" t="s">
        <v>309</v>
      </c>
      <c r="D7" t="s">
        <v>477</v>
      </c>
      <c r="E7" t="s">
        <v>14</v>
      </c>
      <c r="F7" t="s">
        <v>15</v>
      </c>
      <c r="G7">
        <v>3</v>
      </c>
      <c r="H7" t="s">
        <v>249</v>
      </c>
      <c r="I7" t="s">
        <v>525</v>
      </c>
      <c r="J7" t="s">
        <v>259</v>
      </c>
      <c r="K7" s="142">
        <v>78</v>
      </c>
      <c r="L7" s="326">
        <v>0.21253000199794769</v>
      </c>
      <c r="N7" s="142">
        <v>988</v>
      </c>
      <c r="O7" s="326">
        <v>0.18693999946117401</v>
      </c>
      <c r="Q7" s="142">
        <v>23351</v>
      </c>
      <c r="R7" s="326">
        <v>0.18925000727176669</v>
      </c>
      <c r="U7" s="154" t="s">
        <v>537</v>
      </c>
      <c r="AA7" t="s">
        <v>546</v>
      </c>
      <c r="AB7" s="147"/>
      <c r="AC7" s="151"/>
      <c r="AD7" s="145"/>
      <c r="AE7" s="151"/>
      <c r="AF7" s="145"/>
      <c r="AG7" s="150"/>
      <c r="AI7" s="143" t="str">
        <f t="shared" si="0"/>
        <v>AGE AT DIAGNOSIS</v>
      </c>
      <c r="AJ7" s="149" t="str">
        <f>""</f>
        <v/>
      </c>
      <c r="AK7" s="149" t="str">
        <f>""</f>
        <v/>
      </c>
      <c r="AL7" s="148" t="str">
        <f>""</f>
        <v/>
      </c>
    </row>
    <row r="8" spans="1:38" x14ac:dyDescent="0.25">
      <c r="A8" t="s">
        <v>478</v>
      </c>
      <c r="B8" t="s">
        <v>284</v>
      </c>
      <c r="C8" t="s">
        <v>309</v>
      </c>
      <c r="D8" t="s">
        <v>477</v>
      </c>
      <c r="E8" t="s">
        <v>14</v>
      </c>
      <c r="F8" t="s">
        <v>15</v>
      </c>
      <c r="G8" s="133">
        <v>3</v>
      </c>
      <c r="H8" t="s">
        <v>249</v>
      </c>
      <c r="I8" t="s">
        <v>525</v>
      </c>
      <c r="J8" t="s">
        <v>260</v>
      </c>
      <c r="K8" s="327">
        <v>84</v>
      </c>
      <c r="L8" s="326">
        <v>0.22888000309467321</v>
      </c>
      <c r="N8" s="327">
        <v>694</v>
      </c>
      <c r="O8" s="326">
        <v>0.13131999969482419</v>
      </c>
      <c r="Q8" s="327">
        <v>17285</v>
      </c>
      <c r="R8" s="326">
        <v>0.14009000360965729</v>
      </c>
      <c r="S8" s="325"/>
      <c r="U8" s="154" t="s">
        <v>537</v>
      </c>
      <c r="X8" t="str">
        <f>View_Patient_Characteristics!$C$9</f>
        <v>Airedale NHS Foundation Trust</v>
      </c>
      <c r="Y8" t="s">
        <v>525</v>
      </c>
      <c r="Z8" t="s">
        <v>530</v>
      </c>
      <c r="AA8" t="s">
        <v>530</v>
      </c>
      <c r="AB8" s="147">
        <f t="shared" ref="AB8:AC14" si="4">IFERROR(SUMIFS(K:K, $F:$F,$X8,$I:$I,$Y8,$J:$J,$Z8),0)</f>
        <v>2</v>
      </c>
      <c r="AC8" s="151">
        <f t="shared" si="4"/>
        <v>5.45E-3</v>
      </c>
      <c r="AD8" s="145">
        <f t="shared" ref="AD8:AD14" si="5">IFERROR(SUMIFS(N:N, $F:$F,$X8,$I:$I,$Y8,$J:$J,$Z8),0)</f>
        <v>39</v>
      </c>
      <c r="AE8" s="151">
        <f t="shared" ref="AE8:AE14" si="6">IFERROR(SUMIFS(O:O, $F:$F,$X8,$I:$I,$Y8,$J:$J,$Z8),0)</f>
        <v>7.3799998499453068E-3</v>
      </c>
      <c r="AF8" s="145">
        <f t="shared" ref="AF8:AG14" si="7">IFERROR(SUMIFS(Q:Q, $F:$F,$X8,$I:$I,$Y8,$J:$J,$Z8),0)</f>
        <v>595</v>
      </c>
      <c r="AG8" s="150">
        <f t="shared" si="7"/>
        <v>4.8199999146163464E-3</v>
      </c>
      <c r="AI8" s="143" t="str">
        <f t="shared" si="0"/>
        <v>18-29 yrs</v>
      </c>
      <c r="AJ8" s="142" t="str">
        <f t="shared" ref="AJ8:AJ14" si="8">IF(OR(AB8=1, AB8=2, AB8=3, AB8=4), "&lt;5",TEXT(AB8, "#,##0"))   &amp;    IF(AB8=0,"", " ("&amp;TEXT(ROUND(AC8*100,1), "#0.0")&amp;"%)")</f>
        <v>&lt;5 (0.5%)</v>
      </c>
      <c r="AK8" s="311" t="str">
        <f t="shared" ref="AK8:AK14" si="9">IF($W$4 = "Wales", "N/A", IF(OR(AD8=1, AD8=2, AD8=3, AD8=4), "&lt;5", TEXT(AD8, "#,##0"))   &amp;   IF(AD8=0,"", " ("&amp;TEXT(ROUND(AE8*100,1), "#0.0")&amp;"%)"))</f>
        <v>39 (0.7%)</v>
      </c>
      <c r="AL8" s="141" t="str">
        <f t="shared" ref="AL8:AL14" si="10">IF(OR(AF8=1, AF8=2, AF8=3, AF8=4), "&lt;5", TEXT(AF8, "#,##0"))   &amp;   IF(AF8=0,"", " ("&amp;TEXT(ROUND(AG8*100,1), "#0.0")&amp;"%)")</f>
        <v>595 (0.5%)</v>
      </c>
    </row>
    <row r="9" spans="1:38" x14ac:dyDescent="0.25">
      <c r="A9" t="s">
        <v>478</v>
      </c>
      <c r="B9" t="s">
        <v>284</v>
      </c>
      <c r="C9" t="s">
        <v>309</v>
      </c>
      <c r="D9" t="s">
        <v>477</v>
      </c>
      <c r="E9" t="s">
        <v>14</v>
      </c>
      <c r="F9" t="s">
        <v>15</v>
      </c>
      <c r="G9" s="133">
        <v>3</v>
      </c>
      <c r="H9" t="s">
        <v>249</v>
      </c>
      <c r="I9" t="s">
        <v>521</v>
      </c>
      <c r="J9" t="s">
        <v>524</v>
      </c>
      <c r="K9" s="327">
        <v>280</v>
      </c>
      <c r="L9" s="326">
        <v>0.76293998956680298</v>
      </c>
      <c r="M9" s="326">
        <v>0.7756199836730957</v>
      </c>
      <c r="N9" s="327">
        <v>4284</v>
      </c>
      <c r="O9" s="326">
        <v>0.81059998273849487</v>
      </c>
      <c r="P9" s="326">
        <v>0.83297997713088989</v>
      </c>
      <c r="Q9" s="327">
        <v>99716</v>
      </c>
      <c r="R9" s="326">
        <v>0.80817002058029175</v>
      </c>
      <c r="S9" s="325">
        <v>0.84360998868942261</v>
      </c>
      <c r="U9" s="154" t="s">
        <v>537</v>
      </c>
      <c r="X9" t="str">
        <f>View_Patient_Characteristics!$C$9</f>
        <v>Airedale NHS Foundation Trust</v>
      </c>
      <c r="Y9" t="s">
        <v>525</v>
      </c>
      <c r="Z9" t="s">
        <v>529</v>
      </c>
      <c r="AA9" t="s">
        <v>529</v>
      </c>
      <c r="AB9" s="147">
        <f t="shared" si="4"/>
        <v>15</v>
      </c>
      <c r="AC9" s="151">
        <f t="shared" si="4"/>
        <v>4.0869998999999997E-2</v>
      </c>
      <c r="AD9" s="145">
        <f t="shared" si="5"/>
        <v>260</v>
      </c>
      <c r="AE9" s="151">
        <f t="shared" si="6"/>
        <v>4.9199998378753662E-2</v>
      </c>
      <c r="AF9" s="145">
        <f t="shared" si="7"/>
        <v>4962</v>
      </c>
      <c r="AG9" s="150">
        <f t="shared" si="7"/>
        <v>4.0219999849796302E-2</v>
      </c>
      <c r="AI9" s="143" t="str">
        <f t="shared" si="0"/>
        <v>30-39 yrs</v>
      </c>
      <c r="AJ9" s="142" t="str">
        <f t="shared" si="8"/>
        <v>15 (4.1%)</v>
      </c>
      <c r="AK9" s="311" t="str">
        <f t="shared" si="9"/>
        <v>260 (4.9%)</v>
      </c>
      <c r="AL9" s="141" t="str">
        <f t="shared" si="10"/>
        <v>4,962 (4.0%)</v>
      </c>
    </row>
    <row r="10" spans="1:38" x14ac:dyDescent="0.25">
      <c r="A10" t="s">
        <v>478</v>
      </c>
      <c r="B10" t="s">
        <v>284</v>
      </c>
      <c r="C10" t="s">
        <v>309</v>
      </c>
      <c r="D10" t="s">
        <v>477</v>
      </c>
      <c r="E10" t="s">
        <v>14</v>
      </c>
      <c r="F10" t="s">
        <v>15</v>
      </c>
      <c r="G10">
        <v>3</v>
      </c>
      <c r="H10" t="s">
        <v>249</v>
      </c>
      <c r="I10" t="s">
        <v>521</v>
      </c>
      <c r="J10" t="s">
        <v>523</v>
      </c>
      <c r="K10" s="142">
        <v>47</v>
      </c>
      <c r="L10" s="326">
        <v>0.1280699968338013</v>
      </c>
      <c r="M10" s="326">
        <v>0.1301899999380112</v>
      </c>
      <c r="N10" s="142">
        <v>519</v>
      </c>
      <c r="O10" s="326">
        <v>9.8200000822544098E-2</v>
      </c>
      <c r="P10" s="326">
        <v>0.1009100005030632</v>
      </c>
      <c r="Q10" s="142">
        <v>10969</v>
      </c>
      <c r="R10" s="326">
        <v>8.8899999856948853E-2</v>
      </c>
      <c r="S10" s="326">
        <v>9.2799998819828033E-2</v>
      </c>
      <c r="U10" s="154" t="s">
        <v>537</v>
      </c>
      <c r="X10" t="str">
        <f>View_Patient_Characteristics!$C$9</f>
        <v>Airedale NHS Foundation Trust</v>
      </c>
      <c r="Y10" t="s">
        <v>525</v>
      </c>
      <c r="Z10" t="s">
        <v>528</v>
      </c>
      <c r="AA10" t="s">
        <v>528</v>
      </c>
      <c r="AB10" s="147">
        <f t="shared" si="4"/>
        <v>38</v>
      </c>
      <c r="AC10" s="151">
        <f t="shared" si="4"/>
        <v>0.10353999999999999</v>
      </c>
      <c r="AD10" s="145">
        <f t="shared" si="5"/>
        <v>712</v>
      </c>
      <c r="AE10" s="151">
        <f t="shared" si="6"/>
        <v>0.13471999764442441</v>
      </c>
      <c r="AF10" s="145">
        <f t="shared" si="7"/>
        <v>15699</v>
      </c>
      <c r="AG10" s="150">
        <f t="shared" si="7"/>
        <v>0.12724000215530401</v>
      </c>
      <c r="AI10" s="143" t="str">
        <f t="shared" si="0"/>
        <v>40-49 yrs</v>
      </c>
      <c r="AJ10" s="142" t="str">
        <f t="shared" si="8"/>
        <v>38 (10.4%)</v>
      </c>
      <c r="AK10" s="311" t="str">
        <f t="shared" si="9"/>
        <v>712 (13.5%)</v>
      </c>
      <c r="AL10" s="141" t="str">
        <f t="shared" si="10"/>
        <v>15,699 (12.7%)</v>
      </c>
    </row>
    <row r="11" spans="1:38" x14ac:dyDescent="0.25">
      <c r="A11" t="s">
        <v>478</v>
      </c>
      <c r="B11" t="s">
        <v>284</v>
      </c>
      <c r="C11" t="s">
        <v>309</v>
      </c>
      <c r="D11" t="s">
        <v>477</v>
      </c>
      <c r="E11" t="s">
        <v>14</v>
      </c>
      <c r="F11" t="s">
        <v>15</v>
      </c>
      <c r="G11" s="133">
        <v>3</v>
      </c>
      <c r="H11" t="s">
        <v>249</v>
      </c>
      <c r="I11" t="s">
        <v>521</v>
      </c>
      <c r="J11" t="s">
        <v>522</v>
      </c>
      <c r="K11" s="327">
        <v>34</v>
      </c>
      <c r="L11" s="326">
        <v>9.2639997601509094E-2</v>
      </c>
      <c r="M11" s="326">
        <v>9.4180002808570862E-2</v>
      </c>
      <c r="N11" s="327">
        <v>340</v>
      </c>
      <c r="O11" s="326">
        <v>6.4329996705055237E-2</v>
      </c>
      <c r="P11" s="326">
        <v>6.6110000014305115E-2</v>
      </c>
      <c r="Q11" s="327">
        <v>7517</v>
      </c>
      <c r="R11" s="326">
        <v>6.0920000076293952E-2</v>
      </c>
      <c r="S11" s="325">
        <v>6.3589997589588165E-2</v>
      </c>
      <c r="U11" s="154" t="s">
        <v>537</v>
      </c>
      <c r="X11" t="str">
        <f>View_Patient_Characteristics!$C$9</f>
        <v>Airedale NHS Foundation Trust</v>
      </c>
      <c r="Y11" t="s">
        <v>525</v>
      </c>
      <c r="Z11" t="s">
        <v>527</v>
      </c>
      <c r="AA11" t="s">
        <v>527</v>
      </c>
      <c r="AB11" s="147">
        <f t="shared" si="4"/>
        <v>79</v>
      </c>
      <c r="AC11" s="151">
        <f t="shared" si="4"/>
        <v>0.21525999900000001</v>
      </c>
      <c r="AD11" s="145">
        <f t="shared" si="5"/>
        <v>1263</v>
      </c>
      <c r="AE11" s="151">
        <f t="shared" si="6"/>
        <v>0.2389799952507019</v>
      </c>
      <c r="AF11" s="145">
        <f t="shared" si="7"/>
        <v>30576</v>
      </c>
      <c r="AG11" s="150">
        <f t="shared" si="7"/>
        <v>0.2478100061416626</v>
      </c>
      <c r="AI11" s="143" t="str">
        <f t="shared" si="0"/>
        <v>50-59 yrs</v>
      </c>
      <c r="AJ11" s="142" t="str">
        <f t="shared" si="8"/>
        <v>79 (21.5%)</v>
      </c>
      <c r="AK11" s="311" t="str">
        <f t="shared" si="9"/>
        <v>1,263 (23.9%)</v>
      </c>
      <c r="AL11" s="141" t="str">
        <f t="shared" si="10"/>
        <v>30,576 (24.8%)</v>
      </c>
    </row>
    <row r="12" spans="1:38" x14ac:dyDescent="0.25">
      <c r="A12" t="s">
        <v>478</v>
      </c>
      <c r="B12" t="s">
        <v>284</v>
      </c>
      <c r="C12" t="s">
        <v>309</v>
      </c>
      <c r="D12" t="s">
        <v>477</v>
      </c>
      <c r="E12" t="s">
        <v>14</v>
      </c>
      <c r="F12" t="s">
        <v>15</v>
      </c>
      <c r="G12" s="133">
        <v>3</v>
      </c>
      <c r="H12" t="s">
        <v>249</v>
      </c>
      <c r="I12" t="s">
        <v>521</v>
      </c>
      <c r="J12" t="s">
        <v>438</v>
      </c>
      <c r="K12" s="327">
        <v>6</v>
      </c>
      <c r="L12" s="326">
        <v>1.6349999234080311E-2</v>
      </c>
      <c r="N12" s="327">
        <v>142</v>
      </c>
      <c r="O12" s="326">
        <v>2.6869999244809151E-2</v>
      </c>
      <c r="Q12" s="327">
        <v>5183</v>
      </c>
      <c r="R12" s="326">
        <v>4.2010001838207238E-2</v>
      </c>
      <c r="S12" s="325"/>
      <c r="U12" s="154" t="s">
        <v>537</v>
      </c>
      <c r="X12" t="str">
        <f>View_Patient_Characteristics!$C$9</f>
        <v>Airedale NHS Foundation Trust</v>
      </c>
      <c r="Y12" t="s">
        <v>525</v>
      </c>
      <c r="Z12" t="s">
        <v>526</v>
      </c>
      <c r="AA12" t="s">
        <v>526</v>
      </c>
      <c r="AB12" s="147">
        <f t="shared" si="4"/>
        <v>71</v>
      </c>
      <c r="AC12" s="151">
        <f t="shared" si="4"/>
        <v>0.19346000254154211</v>
      </c>
      <c r="AD12" s="145">
        <f t="shared" si="5"/>
        <v>1329</v>
      </c>
      <c r="AE12" s="151">
        <f t="shared" si="6"/>
        <v>0.25146999955177313</v>
      </c>
      <c r="AF12" s="145">
        <f t="shared" si="7"/>
        <v>30917</v>
      </c>
      <c r="AG12" s="150">
        <f t="shared" si="7"/>
        <v>0.25056999921798712</v>
      </c>
      <c r="AI12" s="143" t="str">
        <f t="shared" si="0"/>
        <v>60-69 yrs</v>
      </c>
      <c r="AJ12" s="142" t="str">
        <f t="shared" si="8"/>
        <v>71 (19.3%)</v>
      </c>
      <c r="AK12" s="311" t="str">
        <f t="shared" si="9"/>
        <v>1,329 (25.1%)</v>
      </c>
      <c r="AL12" s="141" t="str">
        <f t="shared" si="10"/>
        <v>30,917 (25.1%)</v>
      </c>
    </row>
    <row r="13" spans="1:38" x14ac:dyDescent="0.25">
      <c r="A13" t="s">
        <v>478</v>
      </c>
      <c r="B13" t="s">
        <v>284</v>
      </c>
      <c r="C13" t="s">
        <v>309</v>
      </c>
      <c r="D13" t="s">
        <v>477</v>
      </c>
      <c r="E13" t="s">
        <v>14</v>
      </c>
      <c r="F13" t="s">
        <v>15</v>
      </c>
      <c r="G13" s="133">
        <v>3</v>
      </c>
      <c r="H13" t="s">
        <v>249</v>
      </c>
      <c r="I13" t="s">
        <v>517</v>
      </c>
      <c r="J13" t="s">
        <v>520</v>
      </c>
      <c r="K13" s="327">
        <v>123</v>
      </c>
      <c r="L13" s="326">
        <v>0.33515000343322748</v>
      </c>
      <c r="N13" s="327">
        <v>1935</v>
      </c>
      <c r="O13" s="326">
        <v>0.36612999439239502</v>
      </c>
      <c r="Q13" s="327">
        <v>43571</v>
      </c>
      <c r="R13" s="326">
        <v>0.35313001275062561</v>
      </c>
      <c r="S13" s="325"/>
      <c r="U13" s="154" t="s">
        <v>537</v>
      </c>
      <c r="X13" t="str">
        <f>View_Patient_Characteristics!$C$9</f>
        <v>Airedale NHS Foundation Trust</v>
      </c>
      <c r="Y13" t="s">
        <v>525</v>
      </c>
      <c r="Z13" t="s">
        <v>259</v>
      </c>
      <c r="AA13" t="s">
        <v>259</v>
      </c>
      <c r="AB13" s="147">
        <f t="shared" si="4"/>
        <v>78</v>
      </c>
      <c r="AC13" s="151">
        <f t="shared" si="4"/>
        <v>0.21253000199794769</v>
      </c>
      <c r="AD13" s="145">
        <f t="shared" si="5"/>
        <v>988</v>
      </c>
      <c r="AE13" s="151">
        <f t="shared" si="6"/>
        <v>0.18693999946117401</v>
      </c>
      <c r="AF13" s="145">
        <f t="shared" si="7"/>
        <v>23351</v>
      </c>
      <c r="AG13" s="150">
        <f t="shared" si="7"/>
        <v>0.18925000727176669</v>
      </c>
      <c r="AI13" s="143" t="str">
        <f t="shared" si="0"/>
        <v>70-79 yrs</v>
      </c>
      <c r="AJ13" s="142" t="str">
        <f t="shared" si="8"/>
        <v>78 (21.3%)</v>
      </c>
      <c r="AK13" s="311" t="str">
        <f t="shared" si="9"/>
        <v>988 (18.7%)</v>
      </c>
      <c r="AL13" s="141" t="str">
        <f t="shared" si="10"/>
        <v>23,351 (18.9%)</v>
      </c>
    </row>
    <row r="14" spans="1:38" x14ac:dyDescent="0.25">
      <c r="A14" t="s">
        <v>478</v>
      </c>
      <c r="B14" t="s">
        <v>284</v>
      </c>
      <c r="C14" t="s">
        <v>309</v>
      </c>
      <c r="D14" t="s">
        <v>477</v>
      </c>
      <c r="E14" t="s">
        <v>14</v>
      </c>
      <c r="F14" t="s">
        <v>15</v>
      </c>
      <c r="G14" s="133">
        <v>3</v>
      </c>
      <c r="H14" t="s">
        <v>249</v>
      </c>
      <c r="I14" t="s">
        <v>517</v>
      </c>
      <c r="J14" t="s">
        <v>519</v>
      </c>
      <c r="K14" s="327">
        <v>120</v>
      </c>
      <c r="L14" s="326">
        <v>0.32697999477386469</v>
      </c>
      <c r="N14" s="327">
        <v>1453</v>
      </c>
      <c r="O14" s="326">
        <v>0.27493000030517578</v>
      </c>
      <c r="Q14" s="327">
        <v>34904</v>
      </c>
      <c r="R14" s="326">
        <v>0.28288999199867249</v>
      </c>
      <c r="S14" s="325"/>
      <c r="U14" s="154" t="s">
        <v>537</v>
      </c>
      <c r="X14" t="str">
        <f>View_Patient_Characteristics!$C$9</f>
        <v>Airedale NHS Foundation Trust</v>
      </c>
      <c r="Y14" t="s">
        <v>525</v>
      </c>
      <c r="Z14" t="s">
        <v>260</v>
      </c>
      <c r="AA14" t="s">
        <v>260</v>
      </c>
      <c r="AB14" s="147">
        <f t="shared" si="4"/>
        <v>84</v>
      </c>
      <c r="AC14" s="151">
        <f t="shared" si="4"/>
        <v>0.22888000309467321</v>
      </c>
      <c r="AD14" s="145">
        <f t="shared" si="5"/>
        <v>694</v>
      </c>
      <c r="AE14" s="151">
        <f t="shared" si="6"/>
        <v>0.13131999969482419</v>
      </c>
      <c r="AF14" s="145">
        <f t="shared" si="7"/>
        <v>17285</v>
      </c>
      <c r="AG14" s="150">
        <f t="shared" si="7"/>
        <v>0.14009000360965729</v>
      </c>
      <c r="AI14" s="143" t="str">
        <f t="shared" si="0"/>
        <v>80+ yrs</v>
      </c>
      <c r="AJ14" s="142" t="str">
        <f t="shared" si="8"/>
        <v>84 (22.9%)</v>
      </c>
      <c r="AK14" s="311" t="str">
        <f t="shared" si="9"/>
        <v>694 (13.1%)</v>
      </c>
      <c r="AL14" s="141" t="str">
        <f t="shared" si="10"/>
        <v>17,285 (14.0%)</v>
      </c>
    </row>
    <row r="15" spans="1:38" x14ac:dyDescent="0.25">
      <c r="A15" t="s">
        <v>478</v>
      </c>
      <c r="B15" t="s">
        <v>284</v>
      </c>
      <c r="C15" t="s">
        <v>309</v>
      </c>
      <c r="D15" t="s">
        <v>477</v>
      </c>
      <c r="E15" t="s">
        <v>14</v>
      </c>
      <c r="F15" t="s">
        <v>15</v>
      </c>
      <c r="G15" s="133">
        <v>3</v>
      </c>
      <c r="H15" t="s">
        <v>249</v>
      </c>
      <c r="I15" t="s">
        <v>517</v>
      </c>
      <c r="J15" t="s">
        <v>518</v>
      </c>
      <c r="K15" s="327">
        <v>124</v>
      </c>
      <c r="L15" s="326">
        <v>0.33787000179290771</v>
      </c>
      <c r="N15" s="327">
        <v>1897</v>
      </c>
      <c r="O15" s="326">
        <v>0.3589400053024292</v>
      </c>
      <c r="Q15" s="327">
        <v>44910</v>
      </c>
      <c r="R15" s="326">
        <v>0.3639799952507019</v>
      </c>
      <c r="S15" s="325"/>
      <c r="U15" s="154" t="s">
        <v>537</v>
      </c>
      <c r="AA15" t="s">
        <v>545</v>
      </c>
      <c r="AB15" s="147"/>
      <c r="AC15" s="151"/>
      <c r="AD15" s="145"/>
      <c r="AE15" s="151"/>
      <c r="AF15" s="145"/>
      <c r="AG15" s="150"/>
      <c r="AI15" s="143" t="str">
        <f t="shared" si="0"/>
        <v>GENDER</v>
      </c>
      <c r="AJ15" s="149" t="str">
        <f>""</f>
        <v/>
      </c>
      <c r="AK15" s="149" t="str">
        <f>""</f>
        <v/>
      </c>
      <c r="AL15" s="148" t="str">
        <f>""</f>
        <v/>
      </c>
    </row>
    <row r="16" spans="1:38" x14ac:dyDescent="0.25">
      <c r="A16" t="s">
        <v>478</v>
      </c>
      <c r="B16" t="s">
        <v>284</v>
      </c>
      <c r="C16" t="s">
        <v>309</v>
      </c>
      <c r="D16" t="s">
        <v>477</v>
      </c>
      <c r="E16" t="s">
        <v>14</v>
      </c>
      <c r="F16" t="s">
        <v>15</v>
      </c>
      <c r="G16" s="133">
        <v>3</v>
      </c>
      <c r="H16" t="s">
        <v>249</v>
      </c>
      <c r="I16" t="s">
        <v>513</v>
      </c>
      <c r="J16" t="s">
        <v>516</v>
      </c>
      <c r="K16" s="327">
        <v>22</v>
      </c>
      <c r="L16" s="326">
        <v>5.9950001537799842E-2</v>
      </c>
      <c r="M16" s="326">
        <v>6.0770001262426383E-2</v>
      </c>
      <c r="N16" s="327">
        <v>223</v>
      </c>
      <c r="O16" s="326">
        <v>4.2190000414848328E-2</v>
      </c>
      <c r="P16" s="326">
        <v>4.6700000762939453E-2</v>
      </c>
      <c r="Q16" s="327">
        <v>4179</v>
      </c>
      <c r="R16" s="326">
        <v>3.3870000392198563E-2</v>
      </c>
      <c r="S16" s="325">
        <v>3.8320001214742661E-2</v>
      </c>
      <c r="U16" s="154" t="s">
        <v>537</v>
      </c>
      <c r="X16" t="str">
        <f>View_Patient_Characteristics!$C$9</f>
        <v>Airedale NHS Foundation Trust</v>
      </c>
      <c r="Y16" t="s">
        <v>499</v>
      </c>
      <c r="Z16" t="s">
        <v>544</v>
      </c>
      <c r="AA16" t="s">
        <v>261</v>
      </c>
      <c r="AB16" s="147">
        <f>IFERROR(SUMIFS(K:K, $F:$F,$X16,$I:$I,$Y16,$J:$J,$Z16),0)</f>
        <v>365</v>
      </c>
      <c r="AC16" s="151">
        <f>IFERROR(SUMIFS(L:L, $F:$F,$X16,$I:$I,$Y16,$J:$J,$Z16),0)</f>
        <v>0.99454998970031738</v>
      </c>
      <c r="AD16" s="145">
        <f t="shared" ref="AD16:AD17" si="11">IFERROR(SUMIFS(N:N, $F:$F,$X16,$I:$I,$Y16,$J:$J,$Z16),0)</f>
        <v>5251</v>
      </c>
      <c r="AE16" s="151">
        <f t="shared" ref="AE16:AE17" si="12">IFERROR(SUMIFS(O:O, $F:$F,$X16,$I:$I,$Y16,$J:$J,$Z16),0)</f>
        <v>0.99357002973556519</v>
      </c>
      <c r="AF16" s="145">
        <f>IFERROR(SUMIFS(Q:Q, $F:$F,$X16,$I:$I,$Y16,$J:$J,$Z16),0)</f>
        <v>122496</v>
      </c>
      <c r="AG16" s="150">
        <f>IFERROR(SUMIFS(R:R, $F:$F,$X16,$I:$I,$Y16,$J:$J,$Z16),0)</f>
        <v>0.99278998374938965</v>
      </c>
      <c r="AI16" s="143" t="str">
        <f t="shared" si="0"/>
        <v>Female</v>
      </c>
      <c r="AJ16" s="142" t="str">
        <f>IF(OR(AB16=1, AB16=2, AB16=3, AB16=4), "&lt;5",TEXT(AB16, "#,##0"))   &amp;    IF(AB16=0,"", " ("&amp;TEXT(ROUND(AC16*100,1), "#0.0")&amp;"%)")</f>
        <v>365 (99.5%)</v>
      </c>
      <c r="AK16" s="311" t="str">
        <f t="shared" ref="AK16:AK17" si="13">IF($W$4 = "Wales", "N/A", IF(OR(AD16=1, AD16=2, AD16=3, AD16=4), "&lt;5", TEXT(AD16, "#,##0"))   &amp;   IF(AD16=0,"", " ("&amp;TEXT(ROUND(AE16*100,1), "#0.0")&amp;"%)"))</f>
        <v>5,251 (99.4%)</v>
      </c>
      <c r="AL16" s="141" t="str">
        <f>IF(OR(AF16=1, AF16=2, AF16=3, AF16=4), "&lt;5", TEXT(AF16, "#,##0"))   &amp;   IF(AF16=0,"", " ("&amp;TEXT(ROUND(AG16*100,1), "#0.0")&amp;"%)")</f>
        <v>122,496 (99.3%)</v>
      </c>
    </row>
    <row r="17" spans="1:38" x14ac:dyDescent="0.25">
      <c r="A17" t="s">
        <v>478</v>
      </c>
      <c r="B17" t="s">
        <v>284</v>
      </c>
      <c r="C17" t="s">
        <v>309</v>
      </c>
      <c r="D17" t="s">
        <v>477</v>
      </c>
      <c r="E17" t="s">
        <v>14</v>
      </c>
      <c r="F17" t="s">
        <v>15</v>
      </c>
      <c r="G17" s="133">
        <v>3</v>
      </c>
      <c r="H17" t="s">
        <v>249</v>
      </c>
      <c r="I17" t="s">
        <v>513</v>
      </c>
      <c r="J17" t="s">
        <v>515</v>
      </c>
      <c r="K17" s="327">
        <v>18</v>
      </c>
      <c r="L17" s="326">
        <v>4.9049999564886093E-2</v>
      </c>
      <c r="M17" s="326">
        <v>4.9720000475645072E-2</v>
      </c>
      <c r="N17" s="327">
        <v>595</v>
      </c>
      <c r="O17" s="326">
        <v>0.1125800013542175</v>
      </c>
      <c r="P17" s="326">
        <v>0.12460999935865399</v>
      </c>
      <c r="Q17" s="327">
        <v>13286</v>
      </c>
      <c r="R17" s="326">
        <v>0.1076800003647804</v>
      </c>
      <c r="S17" s="325">
        <v>0.12182000279426571</v>
      </c>
      <c r="U17" s="154" t="s">
        <v>537</v>
      </c>
      <c r="X17" t="str">
        <f>View_Patient_Characteristics!$C$9</f>
        <v>Airedale NHS Foundation Trust</v>
      </c>
      <c r="Y17" t="s">
        <v>499</v>
      </c>
      <c r="Z17" t="s">
        <v>543</v>
      </c>
      <c r="AA17" t="s">
        <v>262</v>
      </c>
      <c r="AB17" s="147">
        <f>IFERROR(SUMIFS(K:K, $F:$F,$X17,$I:$I,$Y17,$J:$J,$Z17),0)</f>
        <v>2</v>
      </c>
      <c r="AC17" s="151">
        <f>IFERROR(SUMIFS(L:L, $F:$F,$X17,$I:$I,$Y17,$J:$J,$Z17),0)</f>
        <v>5.4500000551342964E-3</v>
      </c>
      <c r="AD17" s="145">
        <f t="shared" si="11"/>
        <v>34</v>
      </c>
      <c r="AE17" s="151">
        <f t="shared" si="12"/>
        <v>6.4300000667572021E-3</v>
      </c>
      <c r="AF17" s="145">
        <f>IFERROR(SUMIFS(Q:Q, $F:$F,$X17,$I:$I,$Y17,$J:$J,$Z17),0)</f>
        <v>889</v>
      </c>
      <c r="AG17" s="150">
        <f>IFERROR(SUMIFS(R:R, $F:$F,$X17,$I:$I,$Y17,$J:$J,$Z17),0)</f>
        <v>7.2099999524652958E-3</v>
      </c>
      <c r="AI17" s="143" t="str">
        <f t="shared" si="0"/>
        <v>Male</v>
      </c>
      <c r="AJ17" s="142" t="str">
        <f>IF(OR(AB17=1, AB17=2, AB17=3, AB17=4), "&lt;5",TEXT(AB17, "#,##0"))   &amp;    IF(AB17=0,"", " ("&amp;TEXT(ROUND(AC17*100,1), "#0.0")&amp;"%)")</f>
        <v>&lt;5 (0.5%)</v>
      </c>
      <c r="AK17" s="311" t="str">
        <f t="shared" si="13"/>
        <v>34 (0.6%)</v>
      </c>
      <c r="AL17" s="141" t="str">
        <f>IF(OR(AF17=1, AF17=2, AF17=3, AF17=4), "&lt;5", TEXT(AF17, "#,##0"))   &amp;   IF(AF17=0,"", " ("&amp;TEXT(ROUND(AG17*100,1), "#0.0")&amp;"%)")</f>
        <v>889 (0.7%)</v>
      </c>
    </row>
    <row r="18" spans="1:38" x14ac:dyDescent="0.25">
      <c r="A18" t="s">
        <v>478</v>
      </c>
      <c r="B18" t="s">
        <v>284</v>
      </c>
      <c r="C18" t="s">
        <v>309</v>
      </c>
      <c r="D18" t="s">
        <v>477</v>
      </c>
      <c r="E18" t="s">
        <v>14</v>
      </c>
      <c r="F18" t="s">
        <v>15</v>
      </c>
      <c r="G18" s="133">
        <v>3</v>
      </c>
      <c r="H18" t="s">
        <v>249</v>
      </c>
      <c r="I18" t="s">
        <v>513</v>
      </c>
      <c r="J18" t="s">
        <v>514</v>
      </c>
      <c r="K18" s="327">
        <v>322</v>
      </c>
      <c r="L18" s="326">
        <v>0.87738001346588135</v>
      </c>
      <c r="M18" s="326">
        <v>0.88950002193450928</v>
      </c>
      <c r="N18" s="327">
        <v>3957</v>
      </c>
      <c r="O18" s="326">
        <v>0.74871999025344849</v>
      </c>
      <c r="P18" s="326">
        <v>0.82868999242782593</v>
      </c>
      <c r="Q18" s="327">
        <v>91601</v>
      </c>
      <c r="R18" s="326">
        <v>0.74239999055862427</v>
      </c>
      <c r="S18" s="325">
        <v>0.83986997604370117</v>
      </c>
      <c r="U18" s="154" t="s">
        <v>537</v>
      </c>
      <c r="AA18" t="s">
        <v>542</v>
      </c>
      <c r="AB18" s="147"/>
      <c r="AC18" s="151"/>
      <c r="AD18" s="145"/>
      <c r="AE18" s="151"/>
      <c r="AF18" s="145"/>
      <c r="AG18" s="150"/>
      <c r="AI18" s="143" t="str">
        <f t="shared" si="0"/>
        <v>ETHNIC GROUP</v>
      </c>
      <c r="AJ18" s="149" t="str">
        <f>""</f>
        <v/>
      </c>
      <c r="AK18" s="149" t="str">
        <f>""</f>
        <v/>
      </c>
      <c r="AL18" s="148" t="str">
        <f>""</f>
        <v/>
      </c>
    </row>
    <row r="19" spans="1:38" x14ac:dyDescent="0.25">
      <c r="A19" t="s">
        <v>478</v>
      </c>
      <c r="B19" t="s">
        <v>284</v>
      </c>
      <c r="C19" t="s">
        <v>309</v>
      </c>
      <c r="D19" t="s">
        <v>477</v>
      </c>
      <c r="E19" t="s">
        <v>14</v>
      </c>
      <c r="F19" t="s">
        <v>15</v>
      </c>
      <c r="G19" s="133">
        <v>3</v>
      </c>
      <c r="H19" t="s">
        <v>249</v>
      </c>
      <c r="I19" t="s">
        <v>513</v>
      </c>
      <c r="J19" t="s">
        <v>512</v>
      </c>
      <c r="K19" s="327">
        <v>5</v>
      </c>
      <c r="L19" s="326">
        <v>1.362000033259392E-2</v>
      </c>
      <c r="N19" s="327">
        <v>510</v>
      </c>
      <c r="O19" s="326">
        <v>9.6500001847743988E-2</v>
      </c>
      <c r="Q19" s="327">
        <v>14319</v>
      </c>
      <c r="R19" s="326">
        <v>0.11604999750852581</v>
      </c>
      <c r="S19" s="325"/>
      <c r="U19" s="154" t="s">
        <v>537</v>
      </c>
      <c r="X19" t="str">
        <f>View_Patient_Characteristics!$C$9</f>
        <v>Airedale NHS Foundation Trust</v>
      </c>
      <c r="Y19" t="s">
        <v>575</v>
      </c>
      <c r="Z19" t="s">
        <v>511</v>
      </c>
      <c r="AA19" t="s">
        <v>511</v>
      </c>
      <c r="AB19" s="147">
        <f>IFERROR(SUMIFS(K:K, $F:$F,$X19,$I:$I,$Y19,$J:$J,$Z19),0)</f>
        <v>9</v>
      </c>
      <c r="AC19" s="206">
        <f t="shared" ref="AC19:AC24" si="14">IF($W$4 = "Wales", #N/A, IFERROR(SUMIFS(M:M, $F:$F,$X19,$I:$I,$Y19,$J:$J,$Z19),0))</f>
        <v>2.5420000776648521E-2</v>
      </c>
      <c r="AD19" s="145">
        <f>IFERROR(SUMIFS(N:N, $F:$F,$X19,$I:$I,$Y19,$J:$J,$Z19),0)</f>
        <v>309</v>
      </c>
      <c r="AE19" s="206">
        <f t="shared" ref="AE19:AE24" si="15">IF($W$4 = "Wales", #N/A, IFERROR(SUMIFS(P:P, $F:$F,$X19,$I:$I,$Y19,$J:$J,$Z19),0))</f>
        <v>6.0699999332427979E-2</v>
      </c>
      <c r="AF19" s="145">
        <f>IFERROR(SUMIFS(Q:Q, $F:$F,$X19,$I:$I,$Y19,$J:$J,$Z19),0)</f>
        <v>5100</v>
      </c>
      <c r="AG19" s="214">
        <f t="shared" ref="AG19:AG24" si="16">IF($W$4 = "Wales", #N/A, IFERROR(SUMIFS(S:S, $F:$F,$X19,$I:$I,$Y19,$J:$J,$Z19),0))</f>
        <v>4.4070001691579819E-2</v>
      </c>
      <c r="AI19" s="143" t="str">
        <f t="shared" si="0"/>
        <v>Asian or Asian British</v>
      </c>
      <c r="AJ19" s="314" t="str">
        <f>IF($W$4 = "Wales", "N/A", IF(OR(AB19=1, AB19=2, AB19=3, AB19=4), "&lt;5",TEXT(AB19, "#,##0"))   &amp;    IF(AB19=0,"", " ("&amp;TEXT(ROUND(AC19*100,1), "#0.0")&amp;"%)"))</f>
        <v>9 (2.5%)</v>
      </c>
      <c r="AK19" s="311" t="str">
        <f>IF($W$4 = "Wales", "N/A", IF(OR(AD19=1, AD19=2, AD19=3, AD19=4), "&lt;5", TEXT(AD19, "#,##0"))   &amp;   IF(AD19=0,"", " ("&amp;TEXT(ROUND(AE19*100,1), "#0.0")&amp;"%)"))</f>
        <v>309 (6.1%)</v>
      </c>
      <c r="AL19" s="315" t="str">
        <f>IF($W$4 = "Wales", "N/A", IF(OR(AF19=1, AF19=2, AF19=3, AF19=4), "&lt;5", TEXT(AF19, "#,##0"))   &amp;   IF(AF19=0,"", " ("&amp;TEXT(ROUND(AG19*100,1), "#0.0")&amp;"%)"))</f>
        <v>5,100 (4.4%)</v>
      </c>
    </row>
    <row r="20" spans="1:38" x14ac:dyDescent="0.25">
      <c r="A20" t="s">
        <v>478</v>
      </c>
      <c r="B20" t="s">
        <v>284</v>
      </c>
      <c r="C20" t="s">
        <v>309</v>
      </c>
      <c r="D20" t="s">
        <v>477</v>
      </c>
      <c r="E20" t="s">
        <v>14</v>
      </c>
      <c r="F20" t="s">
        <v>15</v>
      </c>
      <c r="G20" s="133">
        <v>3</v>
      </c>
      <c r="H20" t="s">
        <v>249</v>
      </c>
      <c r="I20" t="s">
        <v>575</v>
      </c>
      <c r="J20" t="s">
        <v>511</v>
      </c>
      <c r="K20" s="327">
        <v>9</v>
      </c>
      <c r="L20" s="326">
        <v>2.4520000442862511E-2</v>
      </c>
      <c r="M20" s="326">
        <v>2.5420000776648521E-2</v>
      </c>
      <c r="N20" s="327">
        <v>309</v>
      </c>
      <c r="O20" s="326">
        <v>5.8469999581575387E-2</v>
      </c>
      <c r="P20" s="326">
        <v>6.0699999332427979E-2</v>
      </c>
      <c r="Q20" s="327">
        <v>5100</v>
      </c>
      <c r="R20" s="326">
        <v>4.1329998522996902E-2</v>
      </c>
      <c r="S20" s="325">
        <v>4.4070001691579819E-2</v>
      </c>
      <c r="U20" s="154" t="s">
        <v>537</v>
      </c>
      <c r="X20" t="str">
        <f>View_Patient_Characteristics!$C$9</f>
        <v>Airedale NHS Foundation Trust</v>
      </c>
      <c r="Y20" t="s">
        <v>575</v>
      </c>
      <c r="Z20" t="s">
        <v>510</v>
      </c>
      <c r="AA20" t="s">
        <v>510</v>
      </c>
      <c r="AB20" s="147">
        <f t="shared" ref="AB20:AB24" si="17">IFERROR(SUMIFS(K:K, $F:$F,$X20,$I:$I,$Y20,$J:$J,$Z20),0)</f>
        <v>0</v>
      </c>
      <c r="AC20" s="206">
        <f t="shared" si="14"/>
        <v>0</v>
      </c>
      <c r="AD20" s="145">
        <f t="shared" ref="AD20:AD24" si="18">IFERROR(SUMIFS(N:N, $F:$F,$X20,$I:$I,$Y20,$J:$J,$Z20),0)</f>
        <v>60</v>
      </c>
      <c r="AE20" s="206">
        <f t="shared" si="15"/>
        <v>1.1789999902248381E-2</v>
      </c>
      <c r="AF20" s="145">
        <f t="shared" ref="AF20:AF24" si="19">IFERROR(SUMIFS(Q:Q, $F:$F,$X20,$I:$I,$Y20,$J:$J,$Z20),0)</f>
        <v>2781</v>
      </c>
      <c r="AG20" s="214">
        <f t="shared" si="16"/>
        <v>2.4029999971389771E-2</v>
      </c>
      <c r="AI20" s="143" t="str">
        <f t="shared" si="0"/>
        <v>Black or Black British</v>
      </c>
      <c r="AJ20" s="314" t="str">
        <f>IF($W$4 = "Wales", "N/A", IF(OR(AB20=1, AB20=2, AB20=3, AB20=4), "&lt;5",TEXT(AB20, "#,##0"))   &amp;    IF(AB20=0,"", " ("&amp;TEXT(ROUND(AC20*100,1), "#0.0")&amp;"%)"))</f>
        <v>0</v>
      </c>
      <c r="AK20" s="311" t="str">
        <f t="shared" ref="AK20:AK22" si="20">IF($W$4 = "Wales", "N/A", IF(OR(AD20=1, AD20=2, AD20=3, AD20=4), "&lt;5", TEXT(AD20, "#,##0"))   &amp;   IF(AD20=0,"", " ("&amp;TEXT(ROUND(AE20*100,1), "#0.0")&amp;"%)"))</f>
        <v>60 (1.2%)</v>
      </c>
      <c r="AL20" s="315" t="str">
        <f t="shared" ref="AL20:AL22" si="21">IF($W$4 = "Wales", "N/A", IF(OR(AF20=1, AF20=2, AF20=3, AF20=4), "&lt;5", TEXT(AF20, "#,##0"))   &amp;   IF(AF20=0,"", " ("&amp;TEXT(ROUND(AG20*100,1), "#0.0")&amp;"%)"))</f>
        <v>2,781 (2.4%)</v>
      </c>
    </row>
    <row r="21" spans="1:38" x14ac:dyDescent="0.25">
      <c r="A21" t="s">
        <v>478</v>
      </c>
      <c r="B21" t="s">
        <v>284</v>
      </c>
      <c r="C21" t="s">
        <v>309</v>
      </c>
      <c r="D21" t="s">
        <v>477</v>
      </c>
      <c r="E21" t="s">
        <v>14</v>
      </c>
      <c r="F21" t="s">
        <v>15</v>
      </c>
      <c r="G21" s="133">
        <v>3</v>
      </c>
      <c r="H21" t="s">
        <v>249</v>
      </c>
      <c r="I21" t="s">
        <v>575</v>
      </c>
      <c r="J21" t="s">
        <v>510</v>
      </c>
      <c r="K21" s="327">
        <v>0</v>
      </c>
      <c r="L21" s="326">
        <v>0</v>
      </c>
      <c r="M21" s="326">
        <v>0</v>
      </c>
      <c r="N21" s="327">
        <v>60</v>
      </c>
      <c r="O21" s="326">
        <v>1.13500002771616E-2</v>
      </c>
      <c r="P21" s="326">
        <v>1.1789999902248381E-2</v>
      </c>
      <c r="Q21" s="327">
        <v>2781</v>
      </c>
      <c r="R21" s="326">
        <v>2.2539999336004261E-2</v>
      </c>
      <c r="S21" s="325">
        <v>2.4029999971389771E-2</v>
      </c>
      <c r="U21" s="154" t="s">
        <v>537</v>
      </c>
      <c r="X21" t="str">
        <f>View_Patient_Characteristics!$C$9</f>
        <v>Airedale NHS Foundation Trust</v>
      </c>
      <c r="Y21" t="s">
        <v>575</v>
      </c>
      <c r="Z21" t="s">
        <v>509</v>
      </c>
      <c r="AA21" t="s">
        <v>509</v>
      </c>
      <c r="AB21" s="147">
        <f t="shared" si="17"/>
        <v>0</v>
      </c>
      <c r="AC21" s="206">
        <f t="shared" si="14"/>
        <v>0</v>
      </c>
      <c r="AD21" s="145">
        <f t="shared" si="18"/>
        <v>35</v>
      </c>
      <c r="AE21" s="206">
        <f t="shared" si="15"/>
        <v>6.8700001575052738E-3</v>
      </c>
      <c r="AF21" s="145">
        <f t="shared" si="19"/>
        <v>909</v>
      </c>
      <c r="AG21" s="214">
        <f t="shared" si="16"/>
        <v>7.8499997034668922E-3</v>
      </c>
      <c r="AI21" s="143" t="str">
        <f t="shared" si="0"/>
        <v>Mixed</v>
      </c>
      <c r="AJ21" s="314" t="str">
        <f>IF($W$4 = "Wales", "N/A", IF(OR(AB21=1, AB21=2, AB21=3, AB21=4), "&lt;5",TEXT(AB21, "#,##0"))   &amp;    IF(AB21=0,"", " ("&amp;TEXT(ROUND(AC21*100,1), "#0.0")&amp;"%)"))</f>
        <v>0</v>
      </c>
      <c r="AK21" s="311" t="str">
        <f t="shared" si="20"/>
        <v>35 (0.7%)</v>
      </c>
      <c r="AL21" s="315" t="str">
        <f t="shared" si="21"/>
        <v>909 (0.8%)</v>
      </c>
    </row>
    <row r="22" spans="1:38" x14ac:dyDescent="0.25">
      <c r="A22" t="s">
        <v>478</v>
      </c>
      <c r="B22" t="s">
        <v>284</v>
      </c>
      <c r="C22" t="s">
        <v>309</v>
      </c>
      <c r="D22" t="s">
        <v>477</v>
      </c>
      <c r="E22" t="s">
        <v>14</v>
      </c>
      <c r="F22" t="s">
        <v>15</v>
      </c>
      <c r="G22" s="133">
        <v>3</v>
      </c>
      <c r="H22" t="s">
        <v>249</v>
      </c>
      <c r="I22" t="s">
        <v>575</v>
      </c>
      <c r="J22" t="s">
        <v>509</v>
      </c>
      <c r="K22" s="327">
        <v>0</v>
      </c>
      <c r="L22" s="326">
        <v>0</v>
      </c>
      <c r="M22" s="326">
        <v>0</v>
      </c>
      <c r="N22" s="327">
        <v>35</v>
      </c>
      <c r="O22" s="326">
        <v>6.6200001165270814E-3</v>
      </c>
      <c r="P22" s="326">
        <v>6.8700001575052738E-3</v>
      </c>
      <c r="Q22" s="327">
        <v>909</v>
      </c>
      <c r="R22" s="326">
        <v>7.3699997738003731E-3</v>
      </c>
      <c r="S22" s="325">
        <v>7.8499997034668922E-3</v>
      </c>
      <c r="U22" s="154" t="s">
        <v>537</v>
      </c>
      <c r="X22" t="str">
        <f>View_Patient_Characteristics!$C$9</f>
        <v>Airedale NHS Foundation Trust</v>
      </c>
      <c r="Y22" t="s">
        <v>575</v>
      </c>
      <c r="Z22" t="s">
        <v>508</v>
      </c>
      <c r="AA22" t="s">
        <v>508</v>
      </c>
      <c r="AB22" s="147">
        <f t="shared" si="17"/>
        <v>2</v>
      </c>
      <c r="AC22" s="206">
        <f t="shared" si="14"/>
        <v>5.6500001810491094E-3</v>
      </c>
      <c r="AD22" s="145">
        <f t="shared" si="18"/>
        <v>50</v>
      </c>
      <c r="AE22" s="206">
        <f t="shared" si="15"/>
        <v>9.8200002685189247E-3</v>
      </c>
      <c r="AF22" s="145">
        <f t="shared" si="19"/>
        <v>2219</v>
      </c>
      <c r="AG22" s="214">
        <f t="shared" si="16"/>
        <v>1.9169999286532399E-2</v>
      </c>
      <c r="AI22" s="143" t="str">
        <f t="shared" si="0"/>
        <v>Other Ethnic Group</v>
      </c>
      <c r="AJ22" s="314" t="str">
        <f>IF($W$4 = "Wales", "N/A", IF(OR(AB22=1, AB22=2, AB22=3, AB22=4), "&lt;5",TEXT(AB22, "#,##0"))   &amp;    IF(AB22=0,"", " ("&amp;TEXT(ROUND(AC22*100,1), "#0.0")&amp;"%)"))</f>
        <v>&lt;5 (0.6%)</v>
      </c>
      <c r="AK22" s="311" t="str">
        <f t="shared" si="20"/>
        <v>50 (1.0%)</v>
      </c>
      <c r="AL22" s="315" t="str">
        <f t="shared" si="21"/>
        <v>2,219 (1.9%)</v>
      </c>
    </row>
    <row r="23" spans="1:38" x14ac:dyDescent="0.25">
      <c r="A23" t="s">
        <v>478</v>
      </c>
      <c r="B23" t="s">
        <v>284</v>
      </c>
      <c r="C23" t="s">
        <v>309</v>
      </c>
      <c r="D23" t="s">
        <v>477</v>
      </c>
      <c r="E23" t="s">
        <v>14</v>
      </c>
      <c r="F23" t="s">
        <v>15</v>
      </c>
      <c r="G23">
        <v>3</v>
      </c>
      <c r="H23" t="s">
        <v>249</v>
      </c>
      <c r="I23" t="s">
        <v>575</v>
      </c>
      <c r="J23" t="s">
        <v>508</v>
      </c>
      <c r="K23" s="142">
        <v>2</v>
      </c>
      <c r="L23" s="326">
        <v>5.4500000551342964E-3</v>
      </c>
      <c r="M23" s="326">
        <v>5.6500001810491094E-3</v>
      </c>
      <c r="N23" s="142">
        <v>50</v>
      </c>
      <c r="O23" s="326">
        <v>9.4600003212690353E-3</v>
      </c>
      <c r="P23" s="326">
        <v>9.8200002685189247E-3</v>
      </c>
      <c r="Q23" s="142">
        <v>2219</v>
      </c>
      <c r="R23" s="326">
        <v>1.7980000004172329E-2</v>
      </c>
      <c r="S23" s="326">
        <v>1.9169999286532399E-2</v>
      </c>
      <c r="U23" s="154" t="s">
        <v>537</v>
      </c>
      <c r="X23" t="str">
        <f>View_Patient_Characteristics!$C$9</f>
        <v>Airedale NHS Foundation Trust</v>
      </c>
      <c r="Y23" t="s">
        <v>575</v>
      </c>
      <c r="Z23" t="s">
        <v>507</v>
      </c>
      <c r="AA23" t="s">
        <v>507</v>
      </c>
      <c r="AB23" s="147">
        <f t="shared" si="17"/>
        <v>343</v>
      </c>
      <c r="AC23" s="206">
        <f t="shared" si="14"/>
        <v>0.96893000602722168</v>
      </c>
      <c r="AD23" s="145">
        <f t="shared" si="18"/>
        <v>4637</v>
      </c>
      <c r="AE23" s="206">
        <f t="shared" si="15"/>
        <v>0.91082000732421875</v>
      </c>
      <c r="AF23" s="145">
        <f t="shared" si="19"/>
        <v>104728</v>
      </c>
      <c r="AG23" s="214">
        <f t="shared" si="16"/>
        <v>0.90487998723983765</v>
      </c>
      <c r="AI23" s="143" t="str">
        <f t="shared" si="0"/>
        <v>White</v>
      </c>
      <c r="AJ23" s="314" t="str">
        <f>IF($W$4 = "Wales", "N/A", IF(OR(AB23=1, AB23=2, AB23=3, AB23=4), "&lt;5",TEXT(AB23, "#,##0"))   &amp;    IF(AB23=0,"", " ("&amp;TEXT(ROUND(AC23*100,1), "#0.0")&amp;"%)"))</f>
        <v>343 (96.9%)</v>
      </c>
      <c r="AK23" s="311" t="str">
        <f>IF($W$4 = "Wales", "N/A", IF(OR(AD23=1, AD23=2, AD23=3, AD23=4), "&lt;5", TEXT(AD23, "#,##0"))   &amp;   IF(AD23=0,"", " ("&amp;TEXT(ROUND(AE23*100,1), "#0.0")&amp;"%)"))</f>
        <v>4,637 (91.1%)</v>
      </c>
      <c r="AL23" s="315" t="str">
        <f>IF($W$4 = "Wales", "N/A", IF(OR(AF23=1, AF23=2, AF23=3, AF23=4), "&lt;5", TEXT(AF23, "#,##0"))   &amp;   IF(AF23=0,"", " ("&amp;TEXT(ROUND(AG23*100,1), "#0.0")&amp;"%)"))</f>
        <v>104,728 (90.5%)</v>
      </c>
    </row>
    <row r="24" spans="1:38" x14ac:dyDescent="0.25">
      <c r="A24" t="s">
        <v>478</v>
      </c>
      <c r="B24" t="s">
        <v>284</v>
      </c>
      <c r="C24" t="s">
        <v>309</v>
      </c>
      <c r="D24" t="s">
        <v>477</v>
      </c>
      <c r="E24" t="s">
        <v>14</v>
      </c>
      <c r="F24" t="s">
        <v>15</v>
      </c>
      <c r="G24" s="133">
        <v>3</v>
      </c>
      <c r="H24" t="s">
        <v>249</v>
      </c>
      <c r="I24" t="s">
        <v>575</v>
      </c>
      <c r="J24" t="s">
        <v>438</v>
      </c>
      <c r="K24" s="327">
        <v>13</v>
      </c>
      <c r="L24" s="326">
        <v>3.5420000553131097E-2</v>
      </c>
      <c r="N24" s="327">
        <v>194</v>
      </c>
      <c r="O24" s="326">
        <v>3.6710001528263092E-2</v>
      </c>
      <c r="Q24" s="327">
        <v>7648</v>
      </c>
      <c r="R24" s="326">
        <v>6.1980001628398902E-2</v>
      </c>
      <c r="S24" s="325"/>
      <c r="U24" s="154" t="s">
        <v>537</v>
      </c>
      <c r="X24" t="str">
        <f>View_Patient_Characteristics!$C$9</f>
        <v>Airedale NHS Foundation Trust</v>
      </c>
      <c r="Y24" t="s">
        <v>575</v>
      </c>
      <c r="Z24" t="s">
        <v>438</v>
      </c>
      <c r="AA24" t="s">
        <v>438</v>
      </c>
      <c r="AB24" s="147">
        <f t="shared" si="17"/>
        <v>13</v>
      </c>
      <c r="AC24" s="206">
        <f t="shared" si="14"/>
        <v>0</v>
      </c>
      <c r="AD24" s="145">
        <f t="shared" si="18"/>
        <v>194</v>
      </c>
      <c r="AE24" s="206">
        <f t="shared" si="15"/>
        <v>0</v>
      </c>
      <c r="AF24" s="145">
        <f t="shared" si="19"/>
        <v>7648</v>
      </c>
      <c r="AG24" s="214">
        <f t="shared" si="16"/>
        <v>0</v>
      </c>
      <c r="AI24" s="143" t="str">
        <f t="shared" si="0"/>
        <v>Unknown</v>
      </c>
      <c r="AJ24" s="317" t="str">
        <f>IF($W$4 = "Wales", "N/A", TEXT(AB24, "#,##0"))</f>
        <v>13</v>
      </c>
      <c r="AK24" s="312" t="str">
        <f>IF($W$4 = "Wales", "N/A", TEXT(AD24, "#,##0"))</f>
        <v>194</v>
      </c>
      <c r="AL24" s="316" t="str">
        <f>IF($W$4 = "Wales", "N/A", TEXT(AF24, "#,##0"))</f>
        <v>7,648</v>
      </c>
    </row>
    <row r="25" spans="1:38" x14ac:dyDescent="0.25">
      <c r="A25" t="s">
        <v>478</v>
      </c>
      <c r="B25" t="s">
        <v>284</v>
      </c>
      <c r="C25" t="s">
        <v>309</v>
      </c>
      <c r="D25" t="s">
        <v>477</v>
      </c>
      <c r="E25" t="s">
        <v>14</v>
      </c>
      <c r="F25" t="s">
        <v>15</v>
      </c>
      <c r="G25" s="133">
        <v>3</v>
      </c>
      <c r="H25" t="s">
        <v>249</v>
      </c>
      <c r="I25" t="s">
        <v>575</v>
      </c>
      <c r="J25" t="s">
        <v>507</v>
      </c>
      <c r="K25" s="327">
        <v>343</v>
      </c>
      <c r="L25" s="326">
        <v>0.93459999561309814</v>
      </c>
      <c r="M25" s="326">
        <v>0.96893000602722168</v>
      </c>
      <c r="N25" s="327">
        <v>4637</v>
      </c>
      <c r="O25" s="326">
        <v>0.87739002704620361</v>
      </c>
      <c r="P25" s="326">
        <v>0.91082000732421875</v>
      </c>
      <c r="Q25" s="327">
        <v>104728</v>
      </c>
      <c r="R25" s="326">
        <v>0.84878998994827271</v>
      </c>
      <c r="S25" s="325">
        <v>0.90487998723983765</v>
      </c>
      <c r="U25" s="154" t="s">
        <v>537</v>
      </c>
      <c r="AA25" t="s">
        <v>541</v>
      </c>
      <c r="AB25" s="147"/>
      <c r="AC25" s="151"/>
      <c r="AD25" s="145"/>
      <c r="AE25" s="151"/>
      <c r="AF25" s="145"/>
      <c r="AG25" s="150"/>
      <c r="AI25" s="143" t="str">
        <f t="shared" si="0"/>
        <v>INDEX OF MULTIPLE DEPRIVATION QUINTILE</v>
      </c>
      <c r="AJ25" s="149" t="str">
        <f>""</f>
        <v/>
      </c>
      <c r="AK25" s="149" t="str">
        <f>""</f>
        <v/>
      </c>
      <c r="AL25" s="148" t="str">
        <f>""</f>
        <v/>
      </c>
    </row>
    <row r="26" spans="1:38" x14ac:dyDescent="0.25">
      <c r="A26" t="s">
        <v>478</v>
      </c>
      <c r="B26" t="s">
        <v>284</v>
      </c>
      <c r="C26" t="s">
        <v>309</v>
      </c>
      <c r="D26" t="s">
        <v>477</v>
      </c>
      <c r="E26" t="s">
        <v>14</v>
      </c>
      <c r="F26" t="s">
        <v>15</v>
      </c>
      <c r="G26" s="133">
        <v>3</v>
      </c>
      <c r="H26" t="s">
        <v>249</v>
      </c>
      <c r="I26" t="s">
        <v>576</v>
      </c>
      <c r="J26" t="s">
        <v>485</v>
      </c>
      <c r="K26" s="327">
        <v>0</v>
      </c>
      <c r="L26" s="326">
        <v>0</v>
      </c>
      <c r="N26" s="327">
        <v>0</v>
      </c>
      <c r="O26" s="326">
        <v>0</v>
      </c>
      <c r="Q26" s="327">
        <v>2</v>
      </c>
      <c r="R26" s="326">
        <v>1.99999994947575E-5</v>
      </c>
      <c r="S26" s="325">
        <v>0.5</v>
      </c>
      <c r="U26" s="154" t="s">
        <v>537</v>
      </c>
      <c r="X26" t="str">
        <f>View_Patient_Characteristics!$C$9</f>
        <v>Airedale NHS Foundation Trust</v>
      </c>
      <c r="Y26" t="s">
        <v>578</v>
      </c>
      <c r="Z26" t="s">
        <v>498</v>
      </c>
      <c r="AA26" t="s">
        <v>498</v>
      </c>
      <c r="AB26" s="147">
        <f t="shared" ref="AB26:AC30" si="22">IFERROR(SUMIFS(K:K, $F:$F,$X26,$I:$I,$Y26,$J:$J,$Z26),0)</f>
        <v>49</v>
      </c>
      <c r="AC26" s="151">
        <f t="shared" si="22"/>
        <v>0.13350999355316159</v>
      </c>
      <c r="AD26" s="145">
        <f t="shared" ref="AD26:AD29" si="23">IFERROR(SUMIFS(N:N, $F:$F,$X26,$I:$I,$Y26,$J:$J,$Z26),0)</f>
        <v>1249</v>
      </c>
      <c r="AE26" s="151">
        <f>IFERROR(SUMIFS(O:O, $F:$F,$X26,$I:$I,$Y26,$J:$J,$Z26),0)</f>
        <v>0.2363300025463104</v>
      </c>
      <c r="AF26" s="145">
        <f t="shared" ref="AF26:AG30" si="24">IFERROR(SUMIFS(Q:Q, $F:$F,$X26,$I:$I,$Y26,$J:$J,$Z26),0)</f>
        <v>17871</v>
      </c>
      <c r="AG26" s="150">
        <f t="shared" si="24"/>
        <v>0.1448400020599365</v>
      </c>
      <c r="AI26" s="143" t="str">
        <f t="shared" si="0"/>
        <v>1 - most deprived</v>
      </c>
      <c r="AJ26" s="142" t="str">
        <f>IF(OR(AB26=1, AB26=2, AB26=3, AB26=4), "&lt;5",TEXT(AB26, "#,##0"))   &amp;    IF(AB26=0,"", " ("&amp;TEXT(ROUND(AC26*100,1), "#0.0")&amp;"%)")</f>
        <v>49 (13.4%)</v>
      </c>
      <c r="AK26" s="311" t="str">
        <f t="shared" ref="AK26:AK30" si="25">IF($W$4 = "Wales", "N/A", IF(OR(AD26=1, AD26=2, AD26=3, AD26=4), "&lt;5", TEXT(AD26, "#,##0"))   &amp;   IF(AD26=0,"", " ("&amp;TEXT(ROUND(AE26*100,1), "#0.0")&amp;"%)"))</f>
        <v>1,249 (23.6%)</v>
      </c>
      <c r="AL26" s="141" t="str">
        <f>IF(OR(AF26=1, AF26=2, AF26=3, AF26=4), "&lt;5", TEXT(AF26, "#,##0"))   &amp;   IF(AF26=0,"", " ("&amp;TEXT(ROUND(AG26*100,1), "#0.0")&amp;"%)")</f>
        <v>17,871 (14.5%)</v>
      </c>
    </row>
    <row r="27" spans="1:38" x14ac:dyDescent="0.25">
      <c r="A27" t="s">
        <v>478</v>
      </c>
      <c r="B27" t="s">
        <v>284</v>
      </c>
      <c r="C27" t="s">
        <v>309</v>
      </c>
      <c r="D27" t="s">
        <v>477</v>
      </c>
      <c r="E27" t="s">
        <v>14</v>
      </c>
      <c r="F27" t="s">
        <v>15</v>
      </c>
      <c r="G27" s="133">
        <v>3</v>
      </c>
      <c r="H27" t="s">
        <v>249</v>
      </c>
      <c r="I27" t="s">
        <v>576</v>
      </c>
      <c r="J27" t="s">
        <v>484</v>
      </c>
      <c r="K27" s="327">
        <v>0</v>
      </c>
      <c r="L27" s="326">
        <v>0</v>
      </c>
      <c r="N27" s="327">
        <v>0</v>
      </c>
      <c r="O27" s="326">
        <v>0</v>
      </c>
      <c r="Q27" s="327">
        <v>2</v>
      </c>
      <c r="R27" s="326">
        <v>1.99999994947575E-5</v>
      </c>
      <c r="S27" s="325">
        <v>0.5</v>
      </c>
      <c r="U27" s="154" t="s">
        <v>537</v>
      </c>
      <c r="X27" t="str">
        <f>View_Patient_Characteristics!$C$9</f>
        <v>Airedale NHS Foundation Trust</v>
      </c>
      <c r="Y27" t="s">
        <v>578</v>
      </c>
      <c r="Z27" t="s">
        <v>497</v>
      </c>
      <c r="AA27">
        <v>2</v>
      </c>
      <c r="AB27" s="147">
        <f t="shared" si="22"/>
        <v>35</v>
      </c>
      <c r="AC27" s="151">
        <f t="shared" si="22"/>
        <v>9.5370002090930939E-2</v>
      </c>
      <c r="AD27" s="145">
        <f t="shared" si="23"/>
        <v>913</v>
      </c>
      <c r="AE27" s="151">
        <f t="shared" ref="AE27:AE30" si="26">IFERROR(SUMIFS(O:O, $F:$F,$X27,$I:$I,$Y27,$J:$J,$Z27),0)</f>
        <v>0.17274999618530271</v>
      </c>
      <c r="AF27" s="145">
        <f t="shared" si="24"/>
        <v>21943</v>
      </c>
      <c r="AG27" s="150">
        <f t="shared" si="24"/>
        <v>0.17783999443054199</v>
      </c>
      <c r="AI27" s="143">
        <f t="shared" si="0"/>
        <v>2</v>
      </c>
      <c r="AJ27" s="142" t="str">
        <f>IF(OR(AB27=1, AB27=2, AB27=3, AB27=4), "&lt;5",TEXT(AB27, "#,##0"))   &amp;    IF(AB27=0,"", " ("&amp;TEXT(ROUND(AC27*100,1), "#0.0")&amp;"%)")</f>
        <v>35 (9.5%)</v>
      </c>
      <c r="AK27" s="311" t="str">
        <f t="shared" si="25"/>
        <v>913 (17.3%)</v>
      </c>
      <c r="AL27" s="141" t="str">
        <f>IF(OR(AF27=1, AF27=2, AF27=3, AF27=4), "&lt;5", TEXT(AF27, "#,##0"))   &amp;   IF(AF27=0,"", " ("&amp;TEXT(ROUND(AG27*100,1), "#0.0")&amp;"%)")</f>
        <v>21,943 (17.8%)</v>
      </c>
    </row>
    <row r="28" spans="1:38" x14ac:dyDescent="0.25">
      <c r="A28" t="s">
        <v>478</v>
      </c>
      <c r="B28" t="s">
        <v>284</v>
      </c>
      <c r="C28" t="s">
        <v>309</v>
      </c>
      <c r="D28" t="s">
        <v>477</v>
      </c>
      <c r="E28" t="s">
        <v>14</v>
      </c>
      <c r="F28" t="s">
        <v>15</v>
      </c>
      <c r="G28">
        <v>3</v>
      </c>
      <c r="H28" t="s">
        <v>249</v>
      </c>
      <c r="I28" t="s">
        <v>576</v>
      </c>
      <c r="J28" t="s">
        <v>438</v>
      </c>
      <c r="K28" s="142">
        <v>367</v>
      </c>
      <c r="L28" s="326">
        <v>1</v>
      </c>
      <c r="N28" s="142">
        <v>5285</v>
      </c>
      <c r="O28" s="326">
        <v>1</v>
      </c>
      <c r="Q28" s="142">
        <v>123381</v>
      </c>
      <c r="R28" s="326">
        <v>0.99997001886367798</v>
      </c>
      <c r="U28" s="154" t="s">
        <v>537</v>
      </c>
      <c r="X28" t="str">
        <f>View_Patient_Characteristics!$C$9</f>
        <v>Airedale NHS Foundation Trust</v>
      </c>
      <c r="Y28" t="s">
        <v>578</v>
      </c>
      <c r="Z28" t="s">
        <v>496</v>
      </c>
      <c r="AA28">
        <v>3</v>
      </c>
      <c r="AB28" s="147">
        <f t="shared" si="22"/>
        <v>87</v>
      </c>
      <c r="AC28" s="151">
        <f t="shared" si="22"/>
        <v>0.2370599955320358</v>
      </c>
      <c r="AD28" s="145">
        <f t="shared" si="23"/>
        <v>1011</v>
      </c>
      <c r="AE28" s="151">
        <f t="shared" si="26"/>
        <v>0.19130000472068789</v>
      </c>
      <c r="AF28" s="145">
        <f t="shared" si="24"/>
        <v>25988</v>
      </c>
      <c r="AG28" s="150">
        <f t="shared" si="24"/>
        <v>0.21062999963760379</v>
      </c>
      <c r="AI28" s="143">
        <f t="shared" si="0"/>
        <v>3</v>
      </c>
      <c r="AJ28" s="142" t="str">
        <f>IF(OR(AB28=1, AB28=2, AB28=3, AB28=4), "&lt;5",TEXT(AB28, "#,##0"))   &amp;    IF(AB28=0,"", " ("&amp;TEXT(ROUND(AC28*100,1), "#0.0")&amp;"%)")</f>
        <v>87 (23.7%)</v>
      </c>
      <c r="AK28" s="311" t="str">
        <f t="shared" si="25"/>
        <v>1,011 (19.1%)</v>
      </c>
      <c r="AL28" s="141" t="str">
        <f>IF(OR(AF28=1, AF28=2, AF28=3, AF28=4), "&lt;5", TEXT(AF28, "#,##0"))   &amp;   IF(AF28=0,"", " ("&amp;TEXT(ROUND(AG28*100,1), "#0.0")&amp;"%)")</f>
        <v>25,988 (21.1%)</v>
      </c>
    </row>
    <row r="29" spans="1:38" x14ac:dyDescent="0.25">
      <c r="A29" t="s">
        <v>478</v>
      </c>
      <c r="B29" t="s">
        <v>284</v>
      </c>
      <c r="C29" t="s">
        <v>309</v>
      </c>
      <c r="D29" t="s">
        <v>477</v>
      </c>
      <c r="E29" t="s">
        <v>14</v>
      </c>
      <c r="F29" t="s">
        <v>15</v>
      </c>
      <c r="G29" s="133">
        <v>3</v>
      </c>
      <c r="H29" t="s">
        <v>249</v>
      </c>
      <c r="I29" t="s">
        <v>504</v>
      </c>
      <c r="J29" t="s">
        <v>506</v>
      </c>
      <c r="K29" s="327">
        <v>5</v>
      </c>
      <c r="L29" s="326">
        <v>1.362000033259392E-2</v>
      </c>
      <c r="N29" s="327">
        <v>510</v>
      </c>
      <c r="O29" s="326">
        <v>9.6500001847743988E-2</v>
      </c>
      <c r="Q29" s="327">
        <v>14319</v>
      </c>
      <c r="R29" s="326">
        <v>0.11604999750852581</v>
      </c>
      <c r="S29" s="325"/>
      <c r="U29" s="154" t="s">
        <v>537</v>
      </c>
      <c r="X29" t="str">
        <f>View_Patient_Characteristics!$C$9</f>
        <v>Airedale NHS Foundation Trust</v>
      </c>
      <c r="Y29" t="s">
        <v>578</v>
      </c>
      <c r="Z29" t="s">
        <v>495</v>
      </c>
      <c r="AA29">
        <v>4</v>
      </c>
      <c r="AB29" s="147">
        <f t="shared" si="22"/>
        <v>97</v>
      </c>
      <c r="AC29" s="151">
        <f t="shared" si="22"/>
        <v>0.26431000232696528</v>
      </c>
      <c r="AD29" s="145">
        <f t="shared" si="23"/>
        <v>1218</v>
      </c>
      <c r="AE29" s="151">
        <f t="shared" si="26"/>
        <v>0.23046000301837921</v>
      </c>
      <c r="AF29" s="145">
        <f t="shared" si="24"/>
        <v>27975</v>
      </c>
      <c r="AG29" s="150">
        <f t="shared" si="24"/>
        <v>0.22673000395298001</v>
      </c>
      <c r="AI29" s="143">
        <f t="shared" si="0"/>
        <v>4</v>
      </c>
      <c r="AJ29" s="142" t="str">
        <f>IF(OR(AB29=1, AB29=2, AB29=3, AB29=4), "&lt;5",TEXT(AB29, "#,##0"))   &amp;    IF(AB29=0,"", " ("&amp;TEXT(ROUND(AC29*100,1), "#0.0")&amp;"%)")</f>
        <v>97 (26.4%)</v>
      </c>
      <c r="AK29" s="311" t="str">
        <f t="shared" si="25"/>
        <v>1,218 (23.0%)</v>
      </c>
      <c r="AL29" s="141" t="str">
        <f>IF(OR(AF29=1, AF29=2, AF29=3, AF29=4), "&lt;5", TEXT(AF29, "#,##0"))   &amp;   IF(AF29=0,"", " ("&amp;TEXT(ROUND(AG29*100,1), "#0.0")&amp;"%)")</f>
        <v>27,975 (22.7%)</v>
      </c>
    </row>
    <row r="30" spans="1:38" x14ac:dyDescent="0.25">
      <c r="A30" t="s">
        <v>478</v>
      </c>
      <c r="B30" t="s">
        <v>284</v>
      </c>
      <c r="C30" t="s">
        <v>309</v>
      </c>
      <c r="D30" t="s">
        <v>477</v>
      </c>
      <c r="E30" t="s">
        <v>14</v>
      </c>
      <c r="F30" t="s">
        <v>15</v>
      </c>
      <c r="G30" s="133">
        <v>3</v>
      </c>
      <c r="H30" t="s">
        <v>249</v>
      </c>
      <c r="I30" t="s">
        <v>504</v>
      </c>
      <c r="J30" t="s">
        <v>424</v>
      </c>
      <c r="K30" s="327">
        <v>18</v>
      </c>
      <c r="L30" s="326">
        <v>4.9049999564886093E-2</v>
      </c>
      <c r="M30" s="326">
        <v>4.9720000475645072E-2</v>
      </c>
      <c r="N30" s="327">
        <v>595</v>
      </c>
      <c r="O30" s="326">
        <v>0.1125800013542175</v>
      </c>
      <c r="P30" s="326">
        <v>0.12460999935865399</v>
      </c>
      <c r="Q30" s="327">
        <v>13286</v>
      </c>
      <c r="R30" s="326">
        <v>0.1076800003647804</v>
      </c>
      <c r="S30" s="325">
        <v>0.12182000279426571</v>
      </c>
      <c r="U30" s="154" t="s">
        <v>537</v>
      </c>
      <c r="X30" t="str">
        <f>View_Patient_Characteristics!$C$9</f>
        <v>Airedale NHS Foundation Trust</v>
      </c>
      <c r="Y30" t="s">
        <v>578</v>
      </c>
      <c r="Z30" t="s">
        <v>494</v>
      </c>
      <c r="AA30" t="s">
        <v>494</v>
      </c>
      <c r="AB30" s="147">
        <f t="shared" si="22"/>
        <v>99</v>
      </c>
      <c r="AC30" s="151">
        <f t="shared" si="22"/>
        <v>0.26974999904632568</v>
      </c>
      <c r="AD30" s="145">
        <f>IFERROR(SUMIFS(N:N, $F:$F,$X30,$I:$I,$Y30,$J:$J,$Z30),0)</f>
        <v>894</v>
      </c>
      <c r="AE30" s="151">
        <f t="shared" si="26"/>
        <v>0.16915999352931979</v>
      </c>
      <c r="AF30" s="145">
        <f t="shared" si="24"/>
        <v>29608</v>
      </c>
      <c r="AG30" s="150">
        <f t="shared" si="24"/>
        <v>0.23995999991893771</v>
      </c>
      <c r="AI30" s="143" t="str">
        <f t="shared" si="0"/>
        <v>5 - least deprived</v>
      </c>
      <c r="AJ30" s="142" t="str">
        <f>IF(OR(AB30=1, AB30=2, AB30=3, AB30=4), "&lt;5",TEXT(AB30, "#,##0"))   &amp;    IF(AB30=0,"", " ("&amp;TEXT(ROUND(AC30*100,1), "#0.0")&amp;"%)")</f>
        <v>99 (27.0%)</v>
      </c>
      <c r="AK30" s="311" t="str">
        <f t="shared" si="25"/>
        <v>894 (16.9%)</v>
      </c>
      <c r="AL30" s="141" t="str">
        <f>IF(OR(AF30=1, AF30=2, AF30=3, AF30=4), "&lt;5", TEXT(AF30, "#,##0"))   &amp;   IF(AF30=0,"", " ("&amp;TEXT(ROUND(AG30*100,1), "#0.0")&amp;"%)")</f>
        <v>29,608 (24.0%)</v>
      </c>
    </row>
    <row r="31" spans="1:38" x14ac:dyDescent="0.25">
      <c r="A31" t="s">
        <v>478</v>
      </c>
      <c r="B31" t="s">
        <v>284</v>
      </c>
      <c r="C31" t="s">
        <v>309</v>
      </c>
      <c r="D31" t="s">
        <v>477</v>
      </c>
      <c r="E31" t="s">
        <v>14</v>
      </c>
      <c r="F31" t="s">
        <v>15</v>
      </c>
      <c r="G31" s="133">
        <v>3</v>
      </c>
      <c r="H31" t="s">
        <v>249</v>
      </c>
      <c r="I31" t="s">
        <v>504</v>
      </c>
      <c r="J31" t="s">
        <v>455</v>
      </c>
      <c r="K31" s="327">
        <v>105</v>
      </c>
      <c r="L31" s="326">
        <v>0.28610000014305109</v>
      </c>
      <c r="M31" s="326">
        <v>0.29006001353263849</v>
      </c>
      <c r="N31" s="327">
        <v>1909</v>
      </c>
      <c r="O31" s="326">
        <v>0.36120998859405518</v>
      </c>
      <c r="P31" s="326">
        <v>0.39978998899459839</v>
      </c>
      <c r="Q31" s="327">
        <v>43045</v>
      </c>
      <c r="R31" s="326">
        <v>0.34887000918388372</v>
      </c>
      <c r="S31" s="325">
        <v>0.39467000961303711</v>
      </c>
      <c r="U31" s="154" t="s">
        <v>537</v>
      </c>
      <c r="AA31" t="s">
        <v>540</v>
      </c>
      <c r="AB31" s="147"/>
      <c r="AC31" s="151"/>
      <c r="AD31" s="145"/>
      <c r="AE31" s="151"/>
      <c r="AF31" s="145"/>
      <c r="AG31" s="150"/>
      <c r="AI31" s="143" t="str">
        <f t="shared" si="0"/>
        <v>SCARF INDEX*</v>
      </c>
      <c r="AJ31" s="149" t="str">
        <f>""</f>
        <v/>
      </c>
      <c r="AK31" s="149" t="str">
        <f>""</f>
        <v/>
      </c>
      <c r="AL31" s="148" t="str">
        <f>""</f>
        <v/>
      </c>
    </row>
    <row r="32" spans="1:38" x14ac:dyDescent="0.25">
      <c r="A32" t="s">
        <v>478</v>
      </c>
      <c r="B32" t="s">
        <v>284</v>
      </c>
      <c r="C32" t="s">
        <v>309</v>
      </c>
      <c r="D32" t="s">
        <v>477</v>
      </c>
      <c r="E32" t="s">
        <v>14</v>
      </c>
      <c r="F32" t="s">
        <v>15</v>
      </c>
      <c r="G32" s="133">
        <v>3</v>
      </c>
      <c r="H32" t="s">
        <v>249</v>
      </c>
      <c r="I32" t="s">
        <v>504</v>
      </c>
      <c r="J32" t="s">
        <v>505</v>
      </c>
      <c r="K32" s="327">
        <v>190</v>
      </c>
      <c r="L32" s="326">
        <v>0.51770997047424316</v>
      </c>
      <c r="M32" s="326">
        <v>0.52486002445220947</v>
      </c>
      <c r="N32" s="327">
        <v>1785</v>
      </c>
      <c r="O32" s="326">
        <v>0.33774998784065252</v>
      </c>
      <c r="P32" s="326">
        <v>0.37382000684738159</v>
      </c>
      <c r="Q32" s="327">
        <v>42835</v>
      </c>
      <c r="R32" s="326">
        <v>0.34716999530792242</v>
      </c>
      <c r="S32" s="325">
        <v>0.39274001121521002</v>
      </c>
      <c r="U32" s="154" t="s">
        <v>537</v>
      </c>
      <c r="X32" t="str">
        <f>View_Patient_Characteristics!$C$9</f>
        <v>Airedale NHS Foundation Trust</v>
      </c>
      <c r="Y32" t="s">
        <v>476</v>
      </c>
      <c r="Z32" t="s">
        <v>482</v>
      </c>
      <c r="AA32" t="s">
        <v>482</v>
      </c>
      <c r="AB32" s="147">
        <f>IFERROR(SUMIFS(K:K, $F:$F,$X32,$I:$I,$Y32,$J:$J,$Z32),0)</f>
        <v>254</v>
      </c>
      <c r="AC32" s="146">
        <f>IFERROR(SUMIFS(M:M, $F:$F,$X32,$I:$I,$Y32,$J:$J,$Z32),0)</f>
        <v>0.70359998941421509</v>
      </c>
      <c r="AD32" s="145">
        <f t="shared" ref="AD32:AD36" si="27">IFERROR(SUMIFS(N:N, $F:$F,$X32,$I:$I,$Y32,$J:$J,$Z32),0)</f>
        <v>3947</v>
      </c>
      <c r="AE32" s="206">
        <f>IF($W$4 = "Wales", #N/A, IFERROR(SUMIFS(P:P, $F:$F,$X32,$I:$I,$Y32,$J:$J,$Z32),0))</f>
        <v>0.76744997501373291</v>
      </c>
      <c r="AF32" s="145">
        <f>IFERROR(SUMIFS(Q:Q, $F:$F,$X32,$I:$I,$Y32,$J:$J,$Z32),0)</f>
        <v>91484</v>
      </c>
      <c r="AG32" s="144">
        <f>IFERROR(SUMIFS(S:S, $F:$F,$X32,$I:$I,$Y32,$J:$J,$Z32),0)</f>
        <v>0.77395999431610107</v>
      </c>
      <c r="AI32" s="143" t="str">
        <f t="shared" si="0"/>
        <v>Fit</v>
      </c>
      <c r="AJ32" s="142" t="str">
        <f>IF(OR(AB32=1, AB32=2, AB32=3, AB32=4), "&lt;5",TEXT(AB32, "#,##0"))   &amp;    IF(AB32=0,"", " ("&amp;TEXT(ROUND(AC32*100,1), "#0.0")&amp;"%)")</f>
        <v>254 (70.4%)</v>
      </c>
      <c r="AK32" s="311" t="str">
        <f t="shared" ref="AK32:AK35" si="28">IF($W$4 = "Wales", "N/A", IF(OR(AD32=1, AD32=2, AD32=3, AD32=4), "&lt;5", TEXT(AD32, "#,##0"))   &amp;   IF(AD32=0,"", " ("&amp;TEXT(ROUND(AE32*100,1), "#0.0")&amp;"%)"))</f>
        <v>3,947 (76.7%)</v>
      </c>
      <c r="AL32" s="141" t="str">
        <f>IF(OR(AF32=1, AF32=2, AF32=3, AF32=4), "&lt;5", TEXT(AF32, "#,##0"))   &amp;   IF(AF32=0,"", " ("&amp;TEXT(ROUND(AG32*100,1), "#0.0")&amp;"%)")</f>
        <v>91,484 (77.4%)</v>
      </c>
    </row>
    <row r="33" spans="1:38" x14ac:dyDescent="0.25">
      <c r="A33" t="s">
        <v>478</v>
      </c>
      <c r="B33" t="s">
        <v>284</v>
      </c>
      <c r="C33" t="s">
        <v>309</v>
      </c>
      <c r="D33" t="s">
        <v>477</v>
      </c>
      <c r="E33" t="s">
        <v>14</v>
      </c>
      <c r="F33" t="s">
        <v>15</v>
      </c>
      <c r="G33" s="133">
        <v>3</v>
      </c>
      <c r="H33" t="s">
        <v>249</v>
      </c>
      <c r="I33" t="s">
        <v>504</v>
      </c>
      <c r="J33" t="s">
        <v>503</v>
      </c>
      <c r="K33" s="327">
        <v>49</v>
      </c>
      <c r="L33" s="326">
        <v>0.13350999355316159</v>
      </c>
      <c r="M33" s="326">
        <v>0.1353600025177002</v>
      </c>
      <c r="N33" s="327">
        <v>486</v>
      </c>
      <c r="O33" s="326">
        <v>9.195999801158905E-2</v>
      </c>
      <c r="P33" s="326">
        <v>0.1017799973487854</v>
      </c>
      <c r="Q33" s="327">
        <v>9900</v>
      </c>
      <c r="R33" s="326">
        <v>8.0239996314048767E-2</v>
      </c>
      <c r="S33" s="325">
        <v>9.0769998729228973E-2</v>
      </c>
      <c r="U33" s="154" t="s">
        <v>537</v>
      </c>
      <c r="X33" t="str">
        <f>View_Patient_Characteristics!$C$9</f>
        <v>Airedale NHS Foundation Trust</v>
      </c>
      <c r="Y33" t="s">
        <v>476</v>
      </c>
      <c r="Z33" t="s">
        <v>481</v>
      </c>
      <c r="AA33" t="s">
        <v>481</v>
      </c>
      <c r="AB33" s="147">
        <f>IFERROR(SUMIFS(K:K, $F:$F,$X33,$I:$I,$Y33,$J:$J,$Z33),0)</f>
        <v>42</v>
      </c>
      <c r="AC33" s="146">
        <f>IFERROR(SUMIFS(M:M, $F:$F,$X33,$I:$I,$Y33,$J:$J,$Z33),0)</f>
        <v>0.1163399964570999</v>
      </c>
      <c r="AD33" s="145">
        <f t="shared" si="27"/>
        <v>574</v>
      </c>
      <c r="AE33" s="206">
        <f>IF($W$4 = "Wales", #N/A, IFERROR(SUMIFS(P:P, $F:$F,$X33,$I:$I,$Y33,$J:$J,$Z33),0))</f>
        <v>0.11161000281572341</v>
      </c>
      <c r="AF33" s="145">
        <f>IFERROR(SUMIFS(Q:Q, $F:$F,$X33,$I:$I,$Y33,$J:$J,$Z33),0)</f>
        <v>12086</v>
      </c>
      <c r="AG33" s="144">
        <f>IFERROR(SUMIFS(S:S, $F:$F,$X33,$I:$I,$Y33,$J:$J,$Z33),0)</f>
        <v>0.1022500023245811</v>
      </c>
      <c r="AI33" s="143" t="str">
        <f t="shared" si="0"/>
        <v>Mild frailty</v>
      </c>
      <c r="AJ33" s="142" t="str">
        <f>IF(OR(AB33=1, AB33=2, AB33=3, AB33=4), "&lt;5",TEXT(AB33, "#,##0"))   &amp;    IF(AB33=0,"", " ("&amp;TEXT(ROUND(AC33*100,1), "#0.0")&amp;"%)")</f>
        <v>42 (11.6%)</v>
      </c>
      <c r="AK33" s="311" t="str">
        <f t="shared" si="28"/>
        <v>574 (11.2%)</v>
      </c>
      <c r="AL33" s="141" t="str">
        <f>IF(OR(AF33=1, AF33=2, AF33=3, AF33=4), "&lt;5", TEXT(AF33, "#,##0"))   &amp;   IF(AF33=0,"", " ("&amp;TEXT(ROUND(AG33*100,1), "#0.0")&amp;"%)")</f>
        <v>12,086 (10.2%)</v>
      </c>
    </row>
    <row r="34" spans="1:38" x14ac:dyDescent="0.25">
      <c r="A34" t="s">
        <v>478</v>
      </c>
      <c r="B34" t="s">
        <v>284</v>
      </c>
      <c r="C34" t="s">
        <v>309</v>
      </c>
      <c r="D34" t="s">
        <v>477</v>
      </c>
      <c r="E34" t="s">
        <v>14</v>
      </c>
      <c r="F34" t="s">
        <v>15</v>
      </c>
      <c r="G34" s="133">
        <v>3</v>
      </c>
      <c r="H34" t="s">
        <v>249</v>
      </c>
      <c r="I34" t="s">
        <v>501</v>
      </c>
      <c r="J34" t="s">
        <v>502</v>
      </c>
      <c r="K34" s="327">
        <v>5</v>
      </c>
      <c r="L34" s="326">
        <v>1.362000033259392E-2</v>
      </c>
      <c r="N34" s="327">
        <v>510</v>
      </c>
      <c r="O34" s="326">
        <v>9.6500001847743988E-2</v>
      </c>
      <c r="Q34" s="327">
        <v>14319</v>
      </c>
      <c r="R34" s="326">
        <v>0.11604999750852581</v>
      </c>
      <c r="S34" s="325"/>
      <c r="U34" s="154" t="s">
        <v>537</v>
      </c>
      <c r="X34" t="str">
        <f>View_Patient_Characteristics!$C$9</f>
        <v>Airedale NHS Foundation Trust</v>
      </c>
      <c r="Y34" t="s">
        <v>476</v>
      </c>
      <c r="Z34" t="s">
        <v>480</v>
      </c>
      <c r="AA34" t="s">
        <v>480</v>
      </c>
      <c r="AB34" s="147">
        <f>IFERROR(SUMIFS(K:K, $F:$F,$X34,$I:$I,$Y34,$J:$J,$Z34),0)</f>
        <v>40</v>
      </c>
      <c r="AC34" s="146">
        <f>IFERROR(SUMIFS(M:M, $F:$F,$X34,$I:$I,$Y34,$J:$J,$Z34),0)</f>
        <v>0.11079999804496771</v>
      </c>
      <c r="AD34" s="145">
        <f t="shared" si="27"/>
        <v>362</v>
      </c>
      <c r="AE34" s="206">
        <f>IF($W$4 = "Wales", #N/A, IFERROR(SUMIFS(P:P, $F:$F,$X34,$I:$I,$Y34,$J:$J,$Z34),0))</f>
        <v>7.0390000939369202E-2</v>
      </c>
      <c r="AF34" s="145">
        <f>IFERROR(SUMIFS(Q:Q, $F:$F,$X34,$I:$I,$Y34,$J:$J,$Z34),0)</f>
        <v>8487</v>
      </c>
      <c r="AG34" s="144">
        <f>IFERROR(SUMIFS(S:S, $F:$F,$X34,$I:$I,$Y34,$J:$J,$Z34),0)</f>
        <v>7.1800000965595245E-2</v>
      </c>
      <c r="AI34" s="143" t="str">
        <f t="shared" si="0"/>
        <v>Moderate frailty</v>
      </c>
      <c r="AJ34" s="142" t="str">
        <f>IF(OR(AB34=1, AB34=2, AB34=3, AB34=4), "&lt;5",TEXT(AB34, "#,##0"))   &amp;    IF(AB34=0,"", " ("&amp;TEXT(ROUND(AC34*100,1), "#0.0")&amp;"%)")</f>
        <v>40 (11.1%)</v>
      </c>
      <c r="AK34" s="311" t="str">
        <f t="shared" si="28"/>
        <v>362 (7.0%)</v>
      </c>
      <c r="AL34" s="141" t="str">
        <f>IF(OR(AF34=1, AF34=2, AF34=3, AF34=4), "&lt;5", TEXT(AF34, "#,##0"))   &amp;   IF(AF34=0,"", " ("&amp;TEXT(ROUND(AG34*100,1), "#0.0")&amp;"%)")</f>
        <v>8,487 (7.2%)</v>
      </c>
    </row>
    <row r="35" spans="1:38" x14ac:dyDescent="0.25">
      <c r="A35" t="s">
        <v>478</v>
      </c>
      <c r="B35" t="s">
        <v>284</v>
      </c>
      <c r="C35" t="s">
        <v>309</v>
      </c>
      <c r="D35" t="s">
        <v>477</v>
      </c>
      <c r="E35" t="s">
        <v>14</v>
      </c>
      <c r="F35" t="s">
        <v>15</v>
      </c>
      <c r="G35" s="133">
        <v>3</v>
      </c>
      <c r="H35" t="s">
        <v>249</v>
      </c>
      <c r="I35" t="s">
        <v>501</v>
      </c>
      <c r="J35" t="s">
        <v>500</v>
      </c>
      <c r="K35" s="327">
        <v>362</v>
      </c>
      <c r="L35" s="326">
        <v>0.98637998104095459</v>
      </c>
      <c r="M35" s="326">
        <v>1</v>
      </c>
      <c r="N35" s="327">
        <v>4775</v>
      </c>
      <c r="O35" s="326">
        <v>0.9035000205039978</v>
      </c>
      <c r="P35" s="326">
        <v>1</v>
      </c>
      <c r="Q35" s="327">
        <v>109066</v>
      </c>
      <c r="R35" s="326">
        <v>0.88394999504089355</v>
      </c>
      <c r="S35" s="325">
        <v>1</v>
      </c>
      <c r="U35" s="154" t="s">
        <v>537</v>
      </c>
      <c r="X35" t="str">
        <f>View_Patient_Characteristics!$C$9</f>
        <v>Airedale NHS Foundation Trust</v>
      </c>
      <c r="Y35" t="s">
        <v>476</v>
      </c>
      <c r="Z35" t="s">
        <v>475</v>
      </c>
      <c r="AA35" t="s">
        <v>475</v>
      </c>
      <c r="AB35" s="147">
        <f>IFERROR(SUMIFS(K:K, $F:$F,$X35,$I:$I,$Y35,$J:$J,$Z35),0)</f>
        <v>25</v>
      </c>
      <c r="AC35" s="146">
        <f>IFERROR(SUMIFS(M:M, $F:$F,$X35,$I:$I,$Y35,$J:$J,$Z35),0)</f>
        <v>6.9250002503395081E-2</v>
      </c>
      <c r="AD35" s="145">
        <f t="shared" si="27"/>
        <v>260</v>
      </c>
      <c r="AE35" s="206">
        <f>IF($W$4 = "Wales", #N/A, IFERROR(SUMIFS(P:P, $F:$F,$X35,$I:$I,$Y35,$J:$J,$Z35),0))</f>
        <v>5.0549998879432678E-2</v>
      </c>
      <c r="AF35" s="145">
        <f>IFERROR(SUMIFS(Q:Q, $F:$F,$X35,$I:$I,$Y35,$J:$J,$Z35),0)</f>
        <v>6145</v>
      </c>
      <c r="AG35" s="144">
        <f>IFERROR(SUMIFS(S:S, $F:$F,$X35,$I:$I,$Y35,$J:$J,$Z35),0)</f>
        <v>5.1989998668432243E-2</v>
      </c>
      <c r="AI35" s="143" t="str">
        <f t="shared" si="0"/>
        <v>Severe frailty</v>
      </c>
      <c r="AJ35" s="142" t="str">
        <f>IF(OR(AB35=1, AB35=2, AB35=3, AB35=4), "&lt;5",TEXT(AB35, "#,##0"))   &amp;    IF(AB35=0,"", " ("&amp;TEXT(ROUND(AC35*100,1), "#0.0")&amp;"%)")</f>
        <v>25 (6.9%)</v>
      </c>
      <c r="AK35" s="311" t="str">
        <f t="shared" si="28"/>
        <v>260 (5.1%)</v>
      </c>
      <c r="AL35" s="141" t="str">
        <f>IF(OR(AF35=1, AF35=2, AF35=3, AF35=4), "&lt;5", TEXT(AF35, "#,##0"))   &amp;   IF(AF35=0,"", " ("&amp;TEXT(ROUND(AG35*100,1), "#0.0")&amp;"%)")</f>
        <v>6,145 (5.2%)</v>
      </c>
    </row>
    <row r="36" spans="1:38" x14ac:dyDescent="0.25">
      <c r="A36" t="s">
        <v>478</v>
      </c>
      <c r="B36" t="s">
        <v>284</v>
      </c>
      <c r="C36" t="s">
        <v>309</v>
      </c>
      <c r="D36" t="s">
        <v>477</v>
      </c>
      <c r="E36" t="s">
        <v>14</v>
      </c>
      <c r="F36" t="s">
        <v>15</v>
      </c>
      <c r="G36" s="133">
        <v>3</v>
      </c>
      <c r="H36" t="s">
        <v>249</v>
      </c>
      <c r="I36" t="s">
        <v>577</v>
      </c>
      <c r="J36" t="s">
        <v>493</v>
      </c>
      <c r="K36" s="327">
        <v>26</v>
      </c>
      <c r="L36" s="326">
        <v>7.0840001106262207E-2</v>
      </c>
      <c r="N36" s="327">
        <v>1465</v>
      </c>
      <c r="O36" s="326">
        <v>0.27720001339912409</v>
      </c>
      <c r="Q36" s="327">
        <v>45663</v>
      </c>
      <c r="R36" s="326">
        <v>0.37009000778198242</v>
      </c>
      <c r="S36" s="325"/>
      <c r="U36" s="154" t="s">
        <v>537</v>
      </c>
      <c r="X36" t="str">
        <f>View_Patient_Characteristics!$C$9</f>
        <v>Airedale NHS Foundation Trust</v>
      </c>
      <c r="Y36" t="s">
        <v>476</v>
      </c>
      <c r="Z36" t="s">
        <v>479</v>
      </c>
      <c r="AA36" s="53" t="str">
        <f>IF($W$4 = "Wales", "Not in PEDW", "Not in HESAPC")</f>
        <v>Not in HESAPC</v>
      </c>
      <c r="AB36" s="147">
        <f>IFERROR(SUMIFS(K:K, $F:$F,$X36,$I:$I,$Y36,$J:$J,$Z36),0)</f>
        <v>6</v>
      </c>
      <c r="AC36" s="146">
        <f>IFERROR(SUMIFS(M:M, $F:$F,$X36,$I:$I,$Y36,$J:$J,$Z36),0)</f>
        <v>0</v>
      </c>
      <c r="AD36" s="145">
        <f t="shared" si="27"/>
        <v>142</v>
      </c>
      <c r="AE36" s="206">
        <f>IF($W$4 = "Wales", #N/A, IFERROR(SUMIFS(P:P, $F:$F,$X36,$I:$I,$Y36,$J:$J,$Z36),0))</f>
        <v>0</v>
      </c>
      <c r="AF36" s="145">
        <f>IFERROR(SUMIFS(Q:Q, $F:$F,$X36,$I:$I,$Y36,$J:$J,$Z36),0)</f>
        <v>5183</v>
      </c>
      <c r="AG36" s="144">
        <f>IFERROR(SUMIFS(S:S, $F:$F,$X36,$I:$I,$Y36,$J:$J,$Z36),0)</f>
        <v>0</v>
      </c>
      <c r="AI36" s="143" t="str">
        <f t="shared" si="0"/>
        <v>Not in HESAPC</v>
      </c>
      <c r="AJ36" s="153" t="str">
        <f>TEXT(AB36, "#,##0")</f>
        <v>6</v>
      </c>
      <c r="AK36" s="312" t="str">
        <f>IF($W$4 = "Wales", "N/A", TEXT(AD36, "#,##0"))</f>
        <v>142</v>
      </c>
      <c r="AL36" s="152" t="str">
        <f>TEXT(AF36, "#,##0")</f>
        <v>5,183</v>
      </c>
    </row>
    <row r="37" spans="1:38" x14ac:dyDescent="0.25">
      <c r="A37" t="s">
        <v>478</v>
      </c>
      <c r="B37" t="s">
        <v>284</v>
      </c>
      <c r="C37" t="s">
        <v>309</v>
      </c>
      <c r="D37" t="s">
        <v>477</v>
      </c>
      <c r="E37" t="s">
        <v>14</v>
      </c>
      <c r="F37" t="s">
        <v>15</v>
      </c>
      <c r="G37" s="133">
        <v>3</v>
      </c>
      <c r="H37" t="s">
        <v>249</v>
      </c>
      <c r="I37" t="s">
        <v>577</v>
      </c>
      <c r="J37" t="s">
        <v>492</v>
      </c>
      <c r="K37" s="327">
        <v>252</v>
      </c>
      <c r="L37" s="326">
        <v>0.68664997816085815</v>
      </c>
      <c r="M37" s="326">
        <v>0.73900002241134644</v>
      </c>
      <c r="N37" s="327">
        <v>3413</v>
      </c>
      <c r="O37" s="326">
        <v>0.6457899808883667</v>
      </c>
      <c r="P37" s="326">
        <v>0.8934599757194519</v>
      </c>
      <c r="Q37" s="327">
        <v>63272</v>
      </c>
      <c r="R37" s="326">
        <v>0.51279997825622559</v>
      </c>
      <c r="S37" s="325">
        <v>0.81407999992370605</v>
      </c>
      <c r="U37" s="154" t="s">
        <v>537</v>
      </c>
      <c r="AA37" t="s">
        <v>539</v>
      </c>
      <c r="AB37" s="147"/>
      <c r="AC37" s="151"/>
      <c r="AD37" s="145"/>
      <c r="AE37" s="151"/>
      <c r="AF37" s="145"/>
      <c r="AG37" s="150"/>
      <c r="AI37" s="143" t="str">
        <f t="shared" si="0"/>
        <v>CHARLSON COMORBIDITY SCORE</v>
      </c>
      <c r="AJ37" s="149" t="str">
        <f>""</f>
        <v/>
      </c>
      <c r="AK37" s="149" t="str">
        <f>""</f>
        <v/>
      </c>
      <c r="AL37" s="148" t="str">
        <f>""</f>
        <v/>
      </c>
    </row>
    <row r="38" spans="1:38" x14ac:dyDescent="0.25">
      <c r="A38" t="s">
        <v>478</v>
      </c>
      <c r="B38" t="s">
        <v>284</v>
      </c>
      <c r="C38" t="s">
        <v>309</v>
      </c>
      <c r="D38" t="s">
        <v>477</v>
      </c>
      <c r="E38" t="s">
        <v>14</v>
      </c>
      <c r="F38" t="s">
        <v>15</v>
      </c>
      <c r="G38" s="133">
        <v>3</v>
      </c>
      <c r="H38" t="s">
        <v>249</v>
      </c>
      <c r="I38" t="s">
        <v>577</v>
      </c>
      <c r="J38" t="s">
        <v>491</v>
      </c>
      <c r="K38" s="327">
        <v>51</v>
      </c>
      <c r="L38" s="326">
        <v>0.13896000385284421</v>
      </c>
      <c r="M38" s="326">
        <v>0.14956000447273249</v>
      </c>
      <c r="N38" s="327">
        <v>213</v>
      </c>
      <c r="O38" s="326">
        <v>4.0300000458955758E-2</v>
      </c>
      <c r="P38" s="326">
        <v>5.575999990105629E-2</v>
      </c>
      <c r="Q38" s="327">
        <v>9186</v>
      </c>
      <c r="R38" s="326">
        <v>7.4450001120567322E-2</v>
      </c>
      <c r="S38" s="325">
        <v>0.11818999797105791</v>
      </c>
      <c r="U38" s="154" t="s">
        <v>537</v>
      </c>
      <c r="X38" t="str">
        <f>View_Patient_Characteristics!$C$9</f>
        <v>Airedale NHS Foundation Trust</v>
      </c>
      <c r="Y38" t="s">
        <v>521</v>
      </c>
      <c r="Z38" t="s">
        <v>524</v>
      </c>
      <c r="AA38" t="str">
        <f>"0"</f>
        <v>0</v>
      </c>
      <c r="AB38" s="147">
        <f>IFERROR(SUMIFS(K:K, $F:$F,$X38,$I:$I,$Y38,$J:$J,$Z38),0)</f>
        <v>280</v>
      </c>
      <c r="AC38" s="146">
        <f>IFERROR(SUMIFS(M:M, $F:$F,$X38,$I:$I,$Y38,$J:$J,$Z38),0)</f>
        <v>0.7756199836730957</v>
      </c>
      <c r="AD38" s="145">
        <f t="shared" ref="AD38:AD41" si="29">IFERROR(SUMIFS(N:N, $F:$F,$X38,$I:$I,$Y38,$J:$J,$Z38),0)</f>
        <v>4284</v>
      </c>
      <c r="AE38" s="206">
        <f>IF($W$4 = "Wales", #N/A, IFERROR(SUMIFS(P:P, $F:$F,$X38,$I:$I,$Y38,$J:$J,$Z38),0))</f>
        <v>0.83297997713088989</v>
      </c>
      <c r="AF38" s="145">
        <f>IFERROR(SUMIFS(Q:Q, $F:$F,$X38,$I:$I,$Y38,$J:$J,$Z38),0)</f>
        <v>99716</v>
      </c>
      <c r="AG38" s="144">
        <f>IFERROR(SUMIFS(S:S, $F:$F,$X38,$I:$I,$Y38,$J:$J,$Z38),0)</f>
        <v>0.84360998868942261</v>
      </c>
      <c r="AI38" s="143" t="str">
        <f t="shared" si="0"/>
        <v>0</v>
      </c>
      <c r="AJ38" s="142" t="str">
        <f>IF(OR(AB38=1, AB38=2, AB38=3, AB38=4), "&lt;5",TEXT(AB38, "#,##0"))   &amp;    IF(AB38=0,"", " ("&amp;TEXT(ROUND(AC38*100,1), "#0.0")&amp;"%)")</f>
        <v>280 (77.6%)</v>
      </c>
      <c r="AK38" s="311" t="str">
        <f t="shared" ref="AK38:AK40" si="30">IF($W$4 = "Wales", "N/A", IF(OR(AD38=1, AD38=2, AD38=3, AD38=4), "&lt;5", TEXT(AD38, "#,##0"))   &amp;   IF(AD38=0,"", " ("&amp;TEXT(ROUND(AE38*100,1), "#0.0")&amp;"%)"))</f>
        <v>4,284 (83.3%)</v>
      </c>
      <c r="AL38" s="141" t="str">
        <f>IF(OR(AF38=1, AF38=2, AF38=3, AF38=4), "&lt;5", TEXT(AF38, "#,##0"))   &amp;   IF(AF38=0,"", " ("&amp;TEXT(ROUND(AG38*100,1), "#0.0")&amp;"%)")</f>
        <v>99,716 (84.4%)</v>
      </c>
    </row>
    <row r="39" spans="1:38" x14ac:dyDescent="0.25">
      <c r="A39" t="s">
        <v>478</v>
      </c>
      <c r="B39" t="s">
        <v>284</v>
      </c>
      <c r="C39" t="s">
        <v>309</v>
      </c>
      <c r="D39" t="s">
        <v>477</v>
      </c>
      <c r="E39" t="s">
        <v>14</v>
      </c>
      <c r="F39" t="s">
        <v>15</v>
      </c>
      <c r="G39">
        <v>3</v>
      </c>
      <c r="H39" t="s">
        <v>249</v>
      </c>
      <c r="I39" t="s">
        <v>577</v>
      </c>
      <c r="J39" t="s">
        <v>490</v>
      </c>
      <c r="K39" s="142">
        <v>18</v>
      </c>
      <c r="L39" s="326">
        <v>4.9049999564886093E-2</v>
      </c>
      <c r="M39" s="326">
        <v>5.2790001034736633E-2</v>
      </c>
      <c r="N39" s="142">
        <v>98</v>
      </c>
      <c r="O39" s="326">
        <v>1.854000054299831E-2</v>
      </c>
      <c r="P39" s="326">
        <v>2.565000019967556E-2</v>
      </c>
      <c r="Q39" s="142">
        <v>3071</v>
      </c>
      <c r="R39" s="326">
        <v>2.489000000059605E-2</v>
      </c>
      <c r="S39" s="326">
        <v>3.9510000497102737E-2</v>
      </c>
      <c r="U39" s="154" t="s">
        <v>537</v>
      </c>
      <c r="X39" t="str">
        <f>View_Patient_Characteristics!$C$9</f>
        <v>Airedale NHS Foundation Trust</v>
      </c>
      <c r="Y39" t="s">
        <v>521</v>
      </c>
      <c r="Z39" t="s">
        <v>523</v>
      </c>
      <c r="AA39" t="str">
        <f>"1"</f>
        <v>1</v>
      </c>
      <c r="AB39" s="147">
        <f>IFERROR(SUMIFS(K:K, $F:$F,$X39,$I:$I,$Y39,$J:$J,$Z39),0)</f>
        <v>47</v>
      </c>
      <c r="AC39" s="146">
        <f>IFERROR(SUMIFS(M:M, $F:$F,$X39,$I:$I,$Y39,$J:$J,$Z39),0)</f>
        <v>0.1301899999380112</v>
      </c>
      <c r="AD39" s="145">
        <f t="shared" si="29"/>
        <v>519</v>
      </c>
      <c r="AE39" s="206">
        <f>IF($W$4 = "Wales", #N/A, IFERROR(SUMIFS(P:P, $F:$F,$X39,$I:$I,$Y39,$J:$J,$Z39),0))</f>
        <v>0.1009100005030632</v>
      </c>
      <c r="AF39" s="145">
        <f>IFERROR(SUMIFS(Q:Q, $F:$F,$X39,$I:$I,$Y39,$J:$J,$Z39),0)</f>
        <v>10969</v>
      </c>
      <c r="AG39" s="144">
        <f>IFERROR(SUMIFS(S:S, $F:$F,$X39,$I:$I,$Y39,$J:$J,$Z39),0)</f>
        <v>9.2799998819828033E-2</v>
      </c>
      <c r="AI39" s="143" t="str">
        <f t="shared" si="0"/>
        <v>1</v>
      </c>
      <c r="AJ39" s="142" t="str">
        <f>IF(OR(AB39=1, AB39=2, AB39=3, AB39=4), "&lt;5",TEXT(AB39, "#,##0"))   &amp;    IF(AB39=0,"", " ("&amp;TEXT(ROUND(AC39*100,1), "#0.0")&amp;"%)")</f>
        <v>47 (13.0%)</v>
      </c>
      <c r="AK39" s="311" t="str">
        <f t="shared" si="30"/>
        <v>519 (10.1%)</v>
      </c>
      <c r="AL39" s="141" t="str">
        <f>IF(OR(AF39=1, AF39=2, AF39=3, AF39=4), "&lt;5", TEXT(AF39, "#,##0"))   &amp;   IF(AF39=0,"", " ("&amp;TEXT(ROUND(AG39*100,1), "#0.0")&amp;"%)")</f>
        <v>10,969 (9.3%)</v>
      </c>
    </row>
    <row r="40" spans="1:38" x14ac:dyDescent="0.25">
      <c r="A40" t="s">
        <v>478</v>
      </c>
      <c r="B40" t="s">
        <v>284</v>
      </c>
      <c r="C40" t="s">
        <v>309</v>
      </c>
      <c r="D40" t="s">
        <v>477</v>
      </c>
      <c r="E40" t="s">
        <v>14</v>
      </c>
      <c r="F40" t="s">
        <v>15</v>
      </c>
      <c r="G40" s="133">
        <v>3</v>
      </c>
      <c r="H40" t="s">
        <v>249</v>
      </c>
      <c r="I40" t="s">
        <v>577</v>
      </c>
      <c r="J40" t="s">
        <v>489</v>
      </c>
      <c r="K40" s="327">
        <v>18</v>
      </c>
      <c r="L40" s="326">
        <v>4.9049999564886093E-2</v>
      </c>
      <c r="M40" s="326">
        <v>5.2790001034736633E-2</v>
      </c>
      <c r="N40" s="327">
        <v>88</v>
      </c>
      <c r="O40" s="326">
        <v>1.6650000587105751E-2</v>
      </c>
      <c r="P40" s="326">
        <v>2.3040000349283218E-2</v>
      </c>
      <c r="Q40" s="327">
        <v>1819</v>
      </c>
      <c r="R40" s="326">
        <v>1.473999954760075E-2</v>
      </c>
      <c r="S40" s="325">
        <v>2.339999936521053E-2</v>
      </c>
      <c r="U40" s="154" t="s">
        <v>537</v>
      </c>
      <c r="X40" t="str">
        <f>View_Patient_Characteristics!$C$9</f>
        <v>Airedale NHS Foundation Trust</v>
      </c>
      <c r="Y40" t="s">
        <v>521</v>
      </c>
      <c r="Z40" t="s">
        <v>522</v>
      </c>
      <c r="AA40" t="str">
        <f>"2+"</f>
        <v>2+</v>
      </c>
      <c r="AB40" s="147">
        <f>IFERROR(SUMIFS(K:K, $F:$F,$X40,$I:$I,$Y40,$J:$J,$Z40),0)</f>
        <v>34</v>
      </c>
      <c r="AC40" s="146">
        <f>IFERROR(SUMIFS(M:M, $F:$F,$X40,$I:$I,$Y40,$J:$J,$Z40),0)</f>
        <v>9.4180002808570862E-2</v>
      </c>
      <c r="AD40" s="145">
        <f t="shared" si="29"/>
        <v>340</v>
      </c>
      <c r="AE40" s="206">
        <f>IF($W$4 = "Wales", #N/A, IFERROR(SUMIFS(P:P, $F:$F,$X40,$I:$I,$Y40,$J:$J,$Z40),0))</f>
        <v>6.6110000014305115E-2</v>
      </c>
      <c r="AF40" s="145">
        <f>IFERROR(SUMIFS(Q:Q, $F:$F,$X40,$I:$I,$Y40,$J:$J,$Z40),0)</f>
        <v>7517</v>
      </c>
      <c r="AG40" s="144">
        <f>IFERROR(SUMIFS(S:S, $F:$F,$X40,$I:$I,$Y40,$J:$J,$Z40),0)</f>
        <v>6.3589997589588165E-2</v>
      </c>
      <c r="AI40" s="143" t="str">
        <f t="shared" si="0"/>
        <v>2+</v>
      </c>
      <c r="AJ40" s="142" t="str">
        <f>IF(OR(AB40=1, AB40=2, AB40=3, AB40=4), "&lt;5",TEXT(AB40, "#,##0"))   &amp;    IF(AB40=0,"", " ("&amp;TEXT(ROUND(AC40*100,1), "#0.0")&amp;"%)")</f>
        <v>34 (9.4%)</v>
      </c>
      <c r="AK40" s="311" t="str">
        <f t="shared" si="30"/>
        <v>340 (6.6%)</v>
      </c>
      <c r="AL40" s="141" t="str">
        <f>IF(OR(AF40=1, AF40=2, AF40=3, AF40=4), "&lt;5", TEXT(AF40, "#,##0"))   &amp;   IF(AF40=0,"", " ("&amp;TEXT(ROUND(AG40*100,1), "#0.0")&amp;"%)")</f>
        <v>7,517 (6.4%)</v>
      </c>
    </row>
    <row r="41" spans="1:38" x14ac:dyDescent="0.25">
      <c r="A41" t="s">
        <v>478</v>
      </c>
      <c r="B41" t="s">
        <v>284</v>
      </c>
      <c r="C41" t="s">
        <v>309</v>
      </c>
      <c r="D41" t="s">
        <v>477</v>
      </c>
      <c r="E41" t="s">
        <v>14</v>
      </c>
      <c r="F41" t="s">
        <v>15</v>
      </c>
      <c r="G41" s="133">
        <v>3</v>
      </c>
      <c r="H41" t="s">
        <v>249</v>
      </c>
      <c r="I41" t="s">
        <v>577</v>
      </c>
      <c r="J41" t="s">
        <v>488</v>
      </c>
      <c r="K41" s="327">
        <v>2</v>
      </c>
      <c r="L41" s="326">
        <v>5.4500000551342964E-3</v>
      </c>
      <c r="M41" s="326">
        <v>5.8699999935925007E-3</v>
      </c>
      <c r="N41" s="327">
        <v>8</v>
      </c>
      <c r="O41" s="326">
        <v>1.5099999727681279E-3</v>
      </c>
      <c r="P41" s="326">
        <v>2.090000081807375E-3</v>
      </c>
      <c r="Q41" s="327">
        <v>374</v>
      </c>
      <c r="R41" s="326">
        <v>3.03000002168119E-3</v>
      </c>
      <c r="S41" s="325">
        <v>4.8099998384714127E-3</v>
      </c>
      <c r="U41" s="154" t="s">
        <v>537</v>
      </c>
      <c r="X41" t="str">
        <f>View_Patient_Characteristics!$C$9</f>
        <v>Airedale NHS Foundation Trust</v>
      </c>
      <c r="Y41" t="s">
        <v>521</v>
      </c>
      <c r="Z41" t="s">
        <v>438</v>
      </c>
      <c r="AA41" s="53" t="str">
        <f>IF($W$4 = "Wales", "Not in PEDW", "Not in HESAPC")</f>
        <v>Not in HESAPC</v>
      </c>
      <c r="AB41" s="147">
        <f>IFERROR(SUMIFS(K:K, $F:$F,$X41,$I:$I,$Y41,$J:$J,$Z41),0)</f>
        <v>6</v>
      </c>
      <c r="AC41" s="146">
        <f>IFERROR(SUMIFS(M:M, $F:$F,$X41,$I:$I,$Y41,$J:$J,$Z41),0)</f>
        <v>0</v>
      </c>
      <c r="AD41" s="145">
        <f t="shared" si="29"/>
        <v>142</v>
      </c>
      <c r="AE41" s="206">
        <f>IF($W$4 = "Wales", #N/A, IFERROR(SUMIFS(P:P, $F:$F,$X41,$I:$I,$Y41,$J:$J,$Z41),0))</f>
        <v>0</v>
      </c>
      <c r="AF41" s="145">
        <f>IFERROR(SUMIFS(Q:Q, $F:$F,$X41,$I:$I,$Y41,$J:$J,$Z41),0)</f>
        <v>5183</v>
      </c>
      <c r="AG41" s="144">
        <f>IFERROR(SUMIFS(S:S, $F:$F,$X41,$I:$I,$Y41,$J:$J,$Z41),0)</f>
        <v>0</v>
      </c>
      <c r="AI41" s="143" t="str">
        <f t="shared" si="0"/>
        <v>Not in HESAPC</v>
      </c>
      <c r="AJ41" s="153" t="str">
        <f>TEXT(AB41, "#,##0")</f>
        <v>6</v>
      </c>
      <c r="AK41" s="312" t="str">
        <f>IF($W$4 = "Wales", "N/A", TEXT(AD41, "#,##0"))</f>
        <v>142</v>
      </c>
      <c r="AL41" s="152" t="str">
        <f>TEXT(AF41, "#,##0")</f>
        <v>5,183</v>
      </c>
    </row>
    <row r="42" spans="1:38" x14ac:dyDescent="0.25">
      <c r="A42" t="s">
        <v>478</v>
      </c>
      <c r="B42" t="s">
        <v>284</v>
      </c>
      <c r="C42" t="s">
        <v>309</v>
      </c>
      <c r="D42" t="s">
        <v>477</v>
      </c>
      <c r="E42" t="s">
        <v>14</v>
      </c>
      <c r="F42" t="s">
        <v>15</v>
      </c>
      <c r="G42">
        <v>3</v>
      </c>
      <c r="H42" t="s">
        <v>249</v>
      </c>
      <c r="I42" t="s">
        <v>499</v>
      </c>
      <c r="J42" t="s">
        <v>261</v>
      </c>
      <c r="K42" s="142">
        <v>365</v>
      </c>
      <c r="L42" s="326">
        <v>0.99454998970031738</v>
      </c>
      <c r="N42" s="142">
        <v>5251</v>
      </c>
      <c r="O42" s="326">
        <v>0.99357002973556519</v>
      </c>
      <c r="Q42" s="142">
        <v>122496</v>
      </c>
      <c r="R42" s="326">
        <v>0.99278998374938965</v>
      </c>
      <c r="U42" s="154" t="s">
        <v>537</v>
      </c>
      <c r="AA42" t="s">
        <v>895</v>
      </c>
      <c r="AB42" s="147"/>
      <c r="AC42" s="151"/>
      <c r="AD42" s="145"/>
      <c r="AE42" s="151"/>
      <c r="AF42" s="145"/>
      <c r="AG42" s="150"/>
      <c r="AI42" s="143" t="str">
        <f t="shared" si="0"/>
        <v>PERFORMANCE STATUS (PS)</v>
      </c>
      <c r="AJ42" s="149" t="str">
        <f>""</f>
        <v/>
      </c>
      <c r="AK42" s="149" t="str">
        <f>""</f>
        <v/>
      </c>
      <c r="AL42" s="148" t="str">
        <f>""</f>
        <v/>
      </c>
    </row>
    <row r="43" spans="1:38" x14ac:dyDescent="0.25">
      <c r="A43" t="s">
        <v>478</v>
      </c>
      <c r="B43" t="s">
        <v>284</v>
      </c>
      <c r="C43" t="s">
        <v>309</v>
      </c>
      <c r="D43" t="s">
        <v>477</v>
      </c>
      <c r="E43" t="s">
        <v>14</v>
      </c>
      <c r="F43" t="s">
        <v>15</v>
      </c>
      <c r="G43" s="133">
        <v>3</v>
      </c>
      <c r="H43" t="s">
        <v>249</v>
      </c>
      <c r="I43" t="s">
        <v>499</v>
      </c>
      <c r="J43" t="s">
        <v>262</v>
      </c>
      <c r="K43" s="327">
        <v>2</v>
      </c>
      <c r="L43" s="326">
        <v>5.4500000551342964E-3</v>
      </c>
      <c r="N43" s="327">
        <v>34</v>
      </c>
      <c r="O43" s="326">
        <v>6.4300000667572021E-3</v>
      </c>
      <c r="Q43" s="327">
        <v>889</v>
      </c>
      <c r="R43" s="326">
        <v>7.2099999524652958E-3</v>
      </c>
      <c r="S43" s="325"/>
      <c r="U43" s="154" t="s">
        <v>537</v>
      </c>
      <c r="X43" t="str">
        <f>View_Patient_Characteristics!$C$9</f>
        <v>Airedale NHS Foundation Trust</v>
      </c>
      <c r="Y43" t="s">
        <v>577</v>
      </c>
      <c r="Z43" t="s">
        <v>492</v>
      </c>
      <c r="AA43" t="s">
        <v>492</v>
      </c>
      <c r="AB43" s="147">
        <f t="shared" ref="AB43:AB49" si="31">IFERROR(SUMIFS(K:K, $F:$F,$X43,$I:$I,$Y43,$J:$J,$Z43),0)</f>
        <v>252</v>
      </c>
      <c r="AC43" s="146">
        <f t="shared" ref="AC43:AC49" si="32">IFERROR(SUMIFS(M:M, $F:$F,$X43,$I:$I,$Y43,$J:$J,$Z43),0)</f>
        <v>0.73900002241134644</v>
      </c>
      <c r="AD43" s="145">
        <f t="shared" ref="AD43:AD49" si="33">IFERROR(SUMIFS(N:N, $F:$F,$X43,$I:$I,$Y43,$J:$J,$Z43),0)</f>
        <v>3413</v>
      </c>
      <c r="AE43" s="206">
        <f t="shared" ref="AE43:AE49" si="34">IF($W$4 = "Wales", #N/A, IFERROR(SUMIFS(P:P, $F:$F,$X43,$I:$I,$Y43,$J:$J,$Z43),0))</f>
        <v>0.8934599757194519</v>
      </c>
      <c r="AF43" s="145">
        <f t="shared" ref="AF43:AF49" si="35">IFERROR(SUMIFS(Q:Q, $F:$F,$X43,$I:$I,$Y43,$J:$J,$Z43),0)</f>
        <v>63272</v>
      </c>
      <c r="AG43" s="144">
        <f t="shared" ref="AG43:AG49" si="36">IFERROR(SUMIFS(S:S, $F:$F,$X43,$I:$I,$Y43,$J:$J,$Z43),0)</f>
        <v>0.81407999992370605</v>
      </c>
      <c r="AI43" s="143" t="str">
        <f t="shared" si="0"/>
        <v>WHO PS 0</v>
      </c>
      <c r="AJ43" s="142" t="str">
        <f t="shared" ref="AJ43:AJ48" si="37">IF(OR(AB43=1, AB43=2, AB43=3, AB43=4), "&lt;5",TEXT(AB43, "#,##0"))   &amp;    IF(AB43=0,"", " ("&amp;TEXT(ROUND(AC43*100,1), "#0.0")&amp;"%)")</f>
        <v>252 (73.9%)</v>
      </c>
      <c r="AK43" s="311" t="str">
        <f t="shared" ref="AK43:AK48" si="38">IF($W$4 = "Wales", "N/A", IF(OR(AD43=1, AD43=2, AD43=3, AD43=4), "&lt;5", TEXT(AD43, "#,##0"))   &amp;   IF(AD43=0,"", " ("&amp;TEXT(ROUND(AE43*100,1), "#0.0")&amp;"%)"))</f>
        <v>3,413 (89.3%)</v>
      </c>
      <c r="AL43" s="141" t="str">
        <f t="shared" ref="AL43:AL48" si="39">IF(OR(AF43=1, AF43=2, AF43=3, AF43=4), "&lt;5", TEXT(AF43, "#,##0"))   &amp;   IF(AF43=0,"", " ("&amp;TEXT(ROUND(AG43*100,1), "#0.0")&amp;"%)")</f>
        <v>63,272 (81.4%)</v>
      </c>
    </row>
    <row r="44" spans="1:38" x14ac:dyDescent="0.25">
      <c r="A44" t="s">
        <v>478</v>
      </c>
      <c r="B44" t="s">
        <v>284</v>
      </c>
      <c r="C44" t="s">
        <v>309</v>
      </c>
      <c r="D44" t="s">
        <v>477</v>
      </c>
      <c r="E44" t="s">
        <v>14</v>
      </c>
      <c r="F44" t="s">
        <v>15</v>
      </c>
      <c r="G44" s="133">
        <v>3</v>
      </c>
      <c r="H44" t="s">
        <v>249</v>
      </c>
      <c r="I44" t="s">
        <v>578</v>
      </c>
      <c r="J44" t="s">
        <v>498</v>
      </c>
      <c r="K44" s="327">
        <v>49</v>
      </c>
      <c r="L44" s="326">
        <v>0.13350999355316159</v>
      </c>
      <c r="N44" s="327">
        <v>1249</v>
      </c>
      <c r="O44" s="326">
        <v>0.2363300025463104</v>
      </c>
      <c r="Q44" s="327">
        <v>17871</v>
      </c>
      <c r="R44" s="326">
        <v>0.1448400020599365</v>
      </c>
      <c r="S44" s="325"/>
      <c r="U44" s="154" t="s">
        <v>537</v>
      </c>
      <c r="X44" t="str">
        <f>View_Patient_Characteristics!$C$9</f>
        <v>Airedale NHS Foundation Trust</v>
      </c>
      <c r="Y44" t="s">
        <v>577</v>
      </c>
      <c r="Z44" t="s">
        <v>491</v>
      </c>
      <c r="AA44" t="s">
        <v>491</v>
      </c>
      <c r="AB44" s="147">
        <f t="shared" si="31"/>
        <v>51</v>
      </c>
      <c r="AC44" s="146">
        <f t="shared" si="32"/>
        <v>0.14956000447273249</v>
      </c>
      <c r="AD44" s="145">
        <f t="shared" si="33"/>
        <v>213</v>
      </c>
      <c r="AE44" s="206">
        <f t="shared" si="34"/>
        <v>5.575999990105629E-2</v>
      </c>
      <c r="AF44" s="145">
        <f t="shared" si="35"/>
        <v>9186</v>
      </c>
      <c r="AG44" s="144">
        <f t="shared" si="36"/>
        <v>0.11818999797105791</v>
      </c>
      <c r="AI44" s="143" t="str">
        <f t="shared" si="0"/>
        <v>WHO PS 1</v>
      </c>
      <c r="AJ44" s="142" t="str">
        <f t="shared" si="37"/>
        <v>51 (15.0%)</v>
      </c>
      <c r="AK44" s="311" t="str">
        <f t="shared" si="38"/>
        <v>213 (5.6%)</v>
      </c>
      <c r="AL44" s="141" t="str">
        <f t="shared" si="39"/>
        <v>9,186 (11.8%)</v>
      </c>
    </row>
    <row r="45" spans="1:38" x14ac:dyDescent="0.25">
      <c r="A45" t="s">
        <v>478</v>
      </c>
      <c r="B45" t="s">
        <v>284</v>
      </c>
      <c r="C45" t="s">
        <v>309</v>
      </c>
      <c r="D45" t="s">
        <v>477</v>
      </c>
      <c r="E45" t="s">
        <v>14</v>
      </c>
      <c r="F45" t="s">
        <v>15</v>
      </c>
      <c r="G45" s="133">
        <v>3</v>
      </c>
      <c r="H45" t="s">
        <v>249</v>
      </c>
      <c r="I45" t="s">
        <v>578</v>
      </c>
      <c r="J45" t="s">
        <v>497</v>
      </c>
      <c r="K45" s="327">
        <v>35</v>
      </c>
      <c r="L45" s="326">
        <v>9.5370002090930939E-2</v>
      </c>
      <c r="N45" s="327">
        <v>913</v>
      </c>
      <c r="O45" s="326">
        <v>0.17274999618530271</v>
      </c>
      <c r="Q45" s="327">
        <v>21943</v>
      </c>
      <c r="R45" s="326">
        <v>0.17783999443054199</v>
      </c>
      <c r="S45" s="325"/>
      <c r="U45" s="154" t="s">
        <v>537</v>
      </c>
      <c r="X45" t="str">
        <f>View_Patient_Characteristics!$C$9</f>
        <v>Airedale NHS Foundation Trust</v>
      </c>
      <c r="Y45" t="s">
        <v>577</v>
      </c>
      <c r="Z45" t="s">
        <v>490</v>
      </c>
      <c r="AA45" t="s">
        <v>490</v>
      </c>
      <c r="AB45" s="147">
        <f t="shared" si="31"/>
        <v>18</v>
      </c>
      <c r="AC45" s="146">
        <f t="shared" si="32"/>
        <v>5.2790001034736633E-2</v>
      </c>
      <c r="AD45" s="145">
        <f t="shared" si="33"/>
        <v>98</v>
      </c>
      <c r="AE45" s="206">
        <f t="shared" si="34"/>
        <v>2.565000019967556E-2</v>
      </c>
      <c r="AF45" s="145">
        <f t="shared" si="35"/>
        <v>3071</v>
      </c>
      <c r="AG45" s="144">
        <f t="shared" si="36"/>
        <v>3.9510000497102737E-2</v>
      </c>
      <c r="AI45" s="143" t="str">
        <f t="shared" si="0"/>
        <v>WHO PS 2</v>
      </c>
      <c r="AJ45" s="142" t="str">
        <f t="shared" si="37"/>
        <v>18 (5.3%)</v>
      </c>
      <c r="AK45" s="311" t="str">
        <f t="shared" si="38"/>
        <v>98 (2.6%)</v>
      </c>
      <c r="AL45" s="141" t="str">
        <f t="shared" si="39"/>
        <v>3,071 (4.0%)</v>
      </c>
    </row>
    <row r="46" spans="1:38" x14ac:dyDescent="0.25">
      <c r="A46" t="s">
        <v>478</v>
      </c>
      <c r="B46" t="s">
        <v>284</v>
      </c>
      <c r="C46" t="s">
        <v>309</v>
      </c>
      <c r="D46" t="s">
        <v>477</v>
      </c>
      <c r="E46" t="s">
        <v>14</v>
      </c>
      <c r="F46" t="s">
        <v>15</v>
      </c>
      <c r="G46" s="133">
        <v>3</v>
      </c>
      <c r="H46" t="s">
        <v>249</v>
      </c>
      <c r="I46" t="s">
        <v>578</v>
      </c>
      <c r="J46" t="s">
        <v>496</v>
      </c>
      <c r="K46" s="327">
        <v>87</v>
      </c>
      <c r="L46" s="326">
        <v>0.2370599955320358</v>
      </c>
      <c r="N46" s="327">
        <v>1011</v>
      </c>
      <c r="O46" s="326">
        <v>0.19130000472068789</v>
      </c>
      <c r="Q46" s="327">
        <v>25988</v>
      </c>
      <c r="R46" s="326">
        <v>0.21062999963760379</v>
      </c>
      <c r="S46" s="325"/>
      <c r="U46" s="154" t="s">
        <v>537</v>
      </c>
      <c r="X46" t="str">
        <f>View_Patient_Characteristics!$C$9</f>
        <v>Airedale NHS Foundation Trust</v>
      </c>
      <c r="Y46" t="s">
        <v>577</v>
      </c>
      <c r="Z46" t="s">
        <v>489</v>
      </c>
      <c r="AA46" t="s">
        <v>489</v>
      </c>
      <c r="AB46" s="147">
        <f t="shared" si="31"/>
        <v>18</v>
      </c>
      <c r="AC46" s="146">
        <f t="shared" si="32"/>
        <v>5.2790001034736633E-2</v>
      </c>
      <c r="AD46" s="145">
        <f t="shared" si="33"/>
        <v>88</v>
      </c>
      <c r="AE46" s="206">
        <f t="shared" si="34"/>
        <v>2.3040000349283218E-2</v>
      </c>
      <c r="AF46" s="145">
        <f t="shared" si="35"/>
        <v>1819</v>
      </c>
      <c r="AG46" s="144">
        <f t="shared" si="36"/>
        <v>2.339999936521053E-2</v>
      </c>
      <c r="AI46" s="143" t="str">
        <f t="shared" si="0"/>
        <v>WHO PS 3</v>
      </c>
      <c r="AJ46" s="142" t="str">
        <f t="shared" si="37"/>
        <v>18 (5.3%)</v>
      </c>
      <c r="AK46" s="311" t="str">
        <f t="shared" si="38"/>
        <v>88 (2.3%)</v>
      </c>
      <c r="AL46" s="141" t="str">
        <f t="shared" si="39"/>
        <v>1,819 (2.3%)</v>
      </c>
    </row>
    <row r="47" spans="1:38" x14ac:dyDescent="0.25">
      <c r="A47" t="s">
        <v>478</v>
      </c>
      <c r="B47" t="s">
        <v>284</v>
      </c>
      <c r="C47" t="s">
        <v>309</v>
      </c>
      <c r="D47" t="s">
        <v>477</v>
      </c>
      <c r="E47" t="s">
        <v>14</v>
      </c>
      <c r="F47" t="s">
        <v>15</v>
      </c>
      <c r="G47" s="133">
        <v>3</v>
      </c>
      <c r="H47" t="s">
        <v>249</v>
      </c>
      <c r="I47" t="s">
        <v>578</v>
      </c>
      <c r="J47" t="s">
        <v>495</v>
      </c>
      <c r="K47" s="327">
        <v>97</v>
      </c>
      <c r="L47" s="326">
        <v>0.26431000232696528</v>
      </c>
      <c r="N47" s="327">
        <v>1218</v>
      </c>
      <c r="O47" s="326">
        <v>0.23046000301837921</v>
      </c>
      <c r="Q47" s="327">
        <v>27975</v>
      </c>
      <c r="R47" s="326">
        <v>0.22673000395298001</v>
      </c>
      <c r="S47" s="325"/>
      <c r="U47" s="154" t="s">
        <v>537</v>
      </c>
      <c r="X47" t="str">
        <f>View_Patient_Characteristics!$C$9</f>
        <v>Airedale NHS Foundation Trust</v>
      </c>
      <c r="Y47" t="s">
        <v>577</v>
      </c>
      <c r="Z47" t="s">
        <v>488</v>
      </c>
      <c r="AA47" t="s">
        <v>488</v>
      </c>
      <c r="AB47" s="147">
        <f t="shared" si="31"/>
        <v>2</v>
      </c>
      <c r="AC47" s="146">
        <f t="shared" si="32"/>
        <v>5.8699999935925007E-3</v>
      </c>
      <c r="AD47" s="145">
        <f t="shared" si="33"/>
        <v>8</v>
      </c>
      <c r="AE47" s="206">
        <f t="shared" si="34"/>
        <v>2.090000081807375E-3</v>
      </c>
      <c r="AF47" s="145">
        <f t="shared" si="35"/>
        <v>374</v>
      </c>
      <c r="AG47" s="144">
        <f t="shared" si="36"/>
        <v>4.8099998384714127E-3</v>
      </c>
      <c r="AI47" s="143" t="str">
        <f t="shared" si="0"/>
        <v>WHO PS 4</v>
      </c>
      <c r="AJ47" s="142" t="str">
        <f t="shared" si="37"/>
        <v>&lt;5 (0.6%)</v>
      </c>
      <c r="AK47" s="311" t="str">
        <f t="shared" si="38"/>
        <v>8 (0.2%)</v>
      </c>
      <c r="AL47" s="141" t="str">
        <f t="shared" si="39"/>
        <v>374 (0.5%)</v>
      </c>
    </row>
    <row r="48" spans="1:38" x14ac:dyDescent="0.25">
      <c r="A48" t="s">
        <v>478</v>
      </c>
      <c r="B48" t="s">
        <v>284</v>
      </c>
      <c r="C48" t="s">
        <v>309</v>
      </c>
      <c r="D48" t="s">
        <v>477</v>
      </c>
      <c r="E48" t="s">
        <v>14</v>
      </c>
      <c r="F48" t="s">
        <v>15</v>
      </c>
      <c r="G48" s="133">
        <v>3</v>
      </c>
      <c r="H48" t="s">
        <v>249</v>
      </c>
      <c r="I48" t="s">
        <v>578</v>
      </c>
      <c r="J48" t="s">
        <v>494</v>
      </c>
      <c r="K48" s="327">
        <v>99</v>
      </c>
      <c r="L48" s="326">
        <v>0.26974999904632568</v>
      </c>
      <c r="N48" s="327">
        <v>894</v>
      </c>
      <c r="O48" s="326">
        <v>0.16915999352931979</v>
      </c>
      <c r="Q48" s="327">
        <v>29608</v>
      </c>
      <c r="R48" s="326">
        <v>0.23995999991893771</v>
      </c>
      <c r="S48" s="325"/>
      <c r="U48" s="154" t="s">
        <v>537</v>
      </c>
      <c r="X48" t="str">
        <f>View_Patient_Characteristics!$C$9</f>
        <v>Airedale NHS Foundation Trust</v>
      </c>
      <c r="Y48" t="s">
        <v>577</v>
      </c>
      <c r="Z48" t="s">
        <v>487</v>
      </c>
      <c r="AA48" t="s">
        <v>487</v>
      </c>
      <c r="AB48" s="147">
        <f t="shared" si="31"/>
        <v>0</v>
      </c>
      <c r="AC48" s="146">
        <f t="shared" si="32"/>
        <v>0</v>
      </c>
      <c r="AD48" s="145">
        <f t="shared" si="33"/>
        <v>0</v>
      </c>
      <c r="AE48" s="206">
        <f t="shared" si="34"/>
        <v>0</v>
      </c>
      <c r="AF48" s="145">
        <f t="shared" si="35"/>
        <v>0</v>
      </c>
      <c r="AG48" s="144">
        <f t="shared" si="36"/>
        <v>0</v>
      </c>
      <c r="AI48" s="143" t="str">
        <f t="shared" si="0"/>
        <v>WHO PS 5</v>
      </c>
      <c r="AJ48" s="142" t="str">
        <f t="shared" si="37"/>
        <v>0</v>
      </c>
      <c r="AK48" s="311" t="str">
        <f t="shared" si="38"/>
        <v>0</v>
      </c>
      <c r="AL48" s="141" t="str">
        <f t="shared" si="39"/>
        <v>0</v>
      </c>
    </row>
    <row r="49" spans="1:38" x14ac:dyDescent="0.25">
      <c r="A49" t="s">
        <v>478</v>
      </c>
      <c r="B49" t="s">
        <v>284</v>
      </c>
      <c r="C49" t="s">
        <v>309</v>
      </c>
      <c r="D49" t="s">
        <v>477</v>
      </c>
      <c r="E49" t="s">
        <v>14</v>
      </c>
      <c r="F49" t="s">
        <v>15</v>
      </c>
      <c r="G49" s="133">
        <v>3</v>
      </c>
      <c r="H49" t="s">
        <v>249</v>
      </c>
      <c r="I49" t="s">
        <v>476</v>
      </c>
      <c r="J49" t="s">
        <v>482</v>
      </c>
      <c r="K49" s="327">
        <v>254</v>
      </c>
      <c r="L49" s="326">
        <v>0.69209998846054077</v>
      </c>
      <c r="M49" s="326">
        <v>0.70359998941421509</v>
      </c>
      <c r="N49" s="327">
        <v>3947</v>
      </c>
      <c r="O49" s="326">
        <v>0.74682998657226563</v>
      </c>
      <c r="P49" s="326">
        <v>0.76744997501373291</v>
      </c>
      <c r="Q49" s="327">
        <v>91484</v>
      </c>
      <c r="R49" s="326">
        <v>0.74145001173019409</v>
      </c>
      <c r="S49" s="325">
        <v>0.77395999431610107</v>
      </c>
      <c r="U49" s="154" t="s">
        <v>537</v>
      </c>
      <c r="X49" t="str">
        <f>View_Patient_Characteristics!$C$9</f>
        <v>Airedale NHS Foundation Trust</v>
      </c>
      <c r="Y49" t="s">
        <v>577</v>
      </c>
      <c r="Z49" t="s">
        <v>493</v>
      </c>
      <c r="AA49" t="s">
        <v>493</v>
      </c>
      <c r="AB49" s="147">
        <f t="shared" si="31"/>
        <v>26</v>
      </c>
      <c r="AC49" s="146">
        <f t="shared" si="32"/>
        <v>0</v>
      </c>
      <c r="AD49" s="145">
        <f t="shared" si="33"/>
        <v>1465</v>
      </c>
      <c r="AE49" s="206">
        <f t="shared" si="34"/>
        <v>0</v>
      </c>
      <c r="AF49" s="145">
        <f t="shared" si="35"/>
        <v>45663</v>
      </c>
      <c r="AG49" s="144">
        <f t="shared" si="36"/>
        <v>0</v>
      </c>
      <c r="AI49" s="143" t="str">
        <f t="shared" si="0"/>
        <v>Not recorded</v>
      </c>
      <c r="AJ49" s="153" t="str">
        <f>TEXT(AB49, "#,##0")</f>
        <v>26</v>
      </c>
      <c r="AK49" s="312" t="str">
        <f>IF($W$4 = "Wales", "N/A", TEXT(AD49, "#,##0"))</f>
        <v>1,465</v>
      </c>
      <c r="AL49" s="152" t="str">
        <f>TEXT(AF49, "#,##0")</f>
        <v>45,663</v>
      </c>
    </row>
    <row r="50" spans="1:38" x14ac:dyDescent="0.25">
      <c r="A50" t="s">
        <v>478</v>
      </c>
      <c r="B50" t="s">
        <v>284</v>
      </c>
      <c r="C50" t="s">
        <v>309</v>
      </c>
      <c r="D50" t="s">
        <v>477</v>
      </c>
      <c r="E50" t="s">
        <v>14</v>
      </c>
      <c r="F50" t="s">
        <v>15</v>
      </c>
      <c r="G50" s="133">
        <v>3</v>
      </c>
      <c r="H50" t="s">
        <v>249</v>
      </c>
      <c r="I50" t="s">
        <v>476</v>
      </c>
      <c r="J50" t="s">
        <v>481</v>
      </c>
      <c r="K50" s="327">
        <v>42</v>
      </c>
      <c r="L50" s="326">
        <v>0.11444000154733661</v>
      </c>
      <c r="M50" s="326">
        <v>0.1163399964570999</v>
      </c>
      <c r="N50" s="327">
        <v>574</v>
      </c>
      <c r="O50" s="326">
        <v>0.10860999673604969</v>
      </c>
      <c r="P50" s="326">
        <v>0.11161000281572341</v>
      </c>
      <c r="Q50" s="327">
        <v>12086</v>
      </c>
      <c r="R50" s="326">
        <v>9.7949996590614319E-2</v>
      </c>
      <c r="S50" s="325">
        <v>0.1022500023245811</v>
      </c>
      <c r="U50" s="154" t="s">
        <v>537</v>
      </c>
      <c r="AA50" t="s">
        <v>538</v>
      </c>
      <c r="AB50" s="147"/>
      <c r="AC50" s="151"/>
      <c r="AD50" s="145"/>
      <c r="AE50" s="151"/>
      <c r="AF50" s="145"/>
      <c r="AG50" s="150"/>
      <c r="AI50" s="143" t="str">
        <f t="shared" si="0"/>
        <v>STAGE</v>
      </c>
      <c r="AJ50" s="149" t="str">
        <f>""</f>
        <v/>
      </c>
      <c r="AK50" s="149" t="str">
        <f>""</f>
        <v/>
      </c>
      <c r="AL50" s="148" t="str">
        <f>""</f>
        <v/>
      </c>
    </row>
    <row r="51" spans="1:38" x14ac:dyDescent="0.25">
      <c r="A51" t="s">
        <v>478</v>
      </c>
      <c r="B51" t="s">
        <v>284</v>
      </c>
      <c r="C51" t="s">
        <v>309</v>
      </c>
      <c r="D51" t="s">
        <v>477</v>
      </c>
      <c r="E51" t="s">
        <v>14</v>
      </c>
      <c r="F51" t="s">
        <v>15</v>
      </c>
      <c r="G51" s="133">
        <v>3</v>
      </c>
      <c r="H51" t="s">
        <v>249</v>
      </c>
      <c r="I51" t="s">
        <v>476</v>
      </c>
      <c r="J51" t="s">
        <v>480</v>
      </c>
      <c r="K51" s="327">
        <v>40</v>
      </c>
      <c r="L51" s="326">
        <v>0.1089899986982346</v>
      </c>
      <c r="M51" s="326">
        <v>0.11079999804496771</v>
      </c>
      <c r="N51" s="327">
        <v>362</v>
      </c>
      <c r="O51" s="326">
        <v>6.849999725818634E-2</v>
      </c>
      <c r="P51" s="326">
        <v>7.0390000939369202E-2</v>
      </c>
      <c r="Q51" s="327">
        <v>8487</v>
      </c>
      <c r="R51" s="326">
        <v>6.8779997527599335E-2</v>
      </c>
      <c r="S51" s="325">
        <v>7.1800000965595245E-2</v>
      </c>
      <c r="U51" s="154" t="s">
        <v>537</v>
      </c>
      <c r="X51" t="str">
        <f>View_Patient_Characteristics!$C$9</f>
        <v>Airedale NHS Foundation Trust</v>
      </c>
      <c r="Y51" t="s">
        <v>504</v>
      </c>
      <c r="Z51" t="s">
        <v>424</v>
      </c>
      <c r="AA51" t="s">
        <v>424</v>
      </c>
      <c r="AB51" s="147">
        <f>IFERROR(SUMIFS(K:K, $F:$F,$X51,$I:$I,$Y51,$J:$J,$Z51),0)</f>
        <v>18</v>
      </c>
      <c r="AC51" s="146">
        <f>IFERROR(SUMIFS(M:M, $F:$F,$X51,$I:$I,$Y51,$J:$J,$Z51),0)</f>
        <v>4.9720000475645072E-2</v>
      </c>
      <c r="AD51" s="145">
        <f t="shared" ref="AD51:AD55" si="40">IFERROR(SUMIFS(N:N, $F:$F,$X51,$I:$I,$Y51,$J:$J,$Z51),0)</f>
        <v>595</v>
      </c>
      <c r="AE51" s="206">
        <f>IF($W$4 = "Wales", #N/A, IFERROR(SUMIFS(P:P, $F:$F,$X51,$I:$I,$Y51,$J:$J,$Z51),0))</f>
        <v>0.12460999935865399</v>
      </c>
      <c r="AF51" s="145">
        <f>IFERROR(SUMIFS(Q:Q, $F:$F,$X51,$I:$I,$Y51,$J:$J,$Z51),0)</f>
        <v>13286</v>
      </c>
      <c r="AG51" s="144">
        <f>IFERROR(SUMIFS(S:S, $F:$F,$X51,$I:$I,$Y51,$J:$J,$Z51),0)</f>
        <v>0.12182000279426571</v>
      </c>
      <c r="AI51" s="143" t="str">
        <f t="shared" si="0"/>
        <v>Stage 0</v>
      </c>
      <c r="AJ51" s="142" t="str">
        <f>IF(OR(AB51=1, AB51=2, AB51=3, AB51=4), "&lt;5",TEXT(AB51, "#,##0"))   &amp;    IF(AB51=0,"", " ("&amp;TEXT(ROUND(AC51*100,1), "#0.0")&amp;"%)")</f>
        <v>18 (5.0%)</v>
      </c>
      <c r="AK51" s="311" t="str">
        <f t="shared" ref="AK51:AK54" si="41">IF($W$4 = "Wales", "N/A", IF(OR(AD51=1, AD51=2, AD51=3, AD51=4), "&lt;5", TEXT(AD51, "#,##0"))   &amp;   IF(AD51=0,"", " ("&amp;TEXT(ROUND(AE51*100,1), "#0.0")&amp;"%)"))</f>
        <v>595 (12.5%)</v>
      </c>
      <c r="AL51" s="141" t="str">
        <f>IF(OR(AF51=1, AF51=2, AF51=3, AF51=4), "&lt;5", TEXT(AF51, "#,##0"))   &amp;   IF(AF51=0,"", " ("&amp;TEXT(ROUND(AG51*100,1), "#0.0")&amp;"%)")</f>
        <v>13,286 (12.2%)</v>
      </c>
    </row>
    <row r="52" spans="1:38" x14ac:dyDescent="0.25">
      <c r="A52" t="s">
        <v>478</v>
      </c>
      <c r="B52" t="s">
        <v>284</v>
      </c>
      <c r="C52" t="s">
        <v>309</v>
      </c>
      <c r="D52" t="s">
        <v>477</v>
      </c>
      <c r="E52" t="s">
        <v>14</v>
      </c>
      <c r="F52" t="s">
        <v>15</v>
      </c>
      <c r="G52" s="133">
        <v>3</v>
      </c>
      <c r="H52" t="s">
        <v>249</v>
      </c>
      <c r="I52" t="s">
        <v>476</v>
      </c>
      <c r="J52" t="s">
        <v>479</v>
      </c>
      <c r="K52" s="327">
        <v>6</v>
      </c>
      <c r="L52" s="326">
        <v>1.6349999234080311E-2</v>
      </c>
      <c r="N52" s="327">
        <v>142</v>
      </c>
      <c r="O52" s="326">
        <v>2.6869999244809151E-2</v>
      </c>
      <c r="Q52" s="327">
        <v>5183</v>
      </c>
      <c r="R52" s="326">
        <v>4.2010001838207238E-2</v>
      </c>
      <c r="S52" s="325"/>
      <c r="U52" s="154" t="s">
        <v>537</v>
      </c>
      <c r="X52" t="str">
        <f>View_Patient_Characteristics!$C$9</f>
        <v>Airedale NHS Foundation Trust</v>
      </c>
      <c r="Y52" t="s">
        <v>504</v>
      </c>
      <c r="Z52" t="s">
        <v>455</v>
      </c>
      <c r="AA52" t="s">
        <v>455</v>
      </c>
      <c r="AB52" s="147">
        <f>IFERROR(SUMIFS(K:K, $F:$F,$X52,$I:$I,$Y52,$J:$J,$Z52),0)</f>
        <v>105</v>
      </c>
      <c r="AC52" s="146">
        <f>IFERROR(SUMIFS(M:M, $F:$F,$X52,$I:$I,$Y52,$J:$J,$Z52),0)</f>
        <v>0.29006001353263849</v>
      </c>
      <c r="AD52" s="145">
        <f t="shared" si="40"/>
        <v>1909</v>
      </c>
      <c r="AE52" s="206">
        <f>IF($W$4 = "Wales", #N/A, IFERROR(SUMIFS(P:P, $F:$F,$X52,$I:$I,$Y52,$J:$J,$Z52),0))</f>
        <v>0.39978998899459839</v>
      </c>
      <c r="AF52" s="145">
        <f>IFERROR(SUMIFS(Q:Q, $F:$F,$X52,$I:$I,$Y52,$J:$J,$Z52),0)</f>
        <v>43045</v>
      </c>
      <c r="AG52" s="144">
        <f>IFERROR(SUMIFS(S:S, $F:$F,$X52,$I:$I,$Y52,$J:$J,$Z52),0)</f>
        <v>0.39467000961303711</v>
      </c>
      <c r="AI52" s="143" t="str">
        <f t="shared" si="0"/>
        <v>Stage 1</v>
      </c>
      <c r="AJ52" s="142" t="str">
        <f>IF(OR(AB52=1, AB52=2, AB52=3, AB52=4), "&lt;5",TEXT(AB52, "#,##0"))   &amp;    IF(AB52=0,"", " ("&amp;TEXT(ROUND(AC52*100,1), "#0.0")&amp;"%)")</f>
        <v>105 (29.0%)</v>
      </c>
      <c r="AK52" s="311" t="str">
        <f t="shared" si="41"/>
        <v>1,909 (40.0%)</v>
      </c>
      <c r="AL52" s="141" t="str">
        <f>IF(OR(AF52=1, AF52=2, AF52=3, AF52=4), "&lt;5", TEXT(AF52, "#,##0"))   &amp;   IF(AF52=0,"", " ("&amp;TEXT(ROUND(AG52*100,1), "#0.0")&amp;"%)")</f>
        <v>43,045 (39.5%)</v>
      </c>
    </row>
    <row r="53" spans="1:38" x14ac:dyDescent="0.25">
      <c r="A53" t="s">
        <v>478</v>
      </c>
      <c r="B53" t="s">
        <v>284</v>
      </c>
      <c r="C53" t="s">
        <v>309</v>
      </c>
      <c r="D53" t="s">
        <v>477</v>
      </c>
      <c r="E53" t="s">
        <v>14</v>
      </c>
      <c r="F53" t="s">
        <v>15</v>
      </c>
      <c r="G53" s="133">
        <v>3</v>
      </c>
      <c r="H53" t="s">
        <v>249</v>
      </c>
      <c r="I53" t="s">
        <v>476</v>
      </c>
      <c r="J53" t="s">
        <v>475</v>
      </c>
      <c r="K53" s="327">
        <v>25</v>
      </c>
      <c r="L53" s="326">
        <v>6.8120002746582031E-2</v>
      </c>
      <c r="M53" s="326">
        <v>6.9250002503395081E-2</v>
      </c>
      <c r="N53" s="327">
        <v>260</v>
      </c>
      <c r="O53" s="326">
        <v>4.9199998378753662E-2</v>
      </c>
      <c r="P53" s="326">
        <v>5.0549998879432678E-2</v>
      </c>
      <c r="Q53" s="327">
        <v>6145</v>
      </c>
      <c r="R53" s="326">
        <v>4.9800001084804528E-2</v>
      </c>
      <c r="S53" s="325">
        <v>5.1989998668432243E-2</v>
      </c>
      <c r="U53" s="154" t="s">
        <v>537</v>
      </c>
      <c r="X53" t="str">
        <f>View_Patient_Characteristics!$C$9</f>
        <v>Airedale NHS Foundation Trust</v>
      </c>
      <c r="Y53" t="s">
        <v>504</v>
      </c>
      <c r="Z53" t="s">
        <v>505</v>
      </c>
      <c r="AA53" t="s">
        <v>505</v>
      </c>
      <c r="AB53" s="147">
        <f>IFERROR(SUMIFS(K:K, $F:$F,$X53,$I:$I,$Y53,$J:$J,$Z53),0)</f>
        <v>190</v>
      </c>
      <c r="AC53" s="146">
        <f>IFERROR(SUMIFS(M:M, $F:$F,$X53,$I:$I,$Y53,$J:$J,$Z53),0)</f>
        <v>0.52486002445220947</v>
      </c>
      <c r="AD53" s="145">
        <f t="shared" si="40"/>
        <v>1785</v>
      </c>
      <c r="AE53" s="206">
        <f>IF($W$4 = "Wales", #N/A, IFERROR(SUMIFS(P:P, $F:$F,$X53,$I:$I,$Y53,$J:$J,$Z53),0))</f>
        <v>0.37382000684738159</v>
      </c>
      <c r="AF53" s="145">
        <f>IFERROR(SUMIFS(Q:Q, $F:$F,$X53,$I:$I,$Y53,$J:$J,$Z53),0)</f>
        <v>42835</v>
      </c>
      <c r="AG53" s="144">
        <f>IFERROR(SUMIFS(S:S, $F:$F,$X53,$I:$I,$Y53,$J:$J,$Z53),0)</f>
        <v>0.39274001121521002</v>
      </c>
      <c r="AI53" s="143" t="str">
        <f t="shared" si="0"/>
        <v>Stage 2</v>
      </c>
      <c r="AJ53" s="142" t="str">
        <f>IF(OR(AB53=1, AB53=2, AB53=3, AB53=4), "&lt;5",TEXT(AB53, "#,##0"))   &amp;    IF(AB53=0,"", " ("&amp;TEXT(ROUND(AC53*100,1), "#0.0")&amp;"%)")</f>
        <v>190 (52.5%)</v>
      </c>
      <c r="AK53" s="311" t="str">
        <f t="shared" si="41"/>
        <v>1,785 (37.4%)</v>
      </c>
      <c r="AL53" s="141" t="str">
        <f>IF(OR(AF53=1, AF53=2, AF53=3, AF53=4), "&lt;5", TEXT(AF53, "#,##0"))   &amp;   IF(AF53=0,"", " ("&amp;TEXT(ROUND(AG53*100,1), "#0.0")&amp;"%)")</f>
        <v>42,835 (39.3%)</v>
      </c>
    </row>
    <row r="54" spans="1:38" x14ac:dyDescent="0.25">
      <c r="A54" t="s">
        <v>478</v>
      </c>
      <c r="B54" t="s">
        <v>284</v>
      </c>
      <c r="C54" t="s">
        <v>309</v>
      </c>
      <c r="D54" t="s">
        <v>477</v>
      </c>
      <c r="E54" t="s">
        <v>16</v>
      </c>
      <c r="F54" t="s">
        <v>17</v>
      </c>
      <c r="G54" s="133">
        <v>17</v>
      </c>
      <c r="H54" t="s">
        <v>253</v>
      </c>
      <c r="I54" t="s">
        <v>525</v>
      </c>
      <c r="J54" t="s">
        <v>530</v>
      </c>
      <c r="K54" s="327">
        <v>5</v>
      </c>
      <c r="L54" s="326">
        <v>6.2400000169873238E-3</v>
      </c>
      <c r="N54" s="327">
        <v>30</v>
      </c>
      <c r="O54" s="326">
        <v>3.4399998839944601E-3</v>
      </c>
      <c r="Q54" s="327">
        <v>595</v>
      </c>
      <c r="R54" s="326">
        <v>4.8199999146163464E-3</v>
      </c>
      <c r="S54" s="325"/>
      <c r="U54" s="154" t="s">
        <v>537</v>
      </c>
      <c r="X54" t="str">
        <f>View_Patient_Characteristics!$C$9</f>
        <v>Airedale NHS Foundation Trust</v>
      </c>
      <c r="Y54" t="s">
        <v>504</v>
      </c>
      <c r="Z54" t="s">
        <v>503</v>
      </c>
      <c r="AA54" t="s">
        <v>503</v>
      </c>
      <c r="AB54" s="147">
        <f>IFERROR(SUMIFS(K:K, $F:$F,$X54,$I:$I,$Y54,$J:$J,$Z54),0)</f>
        <v>49</v>
      </c>
      <c r="AC54" s="146">
        <f>IFERROR(SUMIFS(M:M, $F:$F,$X54,$I:$I,$Y54,$J:$J,$Z54),0)</f>
        <v>0.1353600025177002</v>
      </c>
      <c r="AD54" s="145">
        <f t="shared" si="40"/>
        <v>486</v>
      </c>
      <c r="AE54" s="206">
        <f>IF($W$4 = "Wales", #N/A, IFERROR(SUMIFS(P:P, $F:$F,$X54,$I:$I,$Y54,$J:$J,$Z54),0))</f>
        <v>0.1017799973487854</v>
      </c>
      <c r="AF54" s="145">
        <f>IFERROR(SUMIFS(Q:Q, $F:$F,$X54,$I:$I,$Y54,$J:$J,$Z54),0)</f>
        <v>9900</v>
      </c>
      <c r="AG54" s="144">
        <f>IFERROR(SUMIFS(S:S, $F:$F,$X54,$I:$I,$Y54,$J:$J,$Z54),0)</f>
        <v>9.0769998729228973E-2</v>
      </c>
      <c r="AI54" s="143" t="str">
        <f t="shared" si="0"/>
        <v>Stage 3</v>
      </c>
      <c r="AJ54" s="142" t="str">
        <f>IF(OR(AB54=1, AB54=2, AB54=3, AB54=4), "&lt;5",TEXT(AB54, "#,##0"))   &amp;    IF(AB54=0,"", " ("&amp;TEXT(ROUND(AC54*100,1), "#0.0")&amp;"%)")</f>
        <v>49 (13.5%)</v>
      </c>
      <c r="AK54" s="311" t="str">
        <f t="shared" si="41"/>
        <v>486 (10.2%)</v>
      </c>
      <c r="AL54" s="141" t="str">
        <f>IF(OR(AF54=1, AF54=2, AF54=3, AF54=4), "&lt;5", TEXT(AF54, "#,##0"))   &amp;   IF(AF54=0,"", " ("&amp;TEXT(ROUND(AG54*100,1), "#0.0")&amp;"%)")</f>
        <v>9,900 (9.1%)</v>
      </c>
    </row>
    <row r="55" spans="1:38" x14ac:dyDescent="0.25">
      <c r="A55" t="s">
        <v>478</v>
      </c>
      <c r="B55" t="s">
        <v>284</v>
      </c>
      <c r="C55" t="s">
        <v>309</v>
      </c>
      <c r="D55" t="s">
        <v>477</v>
      </c>
      <c r="E55" t="s">
        <v>16</v>
      </c>
      <c r="F55" t="s">
        <v>17</v>
      </c>
      <c r="G55">
        <v>17</v>
      </c>
      <c r="H55" t="s">
        <v>253</v>
      </c>
      <c r="I55" t="s">
        <v>525</v>
      </c>
      <c r="J55" t="s">
        <v>529</v>
      </c>
      <c r="K55" s="142">
        <v>43</v>
      </c>
      <c r="L55" s="326">
        <v>5.3679998964071267E-2</v>
      </c>
      <c r="N55" s="142">
        <v>305</v>
      </c>
      <c r="O55" s="326">
        <v>3.499000146985054E-2</v>
      </c>
      <c r="Q55" s="142">
        <v>4962</v>
      </c>
      <c r="R55" s="326">
        <v>4.0219999849796302E-2</v>
      </c>
      <c r="U55" s="154" t="s">
        <v>537</v>
      </c>
      <c r="X55" t="str">
        <f>View_Patient_Characteristics!$C$9</f>
        <v>Airedale NHS Foundation Trust</v>
      </c>
      <c r="Y55" t="s">
        <v>504</v>
      </c>
      <c r="Z55" t="s">
        <v>506</v>
      </c>
      <c r="AA55" t="s">
        <v>461</v>
      </c>
      <c r="AB55" s="147">
        <f>IFERROR(SUMIFS(K:K, $F:$F,$X55,$I:$I,$Y55,$J:$J,$Z55),0)</f>
        <v>5</v>
      </c>
      <c r="AC55" s="146">
        <f>IFERROR(SUMIFS(M:M, $F:$F,$X55,$I:$I,$Y55,$J:$J,$Z55),0)</f>
        <v>0</v>
      </c>
      <c r="AD55" s="145">
        <f t="shared" si="40"/>
        <v>510</v>
      </c>
      <c r="AE55" s="206">
        <f>IF($W$4 = "Wales", #N/A, IFERROR(SUMIFS(P:P, $F:$F,$X55,$I:$I,$Y55,$J:$J,$Z55),0))</f>
        <v>0</v>
      </c>
      <c r="AF55" s="145">
        <f>IFERROR(SUMIFS(Q:Q, $F:$F,$X55,$I:$I,$Y55,$J:$J,$Z55),0)</f>
        <v>14319</v>
      </c>
      <c r="AG55" s="144">
        <f>IFERROR(SUMIFS(S:S, $F:$F,$X55,$I:$I,$Y55,$J:$J,$Z55),0)</f>
        <v>0</v>
      </c>
      <c r="AI55" s="143" t="str">
        <f t="shared" si="0"/>
        <v>Missing</v>
      </c>
      <c r="AJ55" s="153" t="str">
        <f>TEXT(AB55, "#,##0")</f>
        <v>5</v>
      </c>
      <c r="AK55" s="153" t="str">
        <f>TEXT(AD55, "#,##0")</f>
        <v>510</v>
      </c>
      <c r="AL55" s="152" t="str">
        <f>TEXT(AF55, "#,##0")</f>
        <v>14,319</v>
      </c>
    </row>
    <row r="56" spans="1:38" x14ac:dyDescent="0.25">
      <c r="A56" t="s">
        <v>478</v>
      </c>
      <c r="B56" t="s">
        <v>284</v>
      </c>
      <c r="C56" t="s">
        <v>309</v>
      </c>
      <c r="D56" t="s">
        <v>477</v>
      </c>
      <c r="E56" t="s">
        <v>16</v>
      </c>
      <c r="F56" t="s">
        <v>17</v>
      </c>
      <c r="G56" s="133">
        <v>17</v>
      </c>
      <c r="H56" t="s">
        <v>253</v>
      </c>
      <c r="I56" t="s">
        <v>525</v>
      </c>
      <c r="J56" t="s">
        <v>528</v>
      </c>
      <c r="K56" s="327">
        <v>138</v>
      </c>
      <c r="L56" s="326">
        <v>0.17227999866008761</v>
      </c>
      <c r="N56" s="327">
        <v>1184</v>
      </c>
      <c r="O56" s="326">
        <v>0.1358100026845932</v>
      </c>
      <c r="Q56" s="327">
        <v>15699</v>
      </c>
      <c r="R56" s="326">
        <v>0.12724000215530401</v>
      </c>
      <c r="S56" s="325"/>
      <c r="U56" s="154" t="s">
        <v>537</v>
      </c>
      <c r="AA56" t="s">
        <v>536</v>
      </c>
      <c r="AB56" s="147"/>
      <c r="AC56" s="151"/>
      <c r="AD56" s="145"/>
      <c r="AE56" s="151"/>
      <c r="AF56" s="145"/>
      <c r="AG56" s="150"/>
      <c r="AI56" s="143" t="str">
        <f t="shared" si="0"/>
        <v>DISEASE GROUP</v>
      </c>
      <c r="AJ56" s="149" t="str">
        <f>""</f>
        <v/>
      </c>
      <c r="AK56" s="149" t="str">
        <f>""</f>
        <v/>
      </c>
      <c r="AL56" s="148" t="str">
        <f>""</f>
        <v/>
      </c>
    </row>
    <row r="57" spans="1:38" x14ac:dyDescent="0.25">
      <c r="A57" t="s">
        <v>478</v>
      </c>
      <c r="B57" t="s">
        <v>284</v>
      </c>
      <c r="C57" t="s">
        <v>309</v>
      </c>
      <c r="D57" t="s">
        <v>477</v>
      </c>
      <c r="E57" t="s">
        <v>16</v>
      </c>
      <c r="F57" t="s">
        <v>17</v>
      </c>
      <c r="G57">
        <v>17</v>
      </c>
      <c r="H57" t="s">
        <v>253</v>
      </c>
      <c r="I57" t="s">
        <v>525</v>
      </c>
      <c r="J57" t="s">
        <v>527</v>
      </c>
      <c r="K57" s="142">
        <v>180</v>
      </c>
      <c r="L57" s="326">
        <v>0.2247200012207031</v>
      </c>
      <c r="N57" s="142">
        <v>2232</v>
      </c>
      <c r="O57" s="326">
        <v>0.25602000951766968</v>
      </c>
      <c r="Q57" s="142">
        <v>30576</v>
      </c>
      <c r="R57" s="326">
        <v>0.2478100061416626</v>
      </c>
      <c r="U57" s="154" t="s">
        <v>537</v>
      </c>
      <c r="X57" t="str">
        <f>View_Patient_Characteristics!$C$9</f>
        <v>Airedale NHS Foundation Trust</v>
      </c>
      <c r="Y57" t="s">
        <v>513</v>
      </c>
      <c r="Z57" t="s">
        <v>515</v>
      </c>
      <c r="AA57" t="s">
        <v>535</v>
      </c>
      <c r="AB57" s="147">
        <f>IFERROR(SUMIFS(K:K, $F:$F,$X57,$I:$I,$Y57,$J:$J,$Z57),0)</f>
        <v>18</v>
      </c>
      <c r="AC57" s="146">
        <f>IFERROR(SUMIFS(M:M, $F:$F,$X57,$I:$I,$Y57,$J:$J,$Z57),0)</f>
        <v>4.9720000475645072E-2</v>
      </c>
      <c r="AD57" s="145">
        <f t="shared" ref="AD57:AD60" si="42">IFERROR(SUMIFS(N:N, $F:$F,$X57,$I:$I,$Y57,$J:$J,$Z57),0)</f>
        <v>595</v>
      </c>
      <c r="AE57" s="206">
        <f>IF($W$4 = "Wales", #N/A, IFERROR(SUMIFS(P:P, $F:$F,$X57,$I:$I,$Y57,$J:$J,$Z57),0))</f>
        <v>0.12460999935865399</v>
      </c>
      <c r="AF57" s="145">
        <f>IFERROR(SUMIFS(Q:Q, $F:$F,$X57,$I:$I,$Y57,$J:$J,$Z57),0)</f>
        <v>13286</v>
      </c>
      <c r="AG57" s="144">
        <f>IFERROR(SUMIFS(S:S, $F:$F,$X57,$I:$I,$Y57,$J:$J,$Z57),0)</f>
        <v>0.12182000279426571</v>
      </c>
      <c r="AI57" s="143" t="str">
        <f t="shared" si="0"/>
        <v>Ductal carcinoma in-situ (DCIS)</v>
      </c>
      <c r="AJ57" s="142" t="str">
        <f>IF(OR(AB57=1, AB57=2, AB57=3, AB57=4), "&lt;5",TEXT(AB57, "#,##0"))   &amp;    IF(AB57=0,"", " ("&amp;TEXT(ROUND(AC57*100,1), "#0.0")&amp;"%)")</f>
        <v>18 (5.0%)</v>
      </c>
      <c r="AK57" s="311" t="str">
        <f t="shared" ref="AK57:AK59" si="43">IF($W$4 = "Wales", "N/A", IF(OR(AD57=1, AD57=2, AD57=3, AD57=4), "&lt;5", TEXT(AD57, "#,##0"))   &amp;   IF(AD57=0,"", " ("&amp;TEXT(ROUND(AE57*100,1), "#0.0")&amp;"%)"))</f>
        <v>595 (12.5%)</v>
      </c>
      <c r="AL57" s="141" t="str">
        <f>IF(OR(AF57=1, AF57=2, AF57=3, AF57=4), "&lt;5", TEXT(AF57, "#,##0"))   &amp;   IF(AF57=0,"", " ("&amp;TEXT(ROUND(AG57*100,1), "#0.0")&amp;"%)")</f>
        <v>13,286 (12.2%)</v>
      </c>
    </row>
    <row r="58" spans="1:38" x14ac:dyDescent="0.25">
      <c r="A58" t="s">
        <v>478</v>
      </c>
      <c r="B58" t="s">
        <v>284</v>
      </c>
      <c r="C58" t="s">
        <v>309</v>
      </c>
      <c r="D58" t="s">
        <v>477</v>
      </c>
      <c r="E58" t="s">
        <v>16</v>
      </c>
      <c r="F58" t="s">
        <v>17</v>
      </c>
      <c r="G58" s="133">
        <v>17</v>
      </c>
      <c r="H58" t="s">
        <v>253</v>
      </c>
      <c r="I58" t="s">
        <v>525</v>
      </c>
      <c r="J58" t="s">
        <v>526</v>
      </c>
      <c r="K58" s="327">
        <v>157</v>
      </c>
      <c r="L58" s="326">
        <v>0.19599999487400049</v>
      </c>
      <c r="N58" s="327">
        <v>2074</v>
      </c>
      <c r="O58" s="326">
        <v>0.23790000379085541</v>
      </c>
      <c r="Q58" s="327">
        <v>30917</v>
      </c>
      <c r="R58" s="326">
        <v>0.25056999921798712</v>
      </c>
      <c r="S58" s="325"/>
      <c r="U58" s="154" t="s">
        <v>537</v>
      </c>
      <c r="X58" t="str">
        <f>View_Patient_Characteristics!$C$9</f>
        <v>Airedale NHS Foundation Trust</v>
      </c>
      <c r="Y58" t="s">
        <v>513</v>
      </c>
      <c r="Z58" t="s">
        <v>514</v>
      </c>
      <c r="AA58" t="s">
        <v>534</v>
      </c>
      <c r="AB58" s="147">
        <f>IFERROR(SUMIFS(K:K, $F:$F,$X58,$I:$I,$Y58,$J:$J,$Z58),0)</f>
        <v>322</v>
      </c>
      <c r="AC58" s="146">
        <f>IFERROR(SUMIFS(M:M, $F:$F,$X58,$I:$I,$Y58,$J:$J,$Z58),0)</f>
        <v>0.88950002193450928</v>
      </c>
      <c r="AD58" s="145">
        <f t="shared" si="42"/>
        <v>3957</v>
      </c>
      <c r="AE58" s="206">
        <f>IF($W$4 = "Wales", #N/A, IFERROR(SUMIFS(P:P, $F:$F,$X58,$I:$I,$Y58,$J:$J,$Z58),0))</f>
        <v>0.82868999242782593</v>
      </c>
      <c r="AF58" s="145">
        <f>IFERROR(SUMIFS(Q:Q, $F:$F,$X58,$I:$I,$Y58,$J:$J,$Z58),0)</f>
        <v>91601</v>
      </c>
      <c r="AG58" s="144">
        <f>IFERROR(SUMIFS(S:S, $F:$F,$X58,$I:$I,$Y58,$J:$J,$Z58),0)</f>
        <v>0.83986997604370117</v>
      </c>
      <c r="AI58" s="143" t="str">
        <f t="shared" si="0"/>
        <v>Early invasive breast cancer (EIBC)</v>
      </c>
      <c r="AJ58" s="142" t="str">
        <f>IF(OR(AB58=1, AB58=2, AB58=3, AB58=4), "&lt;5",TEXT(AB58, "#,##0"))   &amp;    IF(AB58=0,"", " ("&amp;TEXT(ROUND(AC58*100,1), "#0.0")&amp;"%)")</f>
        <v>322 (89.0%)</v>
      </c>
      <c r="AK58" s="311" t="str">
        <f t="shared" si="43"/>
        <v>3,957 (82.9%)</v>
      </c>
      <c r="AL58" s="141" t="str">
        <f>IF(OR(AF58=1, AF58=2, AF58=3, AF58=4), "&lt;5", TEXT(AF58, "#,##0"))   &amp;   IF(AF58=0,"", " ("&amp;TEXT(ROUND(AG58*100,1), "#0.0")&amp;"%)")</f>
        <v>91,601 (84.0%)</v>
      </c>
    </row>
    <row r="59" spans="1:38" x14ac:dyDescent="0.25">
      <c r="A59" t="s">
        <v>478</v>
      </c>
      <c r="B59" t="s">
        <v>284</v>
      </c>
      <c r="C59" t="s">
        <v>309</v>
      </c>
      <c r="D59" t="s">
        <v>477</v>
      </c>
      <c r="E59" t="s">
        <v>16</v>
      </c>
      <c r="F59" t="s">
        <v>17</v>
      </c>
      <c r="G59">
        <v>17</v>
      </c>
      <c r="H59" t="s">
        <v>253</v>
      </c>
      <c r="I59" t="s">
        <v>525</v>
      </c>
      <c r="J59" t="s">
        <v>259</v>
      </c>
      <c r="K59" s="142">
        <v>136</v>
      </c>
      <c r="L59" s="326">
        <v>0.16978999972343439</v>
      </c>
      <c r="N59" s="142">
        <v>1631</v>
      </c>
      <c r="O59" s="326">
        <v>0.18707999587059021</v>
      </c>
      <c r="Q59" s="142">
        <v>23351</v>
      </c>
      <c r="R59" s="326">
        <v>0.18925000727176669</v>
      </c>
      <c r="U59" s="154" t="s">
        <v>537</v>
      </c>
      <c r="X59" t="str">
        <f>View_Patient_Characteristics!$C$9</f>
        <v>Airedale NHS Foundation Trust</v>
      </c>
      <c r="Y59" t="s">
        <v>513</v>
      </c>
      <c r="Z59" t="s">
        <v>516</v>
      </c>
      <c r="AA59" t="s">
        <v>533</v>
      </c>
      <c r="AB59" s="147">
        <f>IFERROR(SUMIFS(K:K, $F:$F,$X59,$I:$I,$Y59,$J:$J,$Z59),0)</f>
        <v>22</v>
      </c>
      <c r="AC59" s="146">
        <f>IFERROR(SUMIFS(M:M, $F:$F,$X59,$I:$I,$Y59,$J:$J,$Z59),0)</f>
        <v>6.0770001262426383E-2</v>
      </c>
      <c r="AD59" s="145">
        <f t="shared" si="42"/>
        <v>223</v>
      </c>
      <c r="AE59" s="206">
        <f>IF($W$4 = "Wales", #N/A, IFERROR(SUMIFS(P:P, $F:$F,$X59,$I:$I,$Y59,$J:$J,$Z59),0))</f>
        <v>4.6700000762939453E-2</v>
      </c>
      <c r="AF59" s="145">
        <f>IFERROR(SUMIFS(Q:Q, $F:$F,$X59,$I:$I,$Y59,$J:$J,$Z59),0)</f>
        <v>4179</v>
      </c>
      <c r="AG59" s="144">
        <f>IFERROR(SUMIFS(S:S, $F:$F,$X59,$I:$I,$Y59,$J:$J,$Z59),0)</f>
        <v>3.8320001214742661E-2</v>
      </c>
      <c r="AI59" s="143" t="str">
        <f t="shared" si="0"/>
        <v>Locally advanced breast cancer (LABC)</v>
      </c>
      <c r="AJ59" s="142" t="str">
        <f>IF(OR(AB59=1, AB59=2, AB59=3, AB59=4), "&lt;5",TEXT(AB59, "#,##0"))   &amp;    IF(AB59=0,"", " ("&amp;TEXT(ROUND(AC59*100,1), "#0.0")&amp;"%)")</f>
        <v>22 (6.1%)</v>
      </c>
      <c r="AK59" s="311" t="str">
        <f t="shared" si="43"/>
        <v>223 (4.7%)</v>
      </c>
      <c r="AL59" s="141" t="str">
        <f>IF(OR(AF59=1, AF59=2, AF59=3, AF59=4), "&lt;5", TEXT(AF59, "#,##0"))   &amp;   IF(AF59=0,"", " ("&amp;TEXT(ROUND(AG59*100,1), "#0.0")&amp;"%)")</f>
        <v>4,179 (3.8%)</v>
      </c>
    </row>
    <row r="60" spans="1:38" x14ac:dyDescent="0.25">
      <c r="A60" t="s">
        <v>478</v>
      </c>
      <c r="B60" t="s">
        <v>284</v>
      </c>
      <c r="C60" t="s">
        <v>309</v>
      </c>
      <c r="D60" t="s">
        <v>477</v>
      </c>
      <c r="E60" t="s">
        <v>16</v>
      </c>
      <c r="F60" t="s">
        <v>17</v>
      </c>
      <c r="G60" s="133">
        <v>17</v>
      </c>
      <c r="H60" t="s">
        <v>253</v>
      </c>
      <c r="I60" t="s">
        <v>525</v>
      </c>
      <c r="J60" t="s">
        <v>260</v>
      </c>
      <c r="K60" s="327">
        <v>142</v>
      </c>
      <c r="L60" s="326">
        <v>0.177279993891716</v>
      </c>
      <c r="N60" s="327">
        <v>1262</v>
      </c>
      <c r="O60" s="326">
        <v>0.14475999772548681</v>
      </c>
      <c r="Q60" s="327">
        <v>17285</v>
      </c>
      <c r="R60" s="326">
        <v>0.14009000360965729</v>
      </c>
      <c r="S60" s="325"/>
      <c r="U60" s="154" t="s">
        <v>537</v>
      </c>
      <c r="X60" t="str">
        <f>View_Patient_Characteristics!$C$9</f>
        <v>Airedale NHS Foundation Trust</v>
      </c>
      <c r="Y60" t="s">
        <v>513</v>
      </c>
      <c r="Z60" t="s">
        <v>512</v>
      </c>
      <c r="AA60" t="s">
        <v>461</v>
      </c>
      <c r="AB60" s="140">
        <f>IFERROR(SUMIFS(K:K, $F:$F,$X60,$I:$I,$Y60,$J:$J,$Z60),0)</f>
        <v>5</v>
      </c>
      <c r="AC60" s="139">
        <f>IFERROR(SUMIFS(M:M, $F:$F,$X60,$I:$I,$Y60,$J:$J,$Z60),0)</f>
        <v>0</v>
      </c>
      <c r="AD60" s="138">
        <f t="shared" si="42"/>
        <v>510</v>
      </c>
      <c r="AE60" s="207">
        <f>IF($W$4 = "Wales", #N/A, IFERROR(SUMIFS(P:P, $F:$F,$X60,$I:$I,$Y60,$J:$J,$Z60),0))</f>
        <v>0</v>
      </c>
      <c r="AF60" s="138">
        <f>IFERROR(SUMIFS(Q:Q, $F:$F,$X60,$I:$I,$Y60,$J:$J,$Z60),0)</f>
        <v>14319</v>
      </c>
      <c r="AG60" s="137">
        <f>IFERROR(SUMIFS(S:S, $F:$F,$X60,$I:$I,$Y60,$J:$J,$Z60),0)</f>
        <v>0</v>
      </c>
      <c r="AI60" s="136" t="str">
        <f t="shared" si="0"/>
        <v>Missing</v>
      </c>
      <c r="AJ60" s="135" t="str">
        <f>TEXT(AB60, "#,##0")</f>
        <v>5</v>
      </c>
      <c r="AK60" s="313" t="str">
        <f>IF($W$4 = "Wales", "N/A", TEXT(AD60, "#,##0"))</f>
        <v>510</v>
      </c>
      <c r="AL60" s="134" t="str">
        <f>TEXT(AF60, "#,##0")</f>
        <v>14,319</v>
      </c>
    </row>
    <row r="61" spans="1:38" x14ac:dyDescent="0.25">
      <c r="A61" t="s">
        <v>478</v>
      </c>
      <c r="B61" t="s">
        <v>284</v>
      </c>
      <c r="C61" t="s">
        <v>309</v>
      </c>
      <c r="D61" t="s">
        <v>477</v>
      </c>
      <c r="E61" t="s">
        <v>16</v>
      </c>
      <c r="F61" t="s">
        <v>17</v>
      </c>
      <c r="G61" s="133">
        <v>17</v>
      </c>
      <c r="H61" t="s">
        <v>253</v>
      </c>
      <c r="I61" t="s">
        <v>521</v>
      </c>
      <c r="J61" t="s">
        <v>524</v>
      </c>
      <c r="K61" s="327">
        <v>588</v>
      </c>
      <c r="L61" s="326">
        <v>0.73408001661300659</v>
      </c>
      <c r="M61" s="326">
        <v>0.86470997333526611</v>
      </c>
      <c r="N61" s="327">
        <v>6931</v>
      </c>
      <c r="O61" s="326">
        <v>0.79501998424530029</v>
      </c>
      <c r="P61" s="326">
        <v>0.85663002729415894</v>
      </c>
      <c r="Q61" s="327">
        <v>99716</v>
      </c>
      <c r="R61" s="326">
        <v>0.80817002058029175</v>
      </c>
      <c r="S61" s="325">
        <v>0.84360998868942261</v>
      </c>
    </row>
    <row r="62" spans="1:38" x14ac:dyDescent="0.25">
      <c r="A62" t="s">
        <v>478</v>
      </c>
      <c r="B62" t="s">
        <v>284</v>
      </c>
      <c r="C62" t="s">
        <v>309</v>
      </c>
      <c r="D62" t="s">
        <v>477</v>
      </c>
      <c r="E62" t="s">
        <v>16</v>
      </c>
      <c r="F62" t="s">
        <v>17</v>
      </c>
      <c r="G62" s="133">
        <v>17</v>
      </c>
      <c r="H62" t="s">
        <v>253</v>
      </c>
      <c r="I62" t="s">
        <v>521</v>
      </c>
      <c r="J62" t="s">
        <v>523</v>
      </c>
      <c r="K62" s="327">
        <v>53</v>
      </c>
      <c r="L62" s="326">
        <v>6.6169999539852142E-2</v>
      </c>
      <c r="M62" s="326">
        <v>7.7940002083778381E-2</v>
      </c>
      <c r="N62" s="327">
        <v>716</v>
      </c>
      <c r="O62" s="326">
        <v>8.2129999995231628E-2</v>
      </c>
      <c r="P62" s="326">
        <v>8.8490001857280731E-2</v>
      </c>
      <c r="Q62" s="327">
        <v>10969</v>
      </c>
      <c r="R62" s="326">
        <v>8.8899999856948853E-2</v>
      </c>
      <c r="S62" s="325">
        <v>9.2799998819828033E-2</v>
      </c>
    </row>
    <row r="63" spans="1:38" x14ac:dyDescent="0.25">
      <c r="A63" t="s">
        <v>478</v>
      </c>
      <c r="B63" t="s">
        <v>284</v>
      </c>
      <c r="C63" t="s">
        <v>309</v>
      </c>
      <c r="D63" t="s">
        <v>477</v>
      </c>
      <c r="E63" t="s">
        <v>16</v>
      </c>
      <c r="F63" t="s">
        <v>17</v>
      </c>
      <c r="G63" s="133">
        <v>17</v>
      </c>
      <c r="H63" t="s">
        <v>253</v>
      </c>
      <c r="I63" t="s">
        <v>521</v>
      </c>
      <c r="J63" t="s">
        <v>522</v>
      </c>
      <c r="K63" s="327">
        <v>39</v>
      </c>
      <c r="L63" s="326">
        <v>4.8689998686313629E-2</v>
      </c>
      <c r="M63" s="326">
        <v>5.7349998503923423E-2</v>
      </c>
      <c r="N63" s="327">
        <v>444</v>
      </c>
      <c r="O63" s="326">
        <v>5.0930000841617577E-2</v>
      </c>
      <c r="P63" s="326">
        <v>5.4880000650882721E-2</v>
      </c>
      <c r="Q63" s="327">
        <v>7517</v>
      </c>
      <c r="R63" s="326">
        <v>6.0920000076293952E-2</v>
      </c>
      <c r="S63" s="325">
        <v>6.3589997589588165E-2</v>
      </c>
    </row>
    <row r="64" spans="1:38" x14ac:dyDescent="0.25">
      <c r="A64" t="s">
        <v>478</v>
      </c>
      <c r="B64" t="s">
        <v>284</v>
      </c>
      <c r="C64" t="s">
        <v>309</v>
      </c>
      <c r="D64" t="s">
        <v>477</v>
      </c>
      <c r="E64" t="s">
        <v>16</v>
      </c>
      <c r="F64" t="s">
        <v>17</v>
      </c>
      <c r="G64" s="133">
        <v>17</v>
      </c>
      <c r="H64" t="s">
        <v>253</v>
      </c>
      <c r="I64" t="s">
        <v>521</v>
      </c>
      <c r="J64" t="s">
        <v>438</v>
      </c>
      <c r="K64" s="327">
        <v>121</v>
      </c>
      <c r="L64" s="326">
        <v>0.1510600000619888</v>
      </c>
      <c r="N64" s="327">
        <v>627</v>
      </c>
      <c r="O64" s="326">
        <v>7.1920000016689301E-2</v>
      </c>
      <c r="Q64" s="327">
        <v>5183</v>
      </c>
      <c r="R64" s="326">
        <v>4.2010001838207238E-2</v>
      </c>
      <c r="S64" s="325"/>
    </row>
    <row r="65" spans="1:19" x14ac:dyDescent="0.25">
      <c r="A65" t="s">
        <v>478</v>
      </c>
      <c r="B65" t="s">
        <v>284</v>
      </c>
      <c r="C65" t="s">
        <v>309</v>
      </c>
      <c r="D65" t="s">
        <v>477</v>
      </c>
      <c r="E65" t="s">
        <v>16</v>
      </c>
      <c r="F65" t="s">
        <v>17</v>
      </c>
      <c r="G65" s="133">
        <v>17</v>
      </c>
      <c r="H65" t="s">
        <v>253</v>
      </c>
      <c r="I65" t="s">
        <v>517</v>
      </c>
      <c r="J65" t="s">
        <v>520</v>
      </c>
      <c r="K65" s="327">
        <v>231</v>
      </c>
      <c r="L65" s="326">
        <v>0.28839001059532171</v>
      </c>
      <c r="N65" s="327">
        <v>2994</v>
      </c>
      <c r="O65" s="326">
        <v>0.34343001246452332</v>
      </c>
      <c r="Q65" s="327">
        <v>43571</v>
      </c>
      <c r="R65" s="326">
        <v>0.35313001275062561</v>
      </c>
      <c r="S65" s="325"/>
    </row>
    <row r="66" spans="1:19" x14ac:dyDescent="0.25">
      <c r="A66" t="s">
        <v>478</v>
      </c>
      <c r="B66" t="s">
        <v>284</v>
      </c>
      <c r="C66" t="s">
        <v>309</v>
      </c>
      <c r="D66" t="s">
        <v>477</v>
      </c>
      <c r="E66" t="s">
        <v>16</v>
      </c>
      <c r="F66" t="s">
        <v>17</v>
      </c>
      <c r="G66" s="133">
        <v>17</v>
      </c>
      <c r="H66" t="s">
        <v>253</v>
      </c>
      <c r="I66" t="s">
        <v>517</v>
      </c>
      <c r="J66" t="s">
        <v>519</v>
      </c>
      <c r="K66" s="327">
        <v>278</v>
      </c>
      <c r="L66" s="326">
        <v>0.34707000851631159</v>
      </c>
      <c r="N66" s="327">
        <v>2540</v>
      </c>
      <c r="O66" s="326">
        <v>0.29135000705718989</v>
      </c>
      <c r="Q66" s="327">
        <v>34904</v>
      </c>
      <c r="R66" s="326">
        <v>0.28288999199867249</v>
      </c>
      <c r="S66" s="325"/>
    </row>
    <row r="67" spans="1:19" x14ac:dyDescent="0.25">
      <c r="A67" t="s">
        <v>478</v>
      </c>
      <c r="B67" t="s">
        <v>284</v>
      </c>
      <c r="C67" t="s">
        <v>309</v>
      </c>
      <c r="D67" t="s">
        <v>477</v>
      </c>
      <c r="E67" t="s">
        <v>16</v>
      </c>
      <c r="F67" t="s">
        <v>17</v>
      </c>
      <c r="G67">
        <v>17</v>
      </c>
      <c r="H67" t="s">
        <v>253</v>
      </c>
      <c r="I67" t="s">
        <v>517</v>
      </c>
      <c r="J67" t="s">
        <v>518</v>
      </c>
      <c r="K67" s="142">
        <v>292</v>
      </c>
      <c r="L67" s="326">
        <v>0.36454001069068909</v>
      </c>
      <c r="N67" s="142">
        <v>3184</v>
      </c>
      <c r="O67" s="326">
        <v>0.36522001028060908</v>
      </c>
      <c r="Q67" s="142">
        <v>44910</v>
      </c>
      <c r="R67" s="326">
        <v>0.3639799952507019</v>
      </c>
    </row>
    <row r="68" spans="1:19" x14ac:dyDescent="0.25">
      <c r="A68" t="s">
        <v>478</v>
      </c>
      <c r="B68" t="s">
        <v>284</v>
      </c>
      <c r="C68" t="s">
        <v>309</v>
      </c>
      <c r="D68" t="s">
        <v>477</v>
      </c>
      <c r="E68" t="s">
        <v>16</v>
      </c>
      <c r="F68" t="s">
        <v>17</v>
      </c>
      <c r="G68" s="133">
        <v>17</v>
      </c>
      <c r="H68" t="s">
        <v>253</v>
      </c>
      <c r="I68" t="s">
        <v>513</v>
      </c>
      <c r="J68" t="s">
        <v>516</v>
      </c>
      <c r="K68" s="327">
        <v>29</v>
      </c>
      <c r="L68" s="326">
        <v>3.6200001835823059E-2</v>
      </c>
      <c r="M68" s="326">
        <v>5.0879999995231628E-2</v>
      </c>
      <c r="N68" s="327">
        <v>242</v>
      </c>
      <c r="O68" s="326">
        <v>2.776000089943409E-2</v>
      </c>
      <c r="P68" s="326">
        <v>3.3810000866651542E-2</v>
      </c>
      <c r="Q68" s="327">
        <v>4179</v>
      </c>
      <c r="R68" s="326">
        <v>3.3870000392198563E-2</v>
      </c>
      <c r="S68" s="325">
        <v>3.8320001214742661E-2</v>
      </c>
    </row>
    <row r="69" spans="1:19" x14ac:dyDescent="0.25">
      <c r="A69" t="s">
        <v>478</v>
      </c>
      <c r="B69" t="s">
        <v>284</v>
      </c>
      <c r="C69" t="s">
        <v>309</v>
      </c>
      <c r="D69" t="s">
        <v>477</v>
      </c>
      <c r="E69" t="s">
        <v>16</v>
      </c>
      <c r="F69" t="s">
        <v>17</v>
      </c>
      <c r="G69" s="133">
        <v>17</v>
      </c>
      <c r="H69" t="s">
        <v>253</v>
      </c>
      <c r="I69" t="s">
        <v>513</v>
      </c>
      <c r="J69" t="s">
        <v>515</v>
      </c>
      <c r="K69" s="327">
        <v>59</v>
      </c>
      <c r="L69" s="326">
        <v>7.3660001158714294E-2</v>
      </c>
      <c r="M69" s="326">
        <v>0.10350999981164929</v>
      </c>
      <c r="N69" s="327">
        <v>1076</v>
      </c>
      <c r="O69" s="326">
        <v>0.1234200000762939</v>
      </c>
      <c r="P69" s="326">
        <v>0.15031999349594119</v>
      </c>
      <c r="Q69" s="327">
        <v>13286</v>
      </c>
      <c r="R69" s="326">
        <v>0.1076800003647804</v>
      </c>
      <c r="S69" s="325">
        <v>0.12182000279426571</v>
      </c>
    </row>
    <row r="70" spans="1:19" x14ac:dyDescent="0.25">
      <c r="A70" t="s">
        <v>478</v>
      </c>
      <c r="B70" t="s">
        <v>284</v>
      </c>
      <c r="C70" t="s">
        <v>309</v>
      </c>
      <c r="D70" t="s">
        <v>477</v>
      </c>
      <c r="E70" t="s">
        <v>16</v>
      </c>
      <c r="F70" t="s">
        <v>17</v>
      </c>
      <c r="G70" s="133">
        <v>17</v>
      </c>
      <c r="H70" t="s">
        <v>253</v>
      </c>
      <c r="I70" t="s">
        <v>513</v>
      </c>
      <c r="J70" t="s">
        <v>514</v>
      </c>
      <c r="K70" s="327">
        <v>482</v>
      </c>
      <c r="L70" s="326">
        <v>0.60175001621246338</v>
      </c>
      <c r="M70" s="326">
        <v>0.84561002254486084</v>
      </c>
      <c r="N70" s="327">
        <v>5840</v>
      </c>
      <c r="O70" s="326">
        <v>0.6698799729347229</v>
      </c>
      <c r="P70" s="326">
        <v>0.81586998701095581</v>
      </c>
      <c r="Q70" s="327">
        <v>91601</v>
      </c>
      <c r="R70" s="326">
        <v>0.74239999055862427</v>
      </c>
      <c r="S70" s="325">
        <v>0.83986997604370117</v>
      </c>
    </row>
    <row r="71" spans="1:19" x14ac:dyDescent="0.25">
      <c r="A71" t="s">
        <v>478</v>
      </c>
      <c r="B71" t="s">
        <v>284</v>
      </c>
      <c r="C71" t="s">
        <v>309</v>
      </c>
      <c r="D71" t="s">
        <v>477</v>
      </c>
      <c r="E71" t="s">
        <v>16</v>
      </c>
      <c r="F71" t="s">
        <v>17</v>
      </c>
      <c r="G71" s="133">
        <v>17</v>
      </c>
      <c r="H71" t="s">
        <v>253</v>
      </c>
      <c r="I71" t="s">
        <v>513</v>
      </c>
      <c r="J71" t="s">
        <v>512</v>
      </c>
      <c r="K71" s="327">
        <v>231</v>
      </c>
      <c r="L71" s="326">
        <v>0.28839001059532171</v>
      </c>
      <c r="N71" s="327">
        <v>1560</v>
      </c>
      <c r="O71" s="326">
        <v>0.1789399981498718</v>
      </c>
      <c r="Q71" s="327">
        <v>14319</v>
      </c>
      <c r="R71" s="326">
        <v>0.11604999750852581</v>
      </c>
      <c r="S71" s="325"/>
    </row>
    <row r="72" spans="1:19" x14ac:dyDescent="0.25">
      <c r="A72" t="s">
        <v>478</v>
      </c>
      <c r="B72" t="s">
        <v>284</v>
      </c>
      <c r="C72" t="s">
        <v>309</v>
      </c>
      <c r="D72" t="s">
        <v>477</v>
      </c>
      <c r="E72" t="s">
        <v>16</v>
      </c>
      <c r="F72" t="s">
        <v>17</v>
      </c>
      <c r="G72" s="133">
        <v>17</v>
      </c>
      <c r="H72" t="s">
        <v>253</v>
      </c>
      <c r="I72" t="s">
        <v>575</v>
      </c>
      <c r="J72" t="s">
        <v>511</v>
      </c>
      <c r="K72" s="327">
        <v>45</v>
      </c>
      <c r="L72" s="326">
        <v>5.6180000305175781E-2</v>
      </c>
      <c r="M72" s="326">
        <v>6.6270001232624054E-2</v>
      </c>
      <c r="N72" s="327">
        <v>313</v>
      </c>
      <c r="O72" s="326">
        <v>3.5900000482797623E-2</v>
      </c>
      <c r="P72" s="326">
        <v>4.0040001273155212E-2</v>
      </c>
      <c r="Q72" s="327">
        <v>5100</v>
      </c>
      <c r="R72" s="326">
        <v>4.1329998522996902E-2</v>
      </c>
      <c r="S72" s="325">
        <v>4.4070001691579819E-2</v>
      </c>
    </row>
    <row r="73" spans="1:19" x14ac:dyDescent="0.25">
      <c r="A73" t="s">
        <v>478</v>
      </c>
      <c r="B73" t="s">
        <v>284</v>
      </c>
      <c r="C73" t="s">
        <v>309</v>
      </c>
      <c r="D73" t="s">
        <v>477</v>
      </c>
      <c r="E73" t="s">
        <v>16</v>
      </c>
      <c r="F73" t="s">
        <v>17</v>
      </c>
      <c r="G73" s="133">
        <v>17</v>
      </c>
      <c r="H73" t="s">
        <v>253</v>
      </c>
      <c r="I73" t="s">
        <v>575</v>
      </c>
      <c r="J73" t="s">
        <v>510</v>
      </c>
      <c r="K73" s="327">
        <v>7</v>
      </c>
      <c r="L73" s="326">
        <v>8.7400004267692566E-3</v>
      </c>
      <c r="M73" s="326">
        <v>1.030999980866909E-2</v>
      </c>
      <c r="N73" s="327">
        <v>91</v>
      </c>
      <c r="O73" s="326">
        <v>1.0440000332891939E-2</v>
      </c>
      <c r="P73" s="326">
        <v>1.1640000157058241E-2</v>
      </c>
      <c r="Q73" s="327">
        <v>2781</v>
      </c>
      <c r="R73" s="326">
        <v>2.2539999336004261E-2</v>
      </c>
      <c r="S73" s="325">
        <v>2.4029999971389771E-2</v>
      </c>
    </row>
    <row r="74" spans="1:19" x14ac:dyDescent="0.25">
      <c r="A74" t="s">
        <v>478</v>
      </c>
      <c r="B74" t="s">
        <v>284</v>
      </c>
      <c r="C74" t="s">
        <v>309</v>
      </c>
      <c r="D74" t="s">
        <v>477</v>
      </c>
      <c r="E74" t="s">
        <v>16</v>
      </c>
      <c r="F74" t="s">
        <v>17</v>
      </c>
      <c r="G74" s="133">
        <v>17</v>
      </c>
      <c r="H74" t="s">
        <v>253</v>
      </c>
      <c r="I74" t="s">
        <v>575</v>
      </c>
      <c r="J74" t="s">
        <v>509</v>
      </c>
      <c r="K74" s="327">
        <v>2</v>
      </c>
      <c r="L74" s="326">
        <v>2.499999944120646E-3</v>
      </c>
      <c r="M74" s="326">
        <v>2.9500001110136509E-3</v>
      </c>
      <c r="N74" s="327">
        <v>39</v>
      </c>
      <c r="O74" s="326">
        <v>4.4700000435113907E-3</v>
      </c>
      <c r="P74" s="326">
        <v>4.9899998120963573E-3</v>
      </c>
      <c r="Q74" s="327">
        <v>909</v>
      </c>
      <c r="R74" s="326">
        <v>7.3699997738003731E-3</v>
      </c>
      <c r="S74" s="325">
        <v>7.8499997034668922E-3</v>
      </c>
    </row>
    <row r="75" spans="1:19" x14ac:dyDescent="0.25">
      <c r="A75" t="s">
        <v>478</v>
      </c>
      <c r="B75" t="s">
        <v>284</v>
      </c>
      <c r="C75" t="s">
        <v>309</v>
      </c>
      <c r="D75" t="s">
        <v>477</v>
      </c>
      <c r="E75" t="s">
        <v>16</v>
      </c>
      <c r="F75" t="s">
        <v>17</v>
      </c>
      <c r="G75" s="133">
        <v>17</v>
      </c>
      <c r="H75" t="s">
        <v>253</v>
      </c>
      <c r="I75" t="s">
        <v>575</v>
      </c>
      <c r="J75" t="s">
        <v>508</v>
      </c>
      <c r="K75" s="327">
        <v>29</v>
      </c>
      <c r="L75" s="326">
        <v>3.6200001835823059E-2</v>
      </c>
      <c r="M75" s="326">
        <v>4.2709998786449432E-2</v>
      </c>
      <c r="N75" s="327">
        <v>132</v>
      </c>
      <c r="O75" s="326">
        <v>1.513999979943037E-2</v>
      </c>
      <c r="P75" s="326">
        <v>1.6890000551939011E-2</v>
      </c>
      <c r="Q75" s="327">
        <v>2219</v>
      </c>
      <c r="R75" s="326">
        <v>1.7980000004172329E-2</v>
      </c>
      <c r="S75" s="325">
        <v>1.9169999286532399E-2</v>
      </c>
    </row>
    <row r="76" spans="1:19" x14ac:dyDescent="0.25">
      <c r="A76" t="s">
        <v>478</v>
      </c>
      <c r="B76" t="s">
        <v>284</v>
      </c>
      <c r="C76" t="s">
        <v>309</v>
      </c>
      <c r="D76" t="s">
        <v>477</v>
      </c>
      <c r="E76" t="s">
        <v>16</v>
      </c>
      <c r="F76" t="s">
        <v>17</v>
      </c>
      <c r="G76" s="133">
        <v>17</v>
      </c>
      <c r="H76" t="s">
        <v>253</v>
      </c>
      <c r="I76" t="s">
        <v>575</v>
      </c>
      <c r="J76" t="s">
        <v>438</v>
      </c>
      <c r="K76" s="327">
        <v>122</v>
      </c>
      <c r="L76" s="326">
        <v>0.15230999886989591</v>
      </c>
      <c r="N76" s="327">
        <v>901</v>
      </c>
      <c r="O76" s="326">
        <v>0.1033499985933304</v>
      </c>
      <c r="Q76" s="327">
        <v>7648</v>
      </c>
      <c r="R76" s="326">
        <v>6.1980001628398902E-2</v>
      </c>
      <c r="S76" s="325"/>
    </row>
    <row r="77" spans="1:19" x14ac:dyDescent="0.25">
      <c r="A77" t="s">
        <v>478</v>
      </c>
      <c r="B77" t="s">
        <v>284</v>
      </c>
      <c r="C77" t="s">
        <v>309</v>
      </c>
      <c r="D77" t="s">
        <v>477</v>
      </c>
      <c r="E77" t="s">
        <v>16</v>
      </c>
      <c r="F77" t="s">
        <v>17</v>
      </c>
      <c r="G77" s="133">
        <v>17</v>
      </c>
      <c r="H77" t="s">
        <v>253</v>
      </c>
      <c r="I77" t="s">
        <v>575</v>
      </c>
      <c r="J77" t="s">
        <v>507</v>
      </c>
      <c r="K77" s="327">
        <v>596</v>
      </c>
      <c r="L77" s="326">
        <v>0.74406999349594116</v>
      </c>
      <c r="M77" s="326">
        <v>0.87775999307632446</v>
      </c>
      <c r="N77" s="327">
        <v>7242</v>
      </c>
      <c r="O77" s="326">
        <v>0.83069998025894165</v>
      </c>
      <c r="P77" s="326">
        <v>0.92644000053405762</v>
      </c>
      <c r="Q77" s="327">
        <v>104728</v>
      </c>
      <c r="R77" s="326">
        <v>0.84878998994827271</v>
      </c>
      <c r="S77" s="325">
        <v>0.90487998723983765</v>
      </c>
    </row>
    <row r="78" spans="1:19" x14ac:dyDescent="0.25">
      <c r="A78" t="s">
        <v>478</v>
      </c>
      <c r="B78" t="s">
        <v>284</v>
      </c>
      <c r="C78" t="s">
        <v>309</v>
      </c>
      <c r="D78" t="s">
        <v>477</v>
      </c>
      <c r="E78" t="s">
        <v>16</v>
      </c>
      <c r="F78" t="s">
        <v>17</v>
      </c>
      <c r="G78" s="133">
        <v>17</v>
      </c>
      <c r="H78" t="s">
        <v>253</v>
      </c>
      <c r="I78" t="s">
        <v>576</v>
      </c>
      <c r="J78" t="s">
        <v>485</v>
      </c>
      <c r="K78" s="327">
        <v>0</v>
      </c>
      <c r="L78" s="326">
        <v>0</v>
      </c>
      <c r="N78" s="327">
        <v>0</v>
      </c>
      <c r="O78" s="326">
        <v>0</v>
      </c>
      <c r="Q78" s="327">
        <v>2</v>
      </c>
      <c r="R78" s="326">
        <v>1.99999994947575E-5</v>
      </c>
      <c r="S78" s="325">
        <v>0.5</v>
      </c>
    </row>
    <row r="79" spans="1:19" x14ac:dyDescent="0.25">
      <c r="A79" t="s">
        <v>478</v>
      </c>
      <c r="B79" t="s">
        <v>284</v>
      </c>
      <c r="C79" t="s">
        <v>309</v>
      </c>
      <c r="D79" t="s">
        <v>477</v>
      </c>
      <c r="E79" t="s">
        <v>16</v>
      </c>
      <c r="F79" t="s">
        <v>17</v>
      </c>
      <c r="G79" s="133">
        <v>17</v>
      </c>
      <c r="H79" t="s">
        <v>253</v>
      </c>
      <c r="I79" t="s">
        <v>576</v>
      </c>
      <c r="J79" t="s">
        <v>484</v>
      </c>
      <c r="K79" s="327">
        <v>0</v>
      </c>
      <c r="L79" s="326">
        <v>0</v>
      </c>
      <c r="N79" s="327">
        <v>0</v>
      </c>
      <c r="O79" s="326">
        <v>0</v>
      </c>
      <c r="Q79" s="327">
        <v>2</v>
      </c>
      <c r="R79" s="326">
        <v>1.99999994947575E-5</v>
      </c>
      <c r="S79" s="325">
        <v>0.5</v>
      </c>
    </row>
    <row r="80" spans="1:19" x14ac:dyDescent="0.25">
      <c r="A80" t="s">
        <v>478</v>
      </c>
      <c r="B80" t="s">
        <v>284</v>
      </c>
      <c r="C80" t="s">
        <v>309</v>
      </c>
      <c r="D80" t="s">
        <v>477</v>
      </c>
      <c r="E80" t="s">
        <v>16</v>
      </c>
      <c r="F80" t="s">
        <v>17</v>
      </c>
      <c r="G80" s="133">
        <v>17</v>
      </c>
      <c r="H80" t="s">
        <v>253</v>
      </c>
      <c r="I80" t="s">
        <v>576</v>
      </c>
      <c r="J80" t="s">
        <v>438</v>
      </c>
      <c r="K80" s="327">
        <v>801</v>
      </c>
      <c r="L80" s="326">
        <v>1</v>
      </c>
      <c r="N80" s="327">
        <v>8718</v>
      </c>
      <c r="O80" s="326">
        <v>1</v>
      </c>
      <c r="Q80" s="327">
        <v>123381</v>
      </c>
      <c r="R80" s="326">
        <v>0.99997001886367798</v>
      </c>
      <c r="S80" s="325"/>
    </row>
    <row r="81" spans="1:19" x14ac:dyDescent="0.25">
      <c r="A81" t="s">
        <v>478</v>
      </c>
      <c r="B81" t="s">
        <v>284</v>
      </c>
      <c r="C81" t="s">
        <v>309</v>
      </c>
      <c r="D81" t="s">
        <v>477</v>
      </c>
      <c r="E81" t="s">
        <v>16</v>
      </c>
      <c r="F81" t="s">
        <v>17</v>
      </c>
      <c r="G81" s="133">
        <v>17</v>
      </c>
      <c r="H81" t="s">
        <v>253</v>
      </c>
      <c r="I81" t="s">
        <v>504</v>
      </c>
      <c r="J81" t="s">
        <v>506</v>
      </c>
      <c r="K81" s="327">
        <v>231</v>
      </c>
      <c r="L81" s="326">
        <v>0.28839001059532171</v>
      </c>
      <c r="N81" s="327">
        <v>1560</v>
      </c>
      <c r="O81" s="326">
        <v>0.1789399981498718</v>
      </c>
      <c r="Q81" s="327">
        <v>14319</v>
      </c>
      <c r="R81" s="326">
        <v>0.11604999750852581</v>
      </c>
      <c r="S81" s="325"/>
    </row>
    <row r="82" spans="1:19" x14ac:dyDescent="0.25">
      <c r="A82" t="s">
        <v>478</v>
      </c>
      <c r="B82" t="s">
        <v>284</v>
      </c>
      <c r="C82" t="s">
        <v>309</v>
      </c>
      <c r="D82" t="s">
        <v>477</v>
      </c>
      <c r="E82" t="s">
        <v>16</v>
      </c>
      <c r="F82" t="s">
        <v>17</v>
      </c>
      <c r="G82" s="133">
        <v>17</v>
      </c>
      <c r="H82" t="s">
        <v>253</v>
      </c>
      <c r="I82" t="s">
        <v>504</v>
      </c>
      <c r="J82" t="s">
        <v>424</v>
      </c>
      <c r="K82" s="327">
        <v>59</v>
      </c>
      <c r="L82" s="326">
        <v>7.3660001158714294E-2</v>
      </c>
      <c r="M82" s="326">
        <v>0.10350999981164929</v>
      </c>
      <c r="N82" s="327">
        <v>1076</v>
      </c>
      <c r="O82" s="326">
        <v>0.1234200000762939</v>
      </c>
      <c r="P82" s="326">
        <v>0.15031999349594119</v>
      </c>
      <c r="Q82" s="327">
        <v>13286</v>
      </c>
      <c r="R82" s="326">
        <v>0.1076800003647804</v>
      </c>
      <c r="S82" s="325">
        <v>0.12182000279426571</v>
      </c>
    </row>
    <row r="83" spans="1:19" x14ac:dyDescent="0.25">
      <c r="A83" t="s">
        <v>478</v>
      </c>
      <c r="B83" t="s">
        <v>284</v>
      </c>
      <c r="C83" t="s">
        <v>309</v>
      </c>
      <c r="D83" t="s">
        <v>477</v>
      </c>
      <c r="E83" t="s">
        <v>16</v>
      </c>
      <c r="F83" t="s">
        <v>17</v>
      </c>
      <c r="G83">
        <v>17</v>
      </c>
      <c r="H83" t="s">
        <v>253</v>
      </c>
      <c r="I83" t="s">
        <v>504</v>
      </c>
      <c r="J83" t="s">
        <v>455</v>
      </c>
      <c r="K83" s="142">
        <v>230</v>
      </c>
      <c r="L83" s="326">
        <v>0.28714001178741461</v>
      </c>
      <c r="M83" s="326">
        <v>0.40351000428199768</v>
      </c>
      <c r="N83" s="142">
        <v>2884</v>
      </c>
      <c r="O83" s="326">
        <v>0.33081001043319702</v>
      </c>
      <c r="P83" s="326">
        <v>0.40290999412536621</v>
      </c>
      <c r="Q83" s="142">
        <v>43045</v>
      </c>
      <c r="R83" s="326">
        <v>0.34887000918388372</v>
      </c>
      <c r="S83" s="326">
        <v>0.39467000961303711</v>
      </c>
    </row>
    <row r="84" spans="1:19" x14ac:dyDescent="0.25">
      <c r="A84" t="s">
        <v>478</v>
      </c>
      <c r="B84" t="s">
        <v>284</v>
      </c>
      <c r="C84" t="s">
        <v>309</v>
      </c>
      <c r="D84" t="s">
        <v>477</v>
      </c>
      <c r="E84" t="s">
        <v>16</v>
      </c>
      <c r="F84" t="s">
        <v>17</v>
      </c>
      <c r="G84" s="133">
        <v>17</v>
      </c>
      <c r="H84" t="s">
        <v>253</v>
      </c>
      <c r="I84" t="s">
        <v>504</v>
      </c>
      <c r="J84" t="s">
        <v>505</v>
      </c>
      <c r="K84" s="327">
        <v>220</v>
      </c>
      <c r="L84" s="326">
        <v>0.27465999126434332</v>
      </c>
      <c r="M84" s="326">
        <v>0.38596001267433172</v>
      </c>
      <c r="N84" s="327">
        <v>2583</v>
      </c>
      <c r="O84" s="326">
        <v>0.29627999663352972</v>
      </c>
      <c r="P84" s="326">
        <v>0.3608500063419342</v>
      </c>
      <c r="Q84" s="327">
        <v>42835</v>
      </c>
      <c r="R84" s="326">
        <v>0.34716999530792242</v>
      </c>
      <c r="S84" s="325">
        <v>0.39274001121521002</v>
      </c>
    </row>
    <row r="85" spans="1:19" x14ac:dyDescent="0.25">
      <c r="A85" t="s">
        <v>478</v>
      </c>
      <c r="B85" t="s">
        <v>284</v>
      </c>
      <c r="C85" t="s">
        <v>309</v>
      </c>
      <c r="D85" t="s">
        <v>477</v>
      </c>
      <c r="E85" t="s">
        <v>16</v>
      </c>
      <c r="F85" t="s">
        <v>17</v>
      </c>
      <c r="G85" s="133">
        <v>17</v>
      </c>
      <c r="H85" t="s">
        <v>253</v>
      </c>
      <c r="I85" t="s">
        <v>504</v>
      </c>
      <c r="J85" t="s">
        <v>503</v>
      </c>
      <c r="K85" s="327">
        <v>61</v>
      </c>
      <c r="L85" s="326">
        <v>7.6150000095367432E-2</v>
      </c>
      <c r="M85" s="326">
        <v>0.1070199981331825</v>
      </c>
      <c r="N85" s="327">
        <v>615</v>
      </c>
      <c r="O85" s="326">
        <v>7.0540003478527069E-2</v>
      </c>
      <c r="P85" s="326">
        <v>8.5919998586177826E-2</v>
      </c>
      <c r="Q85" s="327">
        <v>9900</v>
      </c>
      <c r="R85" s="326">
        <v>8.0239996314048767E-2</v>
      </c>
      <c r="S85" s="325">
        <v>9.0769998729228973E-2</v>
      </c>
    </row>
    <row r="86" spans="1:19" x14ac:dyDescent="0.25">
      <c r="A86" t="s">
        <v>478</v>
      </c>
      <c r="B86" t="s">
        <v>284</v>
      </c>
      <c r="C86" t="s">
        <v>309</v>
      </c>
      <c r="D86" t="s">
        <v>477</v>
      </c>
      <c r="E86" t="s">
        <v>16</v>
      </c>
      <c r="F86" t="s">
        <v>17</v>
      </c>
      <c r="G86" s="133">
        <v>17</v>
      </c>
      <c r="H86" t="s">
        <v>253</v>
      </c>
      <c r="I86" t="s">
        <v>501</v>
      </c>
      <c r="J86" t="s">
        <v>502</v>
      </c>
      <c r="K86" s="327">
        <v>231</v>
      </c>
      <c r="L86" s="326">
        <v>0.28839001059532171</v>
      </c>
      <c r="N86" s="327">
        <v>1560</v>
      </c>
      <c r="O86" s="326">
        <v>0.1789399981498718</v>
      </c>
      <c r="Q86" s="327">
        <v>14319</v>
      </c>
      <c r="R86" s="326">
        <v>0.11604999750852581</v>
      </c>
      <c r="S86" s="325"/>
    </row>
    <row r="87" spans="1:19" x14ac:dyDescent="0.25">
      <c r="A87" t="s">
        <v>478</v>
      </c>
      <c r="B87" t="s">
        <v>284</v>
      </c>
      <c r="C87" t="s">
        <v>309</v>
      </c>
      <c r="D87" t="s">
        <v>477</v>
      </c>
      <c r="E87" t="s">
        <v>16</v>
      </c>
      <c r="F87" t="s">
        <v>17</v>
      </c>
      <c r="G87" s="133">
        <v>17</v>
      </c>
      <c r="H87" t="s">
        <v>253</v>
      </c>
      <c r="I87" t="s">
        <v>501</v>
      </c>
      <c r="J87" t="s">
        <v>500</v>
      </c>
      <c r="K87" s="327">
        <v>570</v>
      </c>
      <c r="L87" s="326">
        <v>0.71161001920700073</v>
      </c>
      <c r="M87" s="326">
        <v>1</v>
      </c>
      <c r="N87" s="327">
        <v>7158</v>
      </c>
      <c r="O87" s="326">
        <v>0.82106000185012817</v>
      </c>
      <c r="P87" s="326">
        <v>1</v>
      </c>
      <c r="Q87" s="327">
        <v>109066</v>
      </c>
      <c r="R87" s="326">
        <v>0.88394999504089355</v>
      </c>
      <c r="S87" s="325">
        <v>1</v>
      </c>
    </row>
    <row r="88" spans="1:19" x14ac:dyDescent="0.25">
      <c r="A88" t="s">
        <v>478</v>
      </c>
      <c r="B88" t="s">
        <v>284</v>
      </c>
      <c r="C88" t="s">
        <v>309</v>
      </c>
      <c r="D88" t="s">
        <v>477</v>
      </c>
      <c r="E88" t="s">
        <v>16</v>
      </c>
      <c r="F88" t="s">
        <v>17</v>
      </c>
      <c r="G88" s="133">
        <v>17</v>
      </c>
      <c r="H88" t="s">
        <v>253</v>
      </c>
      <c r="I88" t="s">
        <v>577</v>
      </c>
      <c r="J88" t="s">
        <v>493</v>
      </c>
      <c r="K88" s="327">
        <v>291</v>
      </c>
      <c r="L88" s="326">
        <v>0.36329999566078192</v>
      </c>
      <c r="N88" s="327">
        <v>2173</v>
      </c>
      <c r="O88" s="326">
        <v>0.24924999475479129</v>
      </c>
      <c r="Q88" s="327">
        <v>45663</v>
      </c>
      <c r="R88" s="326">
        <v>0.37009000778198242</v>
      </c>
      <c r="S88" s="325"/>
    </row>
    <row r="89" spans="1:19" x14ac:dyDescent="0.25">
      <c r="A89" t="s">
        <v>478</v>
      </c>
      <c r="B89" t="s">
        <v>284</v>
      </c>
      <c r="C89" t="s">
        <v>309</v>
      </c>
      <c r="D89" t="s">
        <v>477</v>
      </c>
      <c r="E89" t="s">
        <v>16</v>
      </c>
      <c r="F89" t="s">
        <v>17</v>
      </c>
      <c r="G89" s="133">
        <v>17</v>
      </c>
      <c r="H89" t="s">
        <v>253</v>
      </c>
      <c r="I89" t="s">
        <v>577</v>
      </c>
      <c r="J89" t="s">
        <v>492</v>
      </c>
      <c r="K89" s="327">
        <v>420</v>
      </c>
      <c r="L89" s="326">
        <v>0.52433997392654419</v>
      </c>
      <c r="M89" s="326">
        <v>0.82353001832962036</v>
      </c>
      <c r="N89" s="327">
        <v>5777</v>
      </c>
      <c r="O89" s="326">
        <v>0.66264998912811279</v>
      </c>
      <c r="P89" s="326">
        <v>0.88265997171401978</v>
      </c>
      <c r="Q89" s="327">
        <v>63272</v>
      </c>
      <c r="R89" s="326">
        <v>0.51279997825622559</v>
      </c>
      <c r="S89" s="325">
        <v>0.81407999992370605</v>
      </c>
    </row>
    <row r="90" spans="1:19" x14ac:dyDescent="0.25">
      <c r="A90" t="s">
        <v>478</v>
      </c>
      <c r="B90" t="s">
        <v>284</v>
      </c>
      <c r="C90" t="s">
        <v>309</v>
      </c>
      <c r="D90" t="s">
        <v>477</v>
      </c>
      <c r="E90" t="s">
        <v>16</v>
      </c>
      <c r="F90" t="s">
        <v>17</v>
      </c>
      <c r="G90">
        <v>17</v>
      </c>
      <c r="H90" t="s">
        <v>253</v>
      </c>
      <c r="I90" t="s">
        <v>577</v>
      </c>
      <c r="J90" t="s">
        <v>491</v>
      </c>
      <c r="K90" s="142">
        <v>46</v>
      </c>
      <c r="L90" s="326">
        <v>5.7429999113082893E-2</v>
      </c>
      <c r="M90" s="326">
        <v>9.0199999511241913E-2</v>
      </c>
      <c r="N90" s="142">
        <v>411</v>
      </c>
      <c r="O90" s="326">
        <v>4.7139998525381088E-2</v>
      </c>
      <c r="P90" s="326">
        <v>6.2799997627735138E-2</v>
      </c>
      <c r="Q90" s="142">
        <v>9186</v>
      </c>
      <c r="R90" s="326">
        <v>7.4450001120567322E-2</v>
      </c>
      <c r="S90" s="326">
        <v>0.11818999797105791</v>
      </c>
    </row>
    <row r="91" spans="1:19" x14ac:dyDescent="0.25">
      <c r="A91" t="s">
        <v>478</v>
      </c>
      <c r="B91" t="s">
        <v>284</v>
      </c>
      <c r="C91" t="s">
        <v>309</v>
      </c>
      <c r="D91" t="s">
        <v>477</v>
      </c>
      <c r="E91" t="s">
        <v>16</v>
      </c>
      <c r="F91" t="s">
        <v>17</v>
      </c>
      <c r="G91">
        <v>17</v>
      </c>
      <c r="H91" t="s">
        <v>253</v>
      </c>
      <c r="I91" t="s">
        <v>577</v>
      </c>
      <c r="J91" t="s">
        <v>490</v>
      </c>
      <c r="K91" s="142">
        <v>20</v>
      </c>
      <c r="L91" s="326">
        <v>2.497000060975552E-2</v>
      </c>
      <c r="M91" s="326">
        <v>3.9220001548528671E-2</v>
      </c>
      <c r="N91" s="142">
        <v>200</v>
      </c>
      <c r="O91" s="326">
        <v>2.2940000519156459E-2</v>
      </c>
      <c r="P91" s="326">
        <v>3.0559999868273739E-2</v>
      </c>
      <c r="Q91" s="142">
        <v>3071</v>
      </c>
      <c r="R91" s="326">
        <v>2.489000000059605E-2</v>
      </c>
      <c r="S91" s="326">
        <v>3.9510000497102737E-2</v>
      </c>
    </row>
    <row r="92" spans="1:19" x14ac:dyDescent="0.25">
      <c r="A92" t="s">
        <v>478</v>
      </c>
      <c r="B92" t="s">
        <v>284</v>
      </c>
      <c r="C92" t="s">
        <v>309</v>
      </c>
      <c r="D92" t="s">
        <v>477</v>
      </c>
      <c r="E92" t="s">
        <v>16</v>
      </c>
      <c r="F92" t="s">
        <v>17</v>
      </c>
      <c r="G92">
        <v>17</v>
      </c>
      <c r="H92" t="s">
        <v>253</v>
      </c>
      <c r="I92" t="s">
        <v>577</v>
      </c>
      <c r="J92" t="s">
        <v>489</v>
      </c>
      <c r="K92" s="142">
        <v>22</v>
      </c>
      <c r="L92" s="326">
        <v>2.7470000088214871E-2</v>
      </c>
      <c r="M92" s="326">
        <v>4.3140001595020287E-2</v>
      </c>
      <c r="N92" s="142">
        <v>131</v>
      </c>
      <c r="O92" s="326">
        <v>1.503000035881996E-2</v>
      </c>
      <c r="P92" s="326">
        <v>2.002000063657761E-2</v>
      </c>
      <c r="Q92" s="142">
        <v>1819</v>
      </c>
      <c r="R92" s="326">
        <v>1.473999954760075E-2</v>
      </c>
      <c r="S92" s="326">
        <v>2.339999936521053E-2</v>
      </c>
    </row>
    <row r="93" spans="1:19" x14ac:dyDescent="0.25">
      <c r="A93" t="s">
        <v>478</v>
      </c>
      <c r="B93" t="s">
        <v>284</v>
      </c>
      <c r="C93" t="s">
        <v>309</v>
      </c>
      <c r="D93" t="s">
        <v>477</v>
      </c>
      <c r="E93" t="s">
        <v>16</v>
      </c>
      <c r="F93" t="s">
        <v>17</v>
      </c>
      <c r="G93" s="133">
        <v>17</v>
      </c>
      <c r="H93" t="s">
        <v>253</v>
      </c>
      <c r="I93" t="s">
        <v>577</v>
      </c>
      <c r="J93" t="s">
        <v>488</v>
      </c>
      <c r="K93" s="327">
        <v>2</v>
      </c>
      <c r="L93" s="326">
        <v>2.499999944120646E-3</v>
      </c>
      <c r="M93" s="326">
        <v>3.9200000464916229E-3</v>
      </c>
      <c r="N93" s="327">
        <v>26</v>
      </c>
      <c r="O93" s="326">
        <v>2.9800001066178079E-3</v>
      </c>
      <c r="P93" s="326">
        <v>3.9699999615550041E-3</v>
      </c>
      <c r="Q93" s="327">
        <v>374</v>
      </c>
      <c r="R93" s="326">
        <v>3.03000002168119E-3</v>
      </c>
      <c r="S93" s="325">
        <v>4.8099998384714127E-3</v>
      </c>
    </row>
    <row r="94" spans="1:19" x14ac:dyDescent="0.25">
      <c r="A94" t="s">
        <v>478</v>
      </c>
      <c r="B94" t="s">
        <v>284</v>
      </c>
      <c r="C94" t="s">
        <v>309</v>
      </c>
      <c r="D94" t="s">
        <v>477</v>
      </c>
      <c r="E94" t="s">
        <v>16</v>
      </c>
      <c r="F94" t="s">
        <v>17</v>
      </c>
      <c r="G94" s="133">
        <v>17</v>
      </c>
      <c r="H94" t="s">
        <v>253</v>
      </c>
      <c r="I94" t="s">
        <v>499</v>
      </c>
      <c r="J94" t="s">
        <v>261</v>
      </c>
      <c r="K94" s="327">
        <v>788</v>
      </c>
      <c r="L94" s="326">
        <v>0.98377001285552979</v>
      </c>
      <c r="N94" s="327">
        <v>8641</v>
      </c>
      <c r="O94" s="326">
        <v>0.99116998910903931</v>
      </c>
      <c r="Q94" s="327">
        <v>122496</v>
      </c>
      <c r="R94" s="326">
        <v>0.99278998374938965</v>
      </c>
      <c r="S94" s="325"/>
    </row>
    <row r="95" spans="1:19" x14ac:dyDescent="0.25">
      <c r="A95" t="s">
        <v>478</v>
      </c>
      <c r="B95" t="s">
        <v>284</v>
      </c>
      <c r="C95" t="s">
        <v>309</v>
      </c>
      <c r="D95" t="s">
        <v>477</v>
      </c>
      <c r="E95" t="s">
        <v>16</v>
      </c>
      <c r="F95" t="s">
        <v>17</v>
      </c>
      <c r="G95" s="133">
        <v>17</v>
      </c>
      <c r="H95" t="s">
        <v>253</v>
      </c>
      <c r="I95" t="s">
        <v>499</v>
      </c>
      <c r="J95" t="s">
        <v>262</v>
      </c>
      <c r="K95" s="327">
        <v>13</v>
      </c>
      <c r="L95" s="326">
        <v>1.6230000182986259E-2</v>
      </c>
      <c r="N95" s="327">
        <v>77</v>
      </c>
      <c r="O95" s="326">
        <v>8.829999715089798E-3</v>
      </c>
      <c r="Q95" s="327">
        <v>889</v>
      </c>
      <c r="R95" s="326">
        <v>7.2099999524652958E-3</v>
      </c>
      <c r="S95" s="325"/>
    </row>
    <row r="96" spans="1:19" x14ac:dyDescent="0.25">
      <c r="A96" t="s">
        <v>478</v>
      </c>
      <c r="B96" t="s">
        <v>284</v>
      </c>
      <c r="C96" t="s">
        <v>309</v>
      </c>
      <c r="D96" t="s">
        <v>477</v>
      </c>
      <c r="E96" t="s">
        <v>16</v>
      </c>
      <c r="F96" t="s">
        <v>17</v>
      </c>
      <c r="G96" s="133">
        <v>17</v>
      </c>
      <c r="H96" t="s">
        <v>253</v>
      </c>
      <c r="I96" t="s">
        <v>578</v>
      </c>
      <c r="J96" t="s">
        <v>498</v>
      </c>
      <c r="K96" s="327">
        <v>0</v>
      </c>
      <c r="L96" s="326">
        <v>0</v>
      </c>
      <c r="N96" s="327">
        <v>354</v>
      </c>
      <c r="O96" s="326">
        <v>4.0610000491142273E-2</v>
      </c>
      <c r="Q96" s="327">
        <v>17871</v>
      </c>
      <c r="R96" s="326">
        <v>0.1448400020599365</v>
      </c>
      <c r="S96" s="325"/>
    </row>
    <row r="97" spans="1:19" x14ac:dyDescent="0.25">
      <c r="A97" t="s">
        <v>478</v>
      </c>
      <c r="B97" t="s">
        <v>284</v>
      </c>
      <c r="C97" t="s">
        <v>309</v>
      </c>
      <c r="D97" t="s">
        <v>477</v>
      </c>
      <c r="E97" t="s">
        <v>16</v>
      </c>
      <c r="F97" t="s">
        <v>17</v>
      </c>
      <c r="G97" s="133">
        <v>17</v>
      </c>
      <c r="H97" t="s">
        <v>253</v>
      </c>
      <c r="I97" t="s">
        <v>578</v>
      </c>
      <c r="J97" t="s">
        <v>497</v>
      </c>
      <c r="K97" s="327">
        <v>93</v>
      </c>
      <c r="L97" s="326">
        <v>0.1160999983549118</v>
      </c>
      <c r="N97" s="327">
        <v>972</v>
      </c>
      <c r="O97" s="326">
        <v>0.11148999631404879</v>
      </c>
      <c r="Q97" s="327">
        <v>21943</v>
      </c>
      <c r="R97" s="326">
        <v>0.17783999443054199</v>
      </c>
      <c r="S97" s="325"/>
    </row>
    <row r="98" spans="1:19" x14ac:dyDescent="0.25">
      <c r="A98" t="s">
        <v>478</v>
      </c>
      <c r="B98" t="s">
        <v>284</v>
      </c>
      <c r="C98" t="s">
        <v>309</v>
      </c>
      <c r="D98" t="s">
        <v>477</v>
      </c>
      <c r="E98" t="s">
        <v>16</v>
      </c>
      <c r="F98" t="s">
        <v>17</v>
      </c>
      <c r="G98" s="133">
        <v>17</v>
      </c>
      <c r="H98" t="s">
        <v>253</v>
      </c>
      <c r="I98" t="s">
        <v>578</v>
      </c>
      <c r="J98" t="s">
        <v>496</v>
      </c>
      <c r="K98" s="327">
        <v>135</v>
      </c>
      <c r="L98" s="326">
        <v>0.16854000091552729</v>
      </c>
      <c r="N98" s="327">
        <v>1830</v>
      </c>
      <c r="O98" s="326">
        <v>0.2099100053310394</v>
      </c>
      <c r="Q98" s="327">
        <v>25988</v>
      </c>
      <c r="R98" s="326">
        <v>0.21062999963760379</v>
      </c>
      <c r="S98" s="325"/>
    </row>
    <row r="99" spans="1:19" x14ac:dyDescent="0.25">
      <c r="A99" t="s">
        <v>478</v>
      </c>
      <c r="B99" t="s">
        <v>284</v>
      </c>
      <c r="C99" t="s">
        <v>309</v>
      </c>
      <c r="D99" t="s">
        <v>477</v>
      </c>
      <c r="E99" t="s">
        <v>16</v>
      </c>
      <c r="F99" t="s">
        <v>17</v>
      </c>
      <c r="G99" s="133">
        <v>17</v>
      </c>
      <c r="H99" t="s">
        <v>253</v>
      </c>
      <c r="I99" t="s">
        <v>578</v>
      </c>
      <c r="J99" t="s">
        <v>495</v>
      </c>
      <c r="K99" s="327">
        <v>207</v>
      </c>
      <c r="L99" s="326">
        <v>0.25843000411987299</v>
      </c>
      <c r="N99" s="327">
        <v>2190</v>
      </c>
      <c r="O99" s="326">
        <v>0.25119999051094061</v>
      </c>
      <c r="Q99" s="327">
        <v>27975</v>
      </c>
      <c r="R99" s="326">
        <v>0.22673000395298001</v>
      </c>
      <c r="S99" s="325"/>
    </row>
    <row r="100" spans="1:19" x14ac:dyDescent="0.25">
      <c r="A100" t="s">
        <v>478</v>
      </c>
      <c r="B100" t="s">
        <v>284</v>
      </c>
      <c r="C100" t="s">
        <v>309</v>
      </c>
      <c r="D100" t="s">
        <v>477</v>
      </c>
      <c r="E100" t="s">
        <v>16</v>
      </c>
      <c r="F100" t="s">
        <v>17</v>
      </c>
      <c r="G100" s="133">
        <v>17</v>
      </c>
      <c r="H100" t="s">
        <v>253</v>
      </c>
      <c r="I100" t="s">
        <v>578</v>
      </c>
      <c r="J100" t="s">
        <v>494</v>
      </c>
      <c r="K100" s="327">
        <v>366</v>
      </c>
      <c r="L100" s="326">
        <v>0.456930011510849</v>
      </c>
      <c r="N100" s="327">
        <v>3372</v>
      </c>
      <c r="O100" s="326">
        <v>0.38679000735282898</v>
      </c>
      <c r="Q100" s="327">
        <v>29608</v>
      </c>
      <c r="R100" s="326">
        <v>0.23995999991893771</v>
      </c>
      <c r="S100" s="325"/>
    </row>
    <row r="101" spans="1:19" x14ac:dyDescent="0.25">
      <c r="A101" t="s">
        <v>478</v>
      </c>
      <c r="B101" t="s">
        <v>284</v>
      </c>
      <c r="C101" t="s">
        <v>309</v>
      </c>
      <c r="D101" t="s">
        <v>477</v>
      </c>
      <c r="E101" t="s">
        <v>16</v>
      </c>
      <c r="F101" t="s">
        <v>17</v>
      </c>
      <c r="G101">
        <v>17</v>
      </c>
      <c r="H101" t="s">
        <v>253</v>
      </c>
      <c r="I101" t="s">
        <v>476</v>
      </c>
      <c r="J101" t="s">
        <v>482</v>
      </c>
      <c r="K101" s="142">
        <v>540</v>
      </c>
      <c r="L101" s="326">
        <v>0.67416000366210938</v>
      </c>
      <c r="M101" s="326">
        <v>0.79412001371383667</v>
      </c>
      <c r="N101" s="142">
        <v>6376</v>
      </c>
      <c r="O101" s="326">
        <v>0.73136001825332642</v>
      </c>
      <c r="P101" s="326">
        <v>0.78803998231887817</v>
      </c>
      <c r="Q101" s="142">
        <v>91484</v>
      </c>
      <c r="R101" s="326">
        <v>0.74145001173019409</v>
      </c>
      <c r="S101" s="326">
        <v>0.77395999431610107</v>
      </c>
    </row>
    <row r="102" spans="1:19" x14ac:dyDescent="0.25">
      <c r="A102" t="s">
        <v>478</v>
      </c>
      <c r="B102" t="s">
        <v>284</v>
      </c>
      <c r="C102" t="s">
        <v>309</v>
      </c>
      <c r="D102" t="s">
        <v>477</v>
      </c>
      <c r="E102" t="s">
        <v>16</v>
      </c>
      <c r="F102" t="s">
        <v>17</v>
      </c>
      <c r="G102" s="133">
        <v>17</v>
      </c>
      <c r="H102" t="s">
        <v>253</v>
      </c>
      <c r="I102" t="s">
        <v>476</v>
      </c>
      <c r="J102" t="s">
        <v>481</v>
      </c>
      <c r="K102" s="327">
        <v>58</v>
      </c>
      <c r="L102" s="326">
        <v>7.241000235080719E-2</v>
      </c>
      <c r="M102" s="326">
        <v>8.5289999842643738E-2</v>
      </c>
      <c r="N102" s="327">
        <v>763</v>
      </c>
      <c r="O102" s="326">
        <v>8.7520003318786621E-2</v>
      </c>
      <c r="P102" s="326">
        <v>9.4300001859664917E-2</v>
      </c>
      <c r="Q102" s="327">
        <v>12086</v>
      </c>
      <c r="R102" s="326">
        <v>9.7949996590614319E-2</v>
      </c>
      <c r="S102" s="325">
        <v>0.1022500023245811</v>
      </c>
    </row>
    <row r="103" spans="1:19" x14ac:dyDescent="0.25">
      <c r="A103" t="s">
        <v>478</v>
      </c>
      <c r="B103" t="s">
        <v>284</v>
      </c>
      <c r="C103" t="s">
        <v>309</v>
      </c>
      <c r="D103" t="s">
        <v>477</v>
      </c>
      <c r="E103" t="s">
        <v>16</v>
      </c>
      <c r="F103" t="s">
        <v>17</v>
      </c>
      <c r="G103" s="133">
        <v>17</v>
      </c>
      <c r="H103" t="s">
        <v>253</v>
      </c>
      <c r="I103" t="s">
        <v>476</v>
      </c>
      <c r="J103" t="s">
        <v>480</v>
      </c>
      <c r="K103" s="327">
        <v>45</v>
      </c>
      <c r="L103" s="326">
        <v>5.6180000305175781E-2</v>
      </c>
      <c r="M103" s="326">
        <v>6.6179998219013214E-2</v>
      </c>
      <c r="N103" s="327">
        <v>515</v>
      </c>
      <c r="O103" s="326">
        <v>5.9069998562335968E-2</v>
      </c>
      <c r="P103" s="326">
        <v>6.3649997115135193E-2</v>
      </c>
      <c r="Q103" s="327">
        <v>8487</v>
      </c>
      <c r="R103" s="326">
        <v>6.8779997527599335E-2</v>
      </c>
      <c r="S103" s="325">
        <v>7.1800000965595245E-2</v>
      </c>
    </row>
    <row r="104" spans="1:19" x14ac:dyDescent="0.25">
      <c r="A104" t="s">
        <v>478</v>
      </c>
      <c r="B104" t="s">
        <v>284</v>
      </c>
      <c r="C104" t="s">
        <v>309</v>
      </c>
      <c r="D104" t="s">
        <v>477</v>
      </c>
      <c r="E104" t="s">
        <v>16</v>
      </c>
      <c r="F104" t="s">
        <v>17</v>
      </c>
      <c r="G104" s="133">
        <v>17</v>
      </c>
      <c r="H104" t="s">
        <v>253</v>
      </c>
      <c r="I104" t="s">
        <v>476</v>
      </c>
      <c r="J104" t="s">
        <v>479</v>
      </c>
      <c r="K104" s="327">
        <v>121</v>
      </c>
      <c r="L104" s="326">
        <v>0.1510600000619888</v>
      </c>
      <c r="N104" s="327">
        <v>627</v>
      </c>
      <c r="O104" s="326">
        <v>7.1920000016689301E-2</v>
      </c>
      <c r="Q104" s="327">
        <v>5183</v>
      </c>
      <c r="R104" s="326">
        <v>4.2010001838207238E-2</v>
      </c>
      <c r="S104" s="325"/>
    </row>
    <row r="105" spans="1:19" x14ac:dyDescent="0.25">
      <c r="A105" t="s">
        <v>478</v>
      </c>
      <c r="B105" t="s">
        <v>284</v>
      </c>
      <c r="C105" t="s">
        <v>309</v>
      </c>
      <c r="D105" t="s">
        <v>477</v>
      </c>
      <c r="E105" t="s">
        <v>16</v>
      </c>
      <c r="F105" t="s">
        <v>17</v>
      </c>
      <c r="G105">
        <v>17</v>
      </c>
      <c r="H105" t="s">
        <v>253</v>
      </c>
      <c r="I105" t="s">
        <v>476</v>
      </c>
      <c r="J105" t="s">
        <v>475</v>
      </c>
      <c r="K105" s="142">
        <v>37</v>
      </c>
      <c r="L105" s="326">
        <v>4.619000107049942E-2</v>
      </c>
      <c r="M105" s="326">
        <v>5.4409999400377267E-2</v>
      </c>
      <c r="N105" s="142">
        <v>437</v>
      </c>
      <c r="O105" s="326">
        <v>5.0129998475313187E-2</v>
      </c>
      <c r="P105" s="326">
        <v>5.4010000079870217E-2</v>
      </c>
      <c r="Q105" s="142">
        <v>6145</v>
      </c>
      <c r="R105" s="326">
        <v>4.9800001084804528E-2</v>
      </c>
      <c r="S105" s="326">
        <v>5.1989998668432243E-2</v>
      </c>
    </row>
    <row r="106" spans="1:19" x14ac:dyDescent="0.25">
      <c r="A106" t="s">
        <v>478</v>
      </c>
      <c r="B106" t="s">
        <v>284</v>
      </c>
      <c r="C106" t="s">
        <v>309</v>
      </c>
      <c r="D106" t="s">
        <v>477</v>
      </c>
      <c r="E106" t="s">
        <v>18</v>
      </c>
      <c r="F106" t="s">
        <v>19</v>
      </c>
      <c r="G106" s="133">
        <v>13</v>
      </c>
      <c r="H106" t="s">
        <v>255</v>
      </c>
      <c r="I106" t="s">
        <v>525</v>
      </c>
      <c r="J106" t="s">
        <v>530</v>
      </c>
      <c r="K106" s="327">
        <v>8</v>
      </c>
      <c r="L106" s="326">
        <v>6.3399998471140862E-3</v>
      </c>
      <c r="N106" s="327">
        <v>21</v>
      </c>
      <c r="O106" s="326">
        <v>7.6600001193583012E-3</v>
      </c>
      <c r="Q106" s="327">
        <v>595</v>
      </c>
      <c r="R106" s="326">
        <v>4.8199999146163464E-3</v>
      </c>
      <c r="S106" s="325"/>
    </row>
    <row r="107" spans="1:19" x14ac:dyDescent="0.25">
      <c r="A107" t="s">
        <v>478</v>
      </c>
      <c r="B107" t="s">
        <v>284</v>
      </c>
      <c r="C107" t="s">
        <v>309</v>
      </c>
      <c r="D107" t="s">
        <v>477</v>
      </c>
      <c r="E107" t="s">
        <v>18</v>
      </c>
      <c r="F107" t="s">
        <v>19</v>
      </c>
      <c r="G107" s="133">
        <v>13</v>
      </c>
      <c r="H107" t="s">
        <v>255</v>
      </c>
      <c r="I107" t="s">
        <v>525</v>
      </c>
      <c r="J107" t="s">
        <v>529</v>
      </c>
      <c r="K107" s="327">
        <v>50</v>
      </c>
      <c r="L107" s="326">
        <v>3.9650000631809228E-2</v>
      </c>
      <c r="N107" s="327">
        <v>163</v>
      </c>
      <c r="O107" s="326">
        <v>5.9450000524520867E-2</v>
      </c>
      <c r="Q107" s="327">
        <v>4962</v>
      </c>
      <c r="R107" s="326">
        <v>4.0219999849796302E-2</v>
      </c>
      <c r="S107" s="325"/>
    </row>
    <row r="108" spans="1:19" x14ac:dyDescent="0.25">
      <c r="A108" t="s">
        <v>478</v>
      </c>
      <c r="B108" t="s">
        <v>284</v>
      </c>
      <c r="C108" t="s">
        <v>309</v>
      </c>
      <c r="D108" t="s">
        <v>477</v>
      </c>
      <c r="E108" t="s">
        <v>18</v>
      </c>
      <c r="F108" t="s">
        <v>19</v>
      </c>
      <c r="G108">
        <v>13</v>
      </c>
      <c r="H108" t="s">
        <v>255</v>
      </c>
      <c r="I108" t="s">
        <v>525</v>
      </c>
      <c r="J108" t="s">
        <v>528</v>
      </c>
      <c r="K108" s="142">
        <v>169</v>
      </c>
      <c r="L108" s="326">
        <v>0.13402000069618231</v>
      </c>
      <c r="N108" s="142">
        <v>395</v>
      </c>
      <c r="O108" s="326">
        <v>0.1440600007772446</v>
      </c>
      <c r="Q108" s="142">
        <v>15699</v>
      </c>
      <c r="R108" s="326">
        <v>0.12724000215530401</v>
      </c>
    </row>
    <row r="109" spans="1:19" x14ac:dyDescent="0.25">
      <c r="A109" t="s">
        <v>478</v>
      </c>
      <c r="B109" t="s">
        <v>284</v>
      </c>
      <c r="C109" t="s">
        <v>309</v>
      </c>
      <c r="D109" t="s">
        <v>477</v>
      </c>
      <c r="E109" t="s">
        <v>18</v>
      </c>
      <c r="F109" t="s">
        <v>19</v>
      </c>
      <c r="G109" s="133">
        <v>13</v>
      </c>
      <c r="H109" t="s">
        <v>255</v>
      </c>
      <c r="I109" t="s">
        <v>525</v>
      </c>
      <c r="J109" t="s">
        <v>527</v>
      </c>
      <c r="K109" s="327">
        <v>323</v>
      </c>
      <c r="L109" s="326">
        <v>0.2561500072479248</v>
      </c>
      <c r="N109" s="327">
        <v>782</v>
      </c>
      <c r="O109" s="326">
        <v>0.28518998622894293</v>
      </c>
      <c r="Q109" s="327">
        <v>30576</v>
      </c>
      <c r="R109" s="326">
        <v>0.2478100061416626</v>
      </c>
      <c r="S109" s="325"/>
    </row>
    <row r="110" spans="1:19" x14ac:dyDescent="0.25">
      <c r="A110" t="s">
        <v>478</v>
      </c>
      <c r="B110" t="s">
        <v>284</v>
      </c>
      <c r="C110" t="s">
        <v>309</v>
      </c>
      <c r="D110" t="s">
        <v>477</v>
      </c>
      <c r="E110" t="s">
        <v>18</v>
      </c>
      <c r="F110" t="s">
        <v>19</v>
      </c>
      <c r="G110" s="133">
        <v>13</v>
      </c>
      <c r="H110" t="s">
        <v>255</v>
      </c>
      <c r="I110" t="s">
        <v>525</v>
      </c>
      <c r="J110" t="s">
        <v>526</v>
      </c>
      <c r="K110" s="327">
        <v>330</v>
      </c>
      <c r="L110" s="326">
        <v>0.26170000433921808</v>
      </c>
      <c r="N110" s="327">
        <v>715</v>
      </c>
      <c r="O110" s="326">
        <v>0.26076000928878779</v>
      </c>
      <c r="Q110" s="327">
        <v>30917</v>
      </c>
      <c r="R110" s="326">
        <v>0.25056999921798712</v>
      </c>
      <c r="S110" s="325"/>
    </row>
    <row r="111" spans="1:19" x14ac:dyDescent="0.25">
      <c r="A111" t="s">
        <v>478</v>
      </c>
      <c r="B111" t="s">
        <v>284</v>
      </c>
      <c r="C111" t="s">
        <v>309</v>
      </c>
      <c r="D111" t="s">
        <v>477</v>
      </c>
      <c r="E111" t="s">
        <v>18</v>
      </c>
      <c r="F111" t="s">
        <v>19</v>
      </c>
      <c r="G111" s="133">
        <v>13</v>
      </c>
      <c r="H111" t="s">
        <v>255</v>
      </c>
      <c r="I111" t="s">
        <v>525</v>
      </c>
      <c r="J111" t="s">
        <v>259</v>
      </c>
      <c r="K111" s="327">
        <v>226</v>
      </c>
      <c r="L111" s="326">
        <v>0.17922000586986539</v>
      </c>
      <c r="N111" s="327">
        <v>401</v>
      </c>
      <c r="O111" s="326">
        <v>0.1462399959564209</v>
      </c>
      <c r="Q111" s="327">
        <v>23351</v>
      </c>
      <c r="R111" s="326">
        <v>0.18925000727176669</v>
      </c>
      <c r="S111" s="325"/>
    </row>
    <row r="112" spans="1:19" x14ac:dyDescent="0.25">
      <c r="A112" t="s">
        <v>478</v>
      </c>
      <c r="B112" t="s">
        <v>284</v>
      </c>
      <c r="C112" t="s">
        <v>309</v>
      </c>
      <c r="D112" t="s">
        <v>477</v>
      </c>
      <c r="E112" t="s">
        <v>18</v>
      </c>
      <c r="F112" t="s">
        <v>19</v>
      </c>
      <c r="G112" s="133">
        <v>13</v>
      </c>
      <c r="H112" t="s">
        <v>255</v>
      </c>
      <c r="I112" t="s">
        <v>525</v>
      </c>
      <c r="J112" t="s">
        <v>260</v>
      </c>
      <c r="K112" s="327">
        <v>155</v>
      </c>
      <c r="L112" s="326">
        <v>0.122919999063015</v>
      </c>
      <c r="N112" s="327">
        <v>265</v>
      </c>
      <c r="O112" s="326">
        <v>9.6639998257160187E-2</v>
      </c>
      <c r="Q112" s="327">
        <v>17285</v>
      </c>
      <c r="R112" s="326">
        <v>0.14009000360965729</v>
      </c>
      <c r="S112" s="325"/>
    </row>
    <row r="113" spans="1:19" x14ac:dyDescent="0.25">
      <c r="A113" t="s">
        <v>478</v>
      </c>
      <c r="B113" t="s">
        <v>284</v>
      </c>
      <c r="C113" t="s">
        <v>309</v>
      </c>
      <c r="D113" t="s">
        <v>477</v>
      </c>
      <c r="E113" t="s">
        <v>18</v>
      </c>
      <c r="F113" t="s">
        <v>19</v>
      </c>
      <c r="G113" s="133">
        <v>13</v>
      </c>
      <c r="H113" t="s">
        <v>255</v>
      </c>
      <c r="I113" t="s">
        <v>521</v>
      </c>
      <c r="J113" t="s">
        <v>524</v>
      </c>
      <c r="K113" s="327">
        <v>972</v>
      </c>
      <c r="L113" s="326">
        <v>0.7708200216293335</v>
      </c>
      <c r="M113" s="326">
        <v>0.79023998975753784</v>
      </c>
      <c r="N113" s="327">
        <v>2129</v>
      </c>
      <c r="O113" s="326">
        <v>0.77644002437591553</v>
      </c>
      <c r="P113" s="326">
        <v>0.80551999807357788</v>
      </c>
      <c r="Q113" s="327">
        <v>99716</v>
      </c>
      <c r="R113" s="326">
        <v>0.80817002058029175</v>
      </c>
      <c r="S113" s="325">
        <v>0.84360998868942261</v>
      </c>
    </row>
    <row r="114" spans="1:19" x14ac:dyDescent="0.25">
      <c r="A114" t="s">
        <v>478</v>
      </c>
      <c r="B114" t="s">
        <v>284</v>
      </c>
      <c r="C114" t="s">
        <v>309</v>
      </c>
      <c r="D114" t="s">
        <v>477</v>
      </c>
      <c r="E114" t="s">
        <v>18</v>
      </c>
      <c r="F114" t="s">
        <v>19</v>
      </c>
      <c r="G114">
        <v>13</v>
      </c>
      <c r="H114" t="s">
        <v>255</v>
      </c>
      <c r="I114" t="s">
        <v>521</v>
      </c>
      <c r="J114" t="s">
        <v>523</v>
      </c>
      <c r="K114" s="142">
        <v>159</v>
      </c>
      <c r="L114" s="326">
        <v>0.12609000504016879</v>
      </c>
      <c r="M114" s="326">
        <v>0.12927000224590299</v>
      </c>
      <c r="N114" s="142">
        <v>305</v>
      </c>
      <c r="O114" s="326">
        <v>0.1112300008535385</v>
      </c>
      <c r="P114" s="326">
        <v>0.1154000014066696</v>
      </c>
      <c r="Q114" s="142">
        <v>10969</v>
      </c>
      <c r="R114" s="326">
        <v>8.8899999856948853E-2</v>
      </c>
      <c r="S114" s="326">
        <v>9.2799998819828033E-2</v>
      </c>
    </row>
    <row r="115" spans="1:19" x14ac:dyDescent="0.25">
      <c r="A115" t="s">
        <v>478</v>
      </c>
      <c r="B115" t="s">
        <v>284</v>
      </c>
      <c r="C115" t="s">
        <v>309</v>
      </c>
      <c r="D115" t="s">
        <v>477</v>
      </c>
      <c r="E115" t="s">
        <v>18</v>
      </c>
      <c r="F115" t="s">
        <v>19</v>
      </c>
      <c r="G115" s="133">
        <v>13</v>
      </c>
      <c r="H115" t="s">
        <v>255</v>
      </c>
      <c r="I115" t="s">
        <v>521</v>
      </c>
      <c r="J115" t="s">
        <v>522</v>
      </c>
      <c r="K115" s="327">
        <v>99</v>
      </c>
      <c r="L115" s="326">
        <v>7.8510001301765442E-2</v>
      </c>
      <c r="M115" s="326">
        <v>8.0490000545978546E-2</v>
      </c>
      <c r="N115" s="327">
        <v>209</v>
      </c>
      <c r="O115" s="326">
        <v>7.6219998300075531E-2</v>
      </c>
      <c r="P115" s="326">
        <v>7.9080000519752502E-2</v>
      </c>
      <c r="Q115" s="327">
        <v>7517</v>
      </c>
      <c r="R115" s="326">
        <v>6.0920000076293952E-2</v>
      </c>
      <c r="S115" s="325">
        <v>6.3589997589588165E-2</v>
      </c>
    </row>
    <row r="116" spans="1:19" x14ac:dyDescent="0.25">
      <c r="A116" t="s">
        <v>478</v>
      </c>
      <c r="B116" t="s">
        <v>284</v>
      </c>
      <c r="C116" t="s">
        <v>309</v>
      </c>
      <c r="D116" t="s">
        <v>477</v>
      </c>
      <c r="E116" t="s">
        <v>18</v>
      </c>
      <c r="F116" t="s">
        <v>19</v>
      </c>
      <c r="G116" s="133">
        <v>13</v>
      </c>
      <c r="H116" t="s">
        <v>255</v>
      </c>
      <c r="I116" t="s">
        <v>521</v>
      </c>
      <c r="J116" t="s">
        <v>438</v>
      </c>
      <c r="K116" s="327">
        <v>31</v>
      </c>
      <c r="L116" s="326">
        <v>2.4579999968409538E-2</v>
      </c>
      <c r="N116" s="327">
        <v>99</v>
      </c>
      <c r="O116" s="326">
        <v>3.6109998822212219E-2</v>
      </c>
      <c r="Q116" s="327">
        <v>5183</v>
      </c>
      <c r="R116" s="326">
        <v>4.2010001838207238E-2</v>
      </c>
      <c r="S116" s="325"/>
    </row>
    <row r="117" spans="1:19" x14ac:dyDescent="0.25">
      <c r="A117" t="s">
        <v>478</v>
      </c>
      <c r="B117" t="s">
        <v>284</v>
      </c>
      <c r="C117" t="s">
        <v>309</v>
      </c>
      <c r="D117" t="s">
        <v>477</v>
      </c>
      <c r="E117" t="s">
        <v>18</v>
      </c>
      <c r="F117" t="s">
        <v>19</v>
      </c>
      <c r="G117" s="133">
        <v>13</v>
      </c>
      <c r="H117" t="s">
        <v>255</v>
      </c>
      <c r="I117" t="s">
        <v>517</v>
      </c>
      <c r="J117" t="s">
        <v>520</v>
      </c>
      <c r="K117" s="327">
        <v>437</v>
      </c>
      <c r="L117" s="326">
        <v>0.34654998779296881</v>
      </c>
      <c r="N117" s="327">
        <v>987</v>
      </c>
      <c r="O117" s="326">
        <v>0.35995998978614813</v>
      </c>
      <c r="Q117" s="327">
        <v>43571</v>
      </c>
      <c r="R117" s="326">
        <v>0.35313001275062561</v>
      </c>
      <c r="S117" s="325"/>
    </row>
    <row r="118" spans="1:19" x14ac:dyDescent="0.25">
      <c r="A118" t="s">
        <v>478</v>
      </c>
      <c r="B118" t="s">
        <v>284</v>
      </c>
      <c r="C118" t="s">
        <v>309</v>
      </c>
      <c r="D118" t="s">
        <v>477</v>
      </c>
      <c r="E118" t="s">
        <v>18</v>
      </c>
      <c r="F118" t="s">
        <v>19</v>
      </c>
      <c r="G118">
        <v>13</v>
      </c>
      <c r="H118" t="s">
        <v>255</v>
      </c>
      <c r="I118" t="s">
        <v>517</v>
      </c>
      <c r="J118" t="s">
        <v>519</v>
      </c>
      <c r="K118" s="142">
        <v>383</v>
      </c>
      <c r="L118" s="326">
        <v>0.30373001098632813</v>
      </c>
      <c r="N118" s="142">
        <v>834</v>
      </c>
      <c r="O118" s="326">
        <v>0.30415999889373779</v>
      </c>
      <c r="Q118" s="142">
        <v>34904</v>
      </c>
      <c r="R118" s="326">
        <v>0.28288999199867249</v>
      </c>
    </row>
    <row r="119" spans="1:19" x14ac:dyDescent="0.25">
      <c r="A119" t="s">
        <v>478</v>
      </c>
      <c r="B119" t="s">
        <v>284</v>
      </c>
      <c r="C119" t="s">
        <v>309</v>
      </c>
      <c r="D119" t="s">
        <v>477</v>
      </c>
      <c r="E119" t="s">
        <v>18</v>
      </c>
      <c r="F119" t="s">
        <v>19</v>
      </c>
      <c r="G119" s="133">
        <v>13</v>
      </c>
      <c r="H119" t="s">
        <v>255</v>
      </c>
      <c r="I119" t="s">
        <v>517</v>
      </c>
      <c r="J119" t="s">
        <v>518</v>
      </c>
      <c r="K119" s="327">
        <v>441</v>
      </c>
      <c r="L119" s="326">
        <v>0.34972000122070313</v>
      </c>
      <c r="N119" s="327">
        <v>921</v>
      </c>
      <c r="O119" s="326">
        <v>0.33588999509811401</v>
      </c>
      <c r="Q119" s="327">
        <v>44910</v>
      </c>
      <c r="R119" s="326">
        <v>0.3639799952507019</v>
      </c>
      <c r="S119" s="325"/>
    </row>
    <row r="120" spans="1:19" x14ac:dyDescent="0.25">
      <c r="A120" t="s">
        <v>478</v>
      </c>
      <c r="B120" t="s">
        <v>284</v>
      </c>
      <c r="C120" t="s">
        <v>309</v>
      </c>
      <c r="D120" t="s">
        <v>477</v>
      </c>
      <c r="E120" t="s">
        <v>18</v>
      </c>
      <c r="F120" t="s">
        <v>19</v>
      </c>
      <c r="G120" s="133">
        <v>13</v>
      </c>
      <c r="H120" t="s">
        <v>255</v>
      </c>
      <c r="I120" t="s">
        <v>513</v>
      </c>
      <c r="J120" t="s">
        <v>516</v>
      </c>
      <c r="K120" s="327">
        <v>24</v>
      </c>
      <c r="L120" s="326">
        <v>1.9029999151825901E-2</v>
      </c>
      <c r="M120" s="326">
        <v>2.308000065386295E-2</v>
      </c>
      <c r="N120" s="327">
        <v>73</v>
      </c>
      <c r="O120" s="326">
        <v>2.6620000600814819E-2</v>
      </c>
      <c r="P120" s="326">
        <v>3.2290000468492508E-2</v>
      </c>
      <c r="Q120" s="327">
        <v>4179</v>
      </c>
      <c r="R120" s="326">
        <v>3.3870000392198563E-2</v>
      </c>
      <c r="S120" s="325">
        <v>3.8320001214742661E-2</v>
      </c>
    </row>
    <row r="121" spans="1:19" x14ac:dyDescent="0.25">
      <c r="A121" t="s">
        <v>478</v>
      </c>
      <c r="B121" t="s">
        <v>284</v>
      </c>
      <c r="C121" t="s">
        <v>309</v>
      </c>
      <c r="D121" t="s">
        <v>477</v>
      </c>
      <c r="E121" t="s">
        <v>18</v>
      </c>
      <c r="F121" t="s">
        <v>19</v>
      </c>
      <c r="G121" s="133">
        <v>13</v>
      </c>
      <c r="H121" t="s">
        <v>255</v>
      </c>
      <c r="I121" t="s">
        <v>513</v>
      </c>
      <c r="J121" t="s">
        <v>515</v>
      </c>
      <c r="K121" s="327">
        <v>162</v>
      </c>
      <c r="L121" s="326">
        <v>0.12847000360488889</v>
      </c>
      <c r="M121" s="326">
        <v>0.15577000379562381</v>
      </c>
      <c r="N121" s="327">
        <v>415</v>
      </c>
      <c r="O121" s="326">
        <v>0.15135000646114349</v>
      </c>
      <c r="P121" s="326">
        <v>0.18355000019073489</v>
      </c>
      <c r="Q121" s="327">
        <v>13286</v>
      </c>
      <c r="R121" s="326">
        <v>0.1076800003647804</v>
      </c>
      <c r="S121" s="325">
        <v>0.12182000279426571</v>
      </c>
    </row>
    <row r="122" spans="1:19" x14ac:dyDescent="0.25">
      <c r="A122" t="s">
        <v>478</v>
      </c>
      <c r="B122" t="s">
        <v>284</v>
      </c>
      <c r="C122" t="s">
        <v>309</v>
      </c>
      <c r="D122" t="s">
        <v>477</v>
      </c>
      <c r="E122" t="s">
        <v>18</v>
      </c>
      <c r="F122" t="s">
        <v>19</v>
      </c>
      <c r="G122">
        <v>13</v>
      </c>
      <c r="H122" t="s">
        <v>255</v>
      </c>
      <c r="I122" t="s">
        <v>513</v>
      </c>
      <c r="J122" t="s">
        <v>514</v>
      </c>
      <c r="K122" s="142">
        <v>854</v>
      </c>
      <c r="L122" s="326">
        <v>0.67724001407623291</v>
      </c>
      <c r="M122" s="326">
        <v>0.82115000486373901</v>
      </c>
      <c r="N122" s="142">
        <v>1773</v>
      </c>
      <c r="O122" s="326">
        <v>0.64661002159118652</v>
      </c>
      <c r="P122" s="326">
        <v>0.78416997194290161</v>
      </c>
      <c r="Q122" s="142">
        <v>91601</v>
      </c>
      <c r="R122" s="326">
        <v>0.74239999055862427</v>
      </c>
      <c r="S122" s="326">
        <v>0.83986997604370117</v>
      </c>
    </row>
    <row r="123" spans="1:19" x14ac:dyDescent="0.25">
      <c r="A123" t="s">
        <v>478</v>
      </c>
      <c r="B123" t="s">
        <v>284</v>
      </c>
      <c r="C123" t="s">
        <v>309</v>
      </c>
      <c r="D123" t="s">
        <v>477</v>
      </c>
      <c r="E123" t="s">
        <v>18</v>
      </c>
      <c r="F123" t="s">
        <v>19</v>
      </c>
      <c r="G123" s="133">
        <v>13</v>
      </c>
      <c r="H123" t="s">
        <v>255</v>
      </c>
      <c r="I123" t="s">
        <v>513</v>
      </c>
      <c r="J123" t="s">
        <v>512</v>
      </c>
      <c r="K123" s="327">
        <v>221</v>
      </c>
      <c r="L123" s="326">
        <v>0.17526000738143921</v>
      </c>
      <c r="N123" s="327">
        <v>481</v>
      </c>
      <c r="O123" s="326">
        <v>0.17542000114917761</v>
      </c>
      <c r="Q123" s="327">
        <v>14319</v>
      </c>
      <c r="R123" s="326">
        <v>0.11604999750852581</v>
      </c>
      <c r="S123" s="325"/>
    </row>
    <row r="124" spans="1:19" x14ac:dyDescent="0.25">
      <c r="A124" t="s">
        <v>478</v>
      </c>
      <c r="B124" t="s">
        <v>284</v>
      </c>
      <c r="C124" t="s">
        <v>309</v>
      </c>
      <c r="D124" t="s">
        <v>477</v>
      </c>
      <c r="E124" t="s">
        <v>18</v>
      </c>
      <c r="F124" t="s">
        <v>19</v>
      </c>
      <c r="G124" s="133">
        <v>13</v>
      </c>
      <c r="H124" t="s">
        <v>255</v>
      </c>
      <c r="I124" t="s">
        <v>575</v>
      </c>
      <c r="J124" t="s">
        <v>511</v>
      </c>
      <c r="K124" s="327">
        <v>170</v>
      </c>
      <c r="L124" s="326">
        <v>0.13481000065803531</v>
      </c>
      <c r="M124" s="326">
        <v>0.1394599974155426</v>
      </c>
      <c r="N124" s="327">
        <v>498</v>
      </c>
      <c r="O124" s="326">
        <v>0.18162000179290769</v>
      </c>
      <c r="P124" s="326">
        <v>0.18999999761581421</v>
      </c>
      <c r="Q124" s="327">
        <v>5100</v>
      </c>
      <c r="R124" s="326">
        <v>4.1329998522996902E-2</v>
      </c>
      <c r="S124" s="325">
        <v>4.4070001691579819E-2</v>
      </c>
    </row>
    <row r="125" spans="1:19" x14ac:dyDescent="0.25">
      <c r="A125" t="s">
        <v>478</v>
      </c>
      <c r="B125" t="s">
        <v>284</v>
      </c>
      <c r="C125" t="s">
        <v>309</v>
      </c>
      <c r="D125" t="s">
        <v>477</v>
      </c>
      <c r="E125" t="s">
        <v>18</v>
      </c>
      <c r="F125" t="s">
        <v>19</v>
      </c>
      <c r="G125" s="133">
        <v>13</v>
      </c>
      <c r="H125" t="s">
        <v>255</v>
      </c>
      <c r="I125" t="s">
        <v>575</v>
      </c>
      <c r="J125" t="s">
        <v>510</v>
      </c>
      <c r="K125" s="327">
        <v>87</v>
      </c>
      <c r="L125" s="326">
        <v>6.898999959230423E-2</v>
      </c>
      <c r="M125" s="326">
        <v>7.1369998157024384E-2</v>
      </c>
      <c r="N125" s="327">
        <v>310</v>
      </c>
      <c r="O125" s="326">
        <v>0.11305999755859381</v>
      </c>
      <c r="P125" s="326">
        <v>0.1182800009846687</v>
      </c>
      <c r="Q125" s="327">
        <v>2781</v>
      </c>
      <c r="R125" s="326">
        <v>2.2539999336004261E-2</v>
      </c>
      <c r="S125" s="325">
        <v>2.4029999971389771E-2</v>
      </c>
    </row>
    <row r="126" spans="1:19" x14ac:dyDescent="0.25">
      <c r="A126" t="s">
        <v>478</v>
      </c>
      <c r="B126" t="s">
        <v>284</v>
      </c>
      <c r="C126" t="s">
        <v>309</v>
      </c>
      <c r="D126" t="s">
        <v>477</v>
      </c>
      <c r="E126" t="s">
        <v>18</v>
      </c>
      <c r="F126" t="s">
        <v>19</v>
      </c>
      <c r="G126" s="133">
        <v>13</v>
      </c>
      <c r="H126" t="s">
        <v>255</v>
      </c>
      <c r="I126" t="s">
        <v>575</v>
      </c>
      <c r="J126" t="s">
        <v>509</v>
      </c>
      <c r="K126" s="327">
        <v>19</v>
      </c>
      <c r="L126" s="326">
        <v>1.506999973207712E-2</v>
      </c>
      <c r="M126" s="326">
        <v>1.5589999966323379E-2</v>
      </c>
      <c r="N126" s="327">
        <v>49</v>
      </c>
      <c r="O126" s="326">
        <v>1.7869999632239338E-2</v>
      </c>
      <c r="P126" s="326">
        <v>1.86999998986721E-2</v>
      </c>
      <c r="Q126" s="327">
        <v>909</v>
      </c>
      <c r="R126" s="326">
        <v>7.3699997738003731E-3</v>
      </c>
      <c r="S126" s="325">
        <v>7.8499997034668922E-3</v>
      </c>
    </row>
    <row r="127" spans="1:19" x14ac:dyDescent="0.25">
      <c r="A127" t="s">
        <v>478</v>
      </c>
      <c r="B127" t="s">
        <v>284</v>
      </c>
      <c r="C127" t="s">
        <v>309</v>
      </c>
      <c r="D127" t="s">
        <v>477</v>
      </c>
      <c r="E127" t="s">
        <v>18</v>
      </c>
      <c r="F127" t="s">
        <v>19</v>
      </c>
      <c r="G127" s="133">
        <v>13</v>
      </c>
      <c r="H127" t="s">
        <v>255</v>
      </c>
      <c r="I127" t="s">
        <v>575</v>
      </c>
      <c r="J127" t="s">
        <v>508</v>
      </c>
      <c r="K127" s="327">
        <v>33</v>
      </c>
      <c r="L127" s="326">
        <v>2.617000043392181E-2</v>
      </c>
      <c r="M127" s="326">
        <v>2.7070000767707821E-2</v>
      </c>
      <c r="N127" s="327">
        <v>113</v>
      </c>
      <c r="O127" s="326">
        <v>4.1209999471902847E-2</v>
      </c>
      <c r="P127" s="326">
        <v>4.311000183224678E-2</v>
      </c>
      <c r="Q127" s="327">
        <v>2219</v>
      </c>
      <c r="R127" s="326">
        <v>1.7980000004172329E-2</v>
      </c>
      <c r="S127" s="325">
        <v>1.9169999286532399E-2</v>
      </c>
    </row>
    <row r="128" spans="1:19" x14ac:dyDescent="0.25">
      <c r="A128" t="s">
        <v>478</v>
      </c>
      <c r="B128" t="s">
        <v>284</v>
      </c>
      <c r="C128" t="s">
        <v>309</v>
      </c>
      <c r="D128" t="s">
        <v>477</v>
      </c>
      <c r="E128" t="s">
        <v>18</v>
      </c>
      <c r="F128" t="s">
        <v>19</v>
      </c>
      <c r="G128" s="133">
        <v>13</v>
      </c>
      <c r="H128" t="s">
        <v>255</v>
      </c>
      <c r="I128" t="s">
        <v>575</v>
      </c>
      <c r="J128" t="s">
        <v>438</v>
      </c>
      <c r="K128" s="327">
        <v>42</v>
      </c>
      <c r="L128" s="326">
        <v>3.3309999853372567E-2</v>
      </c>
      <c r="N128" s="327">
        <v>121</v>
      </c>
      <c r="O128" s="326">
        <v>4.4130001217126853E-2</v>
      </c>
      <c r="Q128" s="327">
        <v>7648</v>
      </c>
      <c r="R128" s="326">
        <v>6.1980001628398902E-2</v>
      </c>
      <c r="S128" s="325"/>
    </row>
    <row r="129" spans="1:19" x14ac:dyDescent="0.25">
      <c r="A129" t="s">
        <v>478</v>
      </c>
      <c r="B129" t="s">
        <v>284</v>
      </c>
      <c r="C129" t="s">
        <v>309</v>
      </c>
      <c r="D129" t="s">
        <v>477</v>
      </c>
      <c r="E129" t="s">
        <v>18</v>
      </c>
      <c r="F129" t="s">
        <v>19</v>
      </c>
      <c r="G129" s="133">
        <v>13</v>
      </c>
      <c r="H129" t="s">
        <v>255</v>
      </c>
      <c r="I129" t="s">
        <v>575</v>
      </c>
      <c r="J129" t="s">
        <v>507</v>
      </c>
      <c r="K129" s="327">
        <v>910</v>
      </c>
      <c r="L129" s="326">
        <v>0.72165000438690186</v>
      </c>
      <c r="M129" s="326">
        <v>0.74651002883911133</v>
      </c>
      <c r="N129" s="327">
        <v>1651</v>
      </c>
      <c r="O129" s="326">
        <v>0.60211998224258423</v>
      </c>
      <c r="P129" s="326">
        <v>0.62990999221801758</v>
      </c>
      <c r="Q129" s="327">
        <v>104728</v>
      </c>
      <c r="R129" s="326">
        <v>0.84878998994827271</v>
      </c>
      <c r="S129" s="325">
        <v>0.90487998723983765</v>
      </c>
    </row>
    <row r="130" spans="1:19" x14ac:dyDescent="0.25">
      <c r="A130" t="s">
        <v>478</v>
      </c>
      <c r="B130" t="s">
        <v>284</v>
      </c>
      <c r="C130" t="s">
        <v>309</v>
      </c>
      <c r="D130" t="s">
        <v>477</v>
      </c>
      <c r="E130" t="s">
        <v>18</v>
      </c>
      <c r="F130" t="s">
        <v>19</v>
      </c>
      <c r="G130" s="133">
        <v>13</v>
      </c>
      <c r="H130" t="s">
        <v>255</v>
      </c>
      <c r="I130" t="s">
        <v>576</v>
      </c>
      <c r="J130" t="s">
        <v>485</v>
      </c>
      <c r="K130" s="327">
        <v>0</v>
      </c>
      <c r="L130" s="326">
        <v>0</v>
      </c>
      <c r="N130" s="327">
        <v>0</v>
      </c>
      <c r="O130" s="326">
        <v>0</v>
      </c>
      <c r="Q130" s="327">
        <v>2</v>
      </c>
      <c r="R130" s="326">
        <v>1.99999994947575E-5</v>
      </c>
      <c r="S130" s="325">
        <v>0.5</v>
      </c>
    </row>
    <row r="131" spans="1:19" x14ac:dyDescent="0.25">
      <c r="A131" t="s">
        <v>478</v>
      </c>
      <c r="B131" t="s">
        <v>284</v>
      </c>
      <c r="C131" t="s">
        <v>309</v>
      </c>
      <c r="D131" t="s">
        <v>477</v>
      </c>
      <c r="E131" t="s">
        <v>18</v>
      </c>
      <c r="F131" t="s">
        <v>19</v>
      </c>
      <c r="G131" s="133">
        <v>13</v>
      </c>
      <c r="H131" t="s">
        <v>255</v>
      </c>
      <c r="I131" t="s">
        <v>576</v>
      </c>
      <c r="J131" t="s">
        <v>484</v>
      </c>
      <c r="K131" s="327">
        <v>0</v>
      </c>
      <c r="L131" s="326">
        <v>0</v>
      </c>
      <c r="N131" s="327">
        <v>0</v>
      </c>
      <c r="O131" s="326">
        <v>0</v>
      </c>
      <c r="Q131" s="327">
        <v>2</v>
      </c>
      <c r="R131" s="326">
        <v>1.99999994947575E-5</v>
      </c>
      <c r="S131" s="325">
        <v>0.5</v>
      </c>
    </row>
    <row r="132" spans="1:19" x14ac:dyDescent="0.25">
      <c r="A132" t="s">
        <v>478</v>
      </c>
      <c r="B132" t="s">
        <v>284</v>
      </c>
      <c r="C132" t="s">
        <v>309</v>
      </c>
      <c r="D132" t="s">
        <v>477</v>
      </c>
      <c r="E132" t="s">
        <v>18</v>
      </c>
      <c r="F132" t="s">
        <v>19</v>
      </c>
      <c r="G132" s="133">
        <v>13</v>
      </c>
      <c r="H132" t="s">
        <v>255</v>
      </c>
      <c r="I132" t="s">
        <v>576</v>
      </c>
      <c r="J132" t="s">
        <v>438</v>
      </c>
      <c r="K132" s="327">
        <v>1261</v>
      </c>
      <c r="L132" s="326">
        <v>1</v>
      </c>
      <c r="N132" s="327">
        <v>2742</v>
      </c>
      <c r="O132" s="326">
        <v>1</v>
      </c>
      <c r="Q132" s="327">
        <v>123381</v>
      </c>
      <c r="R132" s="326">
        <v>0.99997001886367798</v>
      </c>
      <c r="S132" s="325"/>
    </row>
    <row r="133" spans="1:19" x14ac:dyDescent="0.25">
      <c r="A133" t="s">
        <v>478</v>
      </c>
      <c r="B133" t="s">
        <v>284</v>
      </c>
      <c r="C133" t="s">
        <v>309</v>
      </c>
      <c r="D133" t="s">
        <v>477</v>
      </c>
      <c r="E133" t="s">
        <v>18</v>
      </c>
      <c r="F133" t="s">
        <v>19</v>
      </c>
      <c r="G133" s="133">
        <v>13</v>
      </c>
      <c r="H133" t="s">
        <v>255</v>
      </c>
      <c r="I133" t="s">
        <v>504</v>
      </c>
      <c r="J133" t="s">
        <v>506</v>
      </c>
      <c r="K133" s="327">
        <v>221</v>
      </c>
      <c r="L133" s="326">
        <v>0.17526000738143921</v>
      </c>
      <c r="N133" s="327">
        <v>481</v>
      </c>
      <c r="O133" s="326">
        <v>0.17542000114917761</v>
      </c>
      <c r="Q133" s="327">
        <v>14319</v>
      </c>
      <c r="R133" s="326">
        <v>0.11604999750852581</v>
      </c>
      <c r="S133" s="325"/>
    </row>
    <row r="134" spans="1:19" x14ac:dyDescent="0.25">
      <c r="A134" t="s">
        <v>478</v>
      </c>
      <c r="B134" t="s">
        <v>284</v>
      </c>
      <c r="C134" t="s">
        <v>309</v>
      </c>
      <c r="D134" t="s">
        <v>477</v>
      </c>
      <c r="E134" t="s">
        <v>18</v>
      </c>
      <c r="F134" t="s">
        <v>19</v>
      </c>
      <c r="G134">
        <v>13</v>
      </c>
      <c r="H134" t="s">
        <v>255</v>
      </c>
      <c r="I134" t="s">
        <v>504</v>
      </c>
      <c r="J134" t="s">
        <v>424</v>
      </c>
      <c r="K134" s="142">
        <v>162</v>
      </c>
      <c r="L134" s="326">
        <v>0.12847000360488889</v>
      </c>
      <c r="M134" s="326">
        <v>0.15577000379562381</v>
      </c>
      <c r="N134" s="142">
        <v>415</v>
      </c>
      <c r="O134" s="326">
        <v>0.15135000646114349</v>
      </c>
      <c r="P134" s="326">
        <v>0.18355000019073489</v>
      </c>
      <c r="Q134" s="142">
        <v>13286</v>
      </c>
      <c r="R134" s="326">
        <v>0.1076800003647804</v>
      </c>
      <c r="S134" s="326">
        <v>0.12182000279426571</v>
      </c>
    </row>
    <row r="135" spans="1:19" x14ac:dyDescent="0.25">
      <c r="A135" t="s">
        <v>478</v>
      </c>
      <c r="B135" t="s">
        <v>284</v>
      </c>
      <c r="C135" t="s">
        <v>309</v>
      </c>
      <c r="D135" t="s">
        <v>477</v>
      </c>
      <c r="E135" t="s">
        <v>18</v>
      </c>
      <c r="F135" t="s">
        <v>19</v>
      </c>
      <c r="G135" s="133">
        <v>13</v>
      </c>
      <c r="H135" t="s">
        <v>255</v>
      </c>
      <c r="I135" t="s">
        <v>504</v>
      </c>
      <c r="J135" t="s">
        <v>455</v>
      </c>
      <c r="K135" s="327">
        <v>409</v>
      </c>
      <c r="L135" s="326">
        <v>0.32434999942779541</v>
      </c>
      <c r="M135" s="326">
        <v>0.39326998591423029</v>
      </c>
      <c r="N135" s="327">
        <v>892</v>
      </c>
      <c r="O135" s="326">
        <v>0.32530999183654791</v>
      </c>
      <c r="P135" s="326">
        <v>0.39452001452445978</v>
      </c>
      <c r="Q135" s="327">
        <v>43045</v>
      </c>
      <c r="R135" s="326">
        <v>0.34887000918388372</v>
      </c>
      <c r="S135" s="325">
        <v>0.39467000961303711</v>
      </c>
    </row>
    <row r="136" spans="1:19" x14ac:dyDescent="0.25">
      <c r="A136" t="s">
        <v>478</v>
      </c>
      <c r="B136" t="s">
        <v>284</v>
      </c>
      <c r="C136" t="s">
        <v>309</v>
      </c>
      <c r="D136" t="s">
        <v>477</v>
      </c>
      <c r="E136" t="s">
        <v>18</v>
      </c>
      <c r="F136" t="s">
        <v>19</v>
      </c>
      <c r="G136">
        <v>13</v>
      </c>
      <c r="H136" t="s">
        <v>255</v>
      </c>
      <c r="I136" t="s">
        <v>504</v>
      </c>
      <c r="J136" t="s">
        <v>505</v>
      </c>
      <c r="K136" s="142">
        <v>403</v>
      </c>
      <c r="L136" s="326">
        <v>0.3195900022983551</v>
      </c>
      <c r="M136" s="326">
        <v>0.38749998807907099</v>
      </c>
      <c r="N136" s="142">
        <v>796</v>
      </c>
      <c r="O136" s="326">
        <v>0.29030001163482672</v>
      </c>
      <c r="P136" s="326">
        <v>0.3520599901676178</v>
      </c>
      <c r="Q136" s="142">
        <v>42835</v>
      </c>
      <c r="R136" s="326">
        <v>0.34716999530792242</v>
      </c>
      <c r="S136" s="326">
        <v>0.39274001121521002</v>
      </c>
    </row>
    <row r="137" spans="1:19" x14ac:dyDescent="0.25">
      <c r="A137" t="s">
        <v>478</v>
      </c>
      <c r="B137" t="s">
        <v>284</v>
      </c>
      <c r="C137" t="s">
        <v>309</v>
      </c>
      <c r="D137" t="s">
        <v>477</v>
      </c>
      <c r="E137" t="s">
        <v>18</v>
      </c>
      <c r="F137" t="s">
        <v>19</v>
      </c>
      <c r="G137">
        <v>13</v>
      </c>
      <c r="H137" t="s">
        <v>255</v>
      </c>
      <c r="I137" t="s">
        <v>504</v>
      </c>
      <c r="J137" t="s">
        <v>503</v>
      </c>
      <c r="K137" s="142">
        <v>66</v>
      </c>
      <c r="L137" s="326">
        <v>5.2340000867843628E-2</v>
      </c>
      <c r="M137" s="326">
        <v>6.3459999859333038E-2</v>
      </c>
      <c r="N137" s="142">
        <v>158</v>
      </c>
      <c r="O137" s="326">
        <v>5.7620000094175339E-2</v>
      </c>
      <c r="P137" s="326">
        <v>6.9880001246929169E-2</v>
      </c>
      <c r="Q137" s="142">
        <v>9900</v>
      </c>
      <c r="R137" s="326">
        <v>8.0239996314048767E-2</v>
      </c>
      <c r="S137" s="326">
        <v>9.0769998729228973E-2</v>
      </c>
    </row>
    <row r="138" spans="1:19" x14ac:dyDescent="0.25">
      <c r="A138" t="s">
        <v>478</v>
      </c>
      <c r="B138" t="s">
        <v>284</v>
      </c>
      <c r="C138" t="s">
        <v>309</v>
      </c>
      <c r="D138" t="s">
        <v>477</v>
      </c>
      <c r="E138" t="s">
        <v>18</v>
      </c>
      <c r="F138" t="s">
        <v>19</v>
      </c>
      <c r="G138" s="133">
        <v>13</v>
      </c>
      <c r="H138" t="s">
        <v>255</v>
      </c>
      <c r="I138" t="s">
        <v>501</v>
      </c>
      <c r="J138" t="s">
        <v>502</v>
      </c>
      <c r="K138" s="327">
        <v>221</v>
      </c>
      <c r="L138" s="326">
        <v>0.17526000738143921</v>
      </c>
      <c r="N138" s="327">
        <v>481</v>
      </c>
      <c r="O138" s="326">
        <v>0.17542000114917761</v>
      </c>
      <c r="Q138" s="327">
        <v>14319</v>
      </c>
      <c r="R138" s="326">
        <v>0.11604999750852581</v>
      </c>
      <c r="S138" s="325"/>
    </row>
    <row r="139" spans="1:19" x14ac:dyDescent="0.25">
      <c r="A139" t="s">
        <v>478</v>
      </c>
      <c r="B139" t="s">
        <v>284</v>
      </c>
      <c r="C139" t="s">
        <v>309</v>
      </c>
      <c r="D139" t="s">
        <v>477</v>
      </c>
      <c r="E139" t="s">
        <v>18</v>
      </c>
      <c r="F139" t="s">
        <v>19</v>
      </c>
      <c r="G139">
        <v>13</v>
      </c>
      <c r="H139" t="s">
        <v>255</v>
      </c>
      <c r="I139" t="s">
        <v>501</v>
      </c>
      <c r="J139" t="s">
        <v>500</v>
      </c>
      <c r="K139" s="142">
        <v>1040</v>
      </c>
      <c r="L139" s="326">
        <v>0.82473999261856079</v>
      </c>
      <c r="M139" s="326">
        <v>1</v>
      </c>
      <c r="N139" s="142">
        <v>2261</v>
      </c>
      <c r="O139" s="326">
        <v>0.82458001375198364</v>
      </c>
      <c r="P139" s="326">
        <v>1</v>
      </c>
      <c r="Q139" s="142">
        <v>109066</v>
      </c>
      <c r="R139" s="326">
        <v>0.88394999504089355</v>
      </c>
      <c r="S139" s="326">
        <v>1</v>
      </c>
    </row>
    <row r="140" spans="1:19" x14ac:dyDescent="0.25">
      <c r="A140" t="s">
        <v>478</v>
      </c>
      <c r="B140" t="s">
        <v>284</v>
      </c>
      <c r="C140" t="s">
        <v>309</v>
      </c>
      <c r="D140" t="s">
        <v>477</v>
      </c>
      <c r="E140" t="s">
        <v>18</v>
      </c>
      <c r="F140" t="s">
        <v>19</v>
      </c>
      <c r="G140" s="133">
        <v>13</v>
      </c>
      <c r="H140" t="s">
        <v>255</v>
      </c>
      <c r="I140" t="s">
        <v>577</v>
      </c>
      <c r="J140" t="s">
        <v>493</v>
      </c>
      <c r="K140" s="327">
        <v>1113</v>
      </c>
      <c r="L140" s="326">
        <v>0.88262999057769775</v>
      </c>
      <c r="N140" s="327">
        <v>2305</v>
      </c>
      <c r="O140" s="326">
        <v>0.84062999486923218</v>
      </c>
      <c r="Q140" s="327">
        <v>45663</v>
      </c>
      <c r="R140" s="326">
        <v>0.37009000778198242</v>
      </c>
      <c r="S140" s="325"/>
    </row>
    <row r="141" spans="1:19" x14ac:dyDescent="0.25">
      <c r="A141" t="s">
        <v>478</v>
      </c>
      <c r="B141" t="s">
        <v>284</v>
      </c>
      <c r="C141" t="s">
        <v>309</v>
      </c>
      <c r="D141" t="s">
        <v>477</v>
      </c>
      <c r="E141" t="s">
        <v>18</v>
      </c>
      <c r="F141" t="s">
        <v>19</v>
      </c>
      <c r="G141" s="133">
        <v>13</v>
      </c>
      <c r="H141" t="s">
        <v>255</v>
      </c>
      <c r="I141" t="s">
        <v>577</v>
      </c>
      <c r="J141" t="s">
        <v>492</v>
      </c>
      <c r="K141" s="327">
        <v>92</v>
      </c>
      <c r="L141" s="326">
        <v>7.295999675989151E-2</v>
      </c>
      <c r="M141" s="326">
        <v>0.62161999940872192</v>
      </c>
      <c r="N141" s="327">
        <v>283</v>
      </c>
      <c r="O141" s="326">
        <v>0.1032100021839142</v>
      </c>
      <c r="P141" s="326">
        <v>0.64759999513626099</v>
      </c>
      <c r="Q141" s="327">
        <v>63272</v>
      </c>
      <c r="R141" s="326">
        <v>0.51279997825622559</v>
      </c>
      <c r="S141" s="325">
        <v>0.81407999992370605</v>
      </c>
    </row>
    <row r="142" spans="1:19" x14ac:dyDescent="0.25">
      <c r="A142" t="s">
        <v>478</v>
      </c>
      <c r="B142" t="s">
        <v>284</v>
      </c>
      <c r="C142" t="s">
        <v>309</v>
      </c>
      <c r="D142" t="s">
        <v>477</v>
      </c>
      <c r="E142" t="s">
        <v>18</v>
      </c>
      <c r="F142" t="s">
        <v>19</v>
      </c>
      <c r="G142">
        <v>13</v>
      </c>
      <c r="H142" t="s">
        <v>255</v>
      </c>
      <c r="I142" t="s">
        <v>577</v>
      </c>
      <c r="J142" t="s">
        <v>491</v>
      </c>
      <c r="K142" s="142">
        <v>35</v>
      </c>
      <c r="L142" s="326">
        <v>2.776000089943409E-2</v>
      </c>
      <c r="M142" s="326">
        <v>0.23648999631404879</v>
      </c>
      <c r="N142" s="142">
        <v>130</v>
      </c>
      <c r="O142" s="326">
        <v>4.7410000115633011E-2</v>
      </c>
      <c r="P142" s="326">
        <v>0.29747998714447021</v>
      </c>
      <c r="Q142" s="142">
        <v>9186</v>
      </c>
      <c r="R142" s="326">
        <v>7.4450001120567322E-2</v>
      </c>
      <c r="S142" s="326">
        <v>0.11818999797105791</v>
      </c>
    </row>
    <row r="143" spans="1:19" x14ac:dyDescent="0.25">
      <c r="A143" t="s">
        <v>478</v>
      </c>
      <c r="B143" t="s">
        <v>284</v>
      </c>
      <c r="C143" t="s">
        <v>309</v>
      </c>
      <c r="D143" t="s">
        <v>477</v>
      </c>
      <c r="E143" t="s">
        <v>18</v>
      </c>
      <c r="F143" t="s">
        <v>19</v>
      </c>
      <c r="G143" s="133">
        <v>13</v>
      </c>
      <c r="H143" t="s">
        <v>255</v>
      </c>
      <c r="I143" t="s">
        <v>577</v>
      </c>
      <c r="J143" t="s">
        <v>490</v>
      </c>
      <c r="K143" s="327">
        <v>10</v>
      </c>
      <c r="L143" s="326">
        <v>7.9300003126263618E-3</v>
      </c>
      <c r="M143" s="326">
        <v>6.7570000886917114E-2</v>
      </c>
      <c r="N143" s="327">
        <v>13</v>
      </c>
      <c r="O143" s="326">
        <v>4.7399997711181641E-3</v>
      </c>
      <c r="P143" s="326">
        <v>2.9750000685453411E-2</v>
      </c>
      <c r="Q143" s="327">
        <v>3071</v>
      </c>
      <c r="R143" s="326">
        <v>2.489000000059605E-2</v>
      </c>
      <c r="S143" s="325">
        <v>3.9510000497102737E-2</v>
      </c>
    </row>
    <row r="144" spans="1:19" x14ac:dyDescent="0.25">
      <c r="A144" t="s">
        <v>478</v>
      </c>
      <c r="B144" t="s">
        <v>284</v>
      </c>
      <c r="C144" t="s">
        <v>309</v>
      </c>
      <c r="D144" t="s">
        <v>477</v>
      </c>
      <c r="E144" t="s">
        <v>18</v>
      </c>
      <c r="F144" t="s">
        <v>19</v>
      </c>
      <c r="G144" s="133">
        <v>13</v>
      </c>
      <c r="H144" t="s">
        <v>255</v>
      </c>
      <c r="I144" t="s">
        <v>577</v>
      </c>
      <c r="J144" t="s">
        <v>489</v>
      </c>
      <c r="K144" s="327">
        <v>9</v>
      </c>
      <c r="L144" s="326">
        <v>7.1399998851120472E-3</v>
      </c>
      <c r="M144" s="326">
        <v>6.0809999704360962E-2</v>
      </c>
      <c r="N144" s="327">
        <v>9</v>
      </c>
      <c r="O144" s="326">
        <v>3.2800000626593828E-3</v>
      </c>
      <c r="P144" s="326">
        <v>2.058999985456467E-2</v>
      </c>
      <c r="Q144" s="327">
        <v>1819</v>
      </c>
      <c r="R144" s="326">
        <v>1.473999954760075E-2</v>
      </c>
      <c r="S144" s="325">
        <v>2.339999936521053E-2</v>
      </c>
    </row>
    <row r="145" spans="1:19" x14ac:dyDescent="0.25">
      <c r="A145" t="s">
        <v>478</v>
      </c>
      <c r="B145" t="s">
        <v>284</v>
      </c>
      <c r="C145" t="s">
        <v>309</v>
      </c>
      <c r="D145" t="s">
        <v>477</v>
      </c>
      <c r="E145" t="s">
        <v>18</v>
      </c>
      <c r="F145" t="s">
        <v>19</v>
      </c>
      <c r="G145">
        <v>13</v>
      </c>
      <c r="H145" t="s">
        <v>255</v>
      </c>
      <c r="I145" t="s">
        <v>577</v>
      </c>
      <c r="J145" t="s">
        <v>488</v>
      </c>
      <c r="K145" s="142">
        <v>2</v>
      </c>
      <c r="L145" s="326">
        <v>1.589999999850988E-3</v>
      </c>
      <c r="M145" s="326">
        <v>1.3509999960660929E-2</v>
      </c>
      <c r="N145" s="142">
        <v>2</v>
      </c>
      <c r="O145" s="326">
        <v>7.3000002885237336E-4</v>
      </c>
      <c r="P145" s="326">
        <v>4.5799999497830868E-3</v>
      </c>
      <c r="Q145" s="142">
        <v>374</v>
      </c>
      <c r="R145" s="326">
        <v>3.03000002168119E-3</v>
      </c>
      <c r="S145" s="326">
        <v>4.8099998384714127E-3</v>
      </c>
    </row>
    <row r="146" spans="1:19" x14ac:dyDescent="0.25">
      <c r="A146" t="s">
        <v>478</v>
      </c>
      <c r="B146" t="s">
        <v>284</v>
      </c>
      <c r="C146" t="s">
        <v>309</v>
      </c>
      <c r="D146" t="s">
        <v>477</v>
      </c>
      <c r="E146" t="s">
        <v>18</v>
      </c>
      <c r="F146" t="s">
        <v>19</v>
      </c>
      <c r="G146">
        <v>13</v>
      </c>
      <c r="H146" t="s">
        <v>255</v>
      </c>
      <c r="I146" t="s">
        <v>499</v>
      </c>
      <c r="J146" t="s">
        <v>261</v>
      </c>
      <c r="K146" s="142">
        <v>1253</v>
      </c>
      <c r="L146" s="326">
        <v>0.99365997314453125</v>
      </c>
      <c r="N146" s="142">
        <v>2724</v>
      </c>
      <c r="O146" s="326">
        <v>0.99343997240066528</v>
      </c>
      <c r="Q146" s="142">
        <v>122496</v>
      </c>
      <c r="R146" s="326">
        <v>0.99278998374938965</v>
      </c>
    </row>
    <row r="147" spans="1:19" x14ac:dyDescent="0.25">
      <c r="A147" t="s">
        <v>478</v>
      </c>
      <c r="B147" t="s">
        <v>284</v>
      </c>
      <c r="C147" t="s">
        <v>309</v>
      </c>
      <c r="D147" t="s">
        <v>477</v>
      </c>
      <c r="E147" t="s">
        <v>18</v>
      </c>
      <c r="F147" t="s">
        <v>19</v>
      </c>
      <c r="G147" s="133">
        <v>13</v>
      </c>
      <c r="H147" t="s">
        <v>255</v>
      </c>
      <c r="I147" t="s">
        <v>499</v>
      </c>
      <c r="J147" t="s">
        <v>262</v>
      </c>
      <c r="K147" s="327">
        <v>8</v>
      </c>
      <c r="L147" s="326">
        <v>6.3399998471140862E-3</v>
      </c>
      <c r="N147" s="327">
        <v>18</v>
      </c>
      <c r="O147" s="326">
        <v>6.5600001253187656E-3</v>
      </c>
      <c r="Q147" s="327">
        <v>889</v>
      </c>
      <c r="R147" s="326">
        <v>7.2099999524652958E-3</v>
      </c>
      <c r="S147" s="325"/>
    </row>
    <row r="148" spans="1:19" x14ac:dyDescent="0.25">
      <c r="A148" t="s">
        <v>478</v>
      </c>
      <c r="B148" t="s">
        <v>284</v>
      </c>
      <c r="C148" t="s">
        <v>309</v>
      </c>
      <c r="D148" t="s">
        <v>477</v>
      </c>
      <c r="E148" t="s">
        <v>18</v>
      </c>
      <c r="F148" t="s">
        <v>19</v>
      </c>
      <c r="G148">
        <v>13</v>
      </c>
      <c r="H148" t="s">
        <v>255</v>
      </c>
      <c r="I148" t="s">
        <v>578</v>
      </c>
      <c r="J148" t="s">
        <v>498</v>
      </c>
      <c r="K148" s="142">
        <v>209</v>
      </c>
      <c r="L148" s="326">
        <v>0.1657399982213974</v>
      </c>
      <c r="N148" s="142">
        <v>535</v>
      </c>
      <c r="O148" s="326">
        <v>0.19510999321937561</v>
      </c>
      <c r="Q148" s="142">
        <v>17871</v>
      </c>
      <c r="R148" s="326">
        <v>0.1448400020599365</v>
      </c>
    </row>
    <row r="149" spans="1:19" x14ac:dyDescent="0.25">
      <c r="A149" t="s">
        <v>478</v>
      </c>
      <c r="B149" t="s">
        <v>284</v>
      </c>
      <c r="C149" t="s">
        <v>309</v>
      </c>
      <c r="D149" t="s">
        <v>477</v>
      </c>
      <c r="E149" t="s">
        <v>18</v>
      </c>
      <c r="F149" t="s">
        <v>19</v>
      </c>
      <c r="G149" s="133">
        <v>13</v>
      </c>
      <c r="H149" t="s">
        <v>255</v>
      </c>
      <c r="I149" t="s">
        <v>578</v>
      </c>
      <c r="J149" t="s">
        <v>497</v>
      </c>
      <c r="K149" s="327">
        <v>304</v>
      </c>
      <c r="L149" s="326">
        <v>0.24108000099658969</v>
      </c>
      <c r="N149" s="327">
        <v>1000</v>
      </c>
      <c r="O149" s="326">
        <v>0.36469998955726618</v>
      </c>
      <c r="Q149" s="327">
        <v>21943</v>
      </c>
      <c r="R149" s="326">
        <v>0.17783999443054199</v>
      </c>
      <c r="S149" s="325"/>
    </row>
    <row r="150" spans="1:19" x14ac:dyDescent="0.25">
      <c r="A150" t="s">
        <v>478</v>
      </c>
      <c r="B150" t="s">
        <v>284</v>
      </c>
      <c r="C150" t="s">
        <v>309</v>
      </c>
      <c r="D150" t="s">
        <v>477</v>
      </c>
      <c r="E150" t="s">
        <v>18</v>
      </c>
      <c r="F150" t="s">
        <v>19</v>
      </c>
      <c r="G150" s="133">
        <v>13</v>
      </c>
      <c r="H150" t="s">
        <v>255</v>
      </c>
      <c r="I150" t="s">
        <v>578</v>
      </c>
      <c r="J150" t="s">
        <v>496</v>
      </c>
      <c r="K150" s="327">
        <v>340</v>
      </c>
      <c r="L150" s="326">
        <v>0.26963001489639282</v>
      </c>
      <c r="N150" s="327">
        <v>588</v>
      </c>
      <c r="O150" s="326">
        <v>0.2144400030374527</v>
      </c>
      <c r="Q150" s="327">
        <v>25988</v>
      </c>
      <c r="R150" s="326">
        <v>0.21062999963760379</v>
      </c>
      <c r="S150" s="325"/>
    </row>
    <row r="151" spans="1:19" x14ac:dyDescent="0.25">
      <c r="A151" t="s">
        <v>478</v>
      </c>
      <c r="B151" t="s">
        <v>284</v>
      </c>
      <c r="C151" t="s">
        <v>309</v>
      </c>
      <c r="D151" t="s">
        <v>477</v>
      </c>
      <c r="E151" t="s">
        <v>18</v>
      </c>
      <c r="F151" t="s">
        <v>19</v>
      </c>
      <c r="G151">
        <v>13</v>
      </c>
      <c r="H151" t="s">
        <v>255</v>
      </c>
      <c r="I151" t="s">
        <v>578</v>
      </c>
      <c r="J151" t="s">
        <v>495</v>
      </c>
      <c r="K151" s="142">
        <v>239</v>
      </c>
      <c r="L151" s="326">
        <v>0.18953000009059909</v>
      </c>
      <c r="N151" s="142">
        <v>367</v>
      </c>
      <c r="O151" s="326">
        <v>0.1338399946689606</v>
      </c>
      <c r="Q151" s="142">
        <v>27975</v>
      </c>
      <c r="R151" s="326">
        <v>0.22673000395298001</v>
      </c>
    </row>
    <row r="152" spans="1:19" x14ac:dyDescent="0.25">
      <c r="A152" t="s">
        <v>478</v>
      </c>
      <c r="B152" t="s">
        <v>284</v>
      </c>
      <c r="C152" t="s">
        <v>309</v>
      </c>
      <c r="D152" t="s">
        <v>477</v>
      </c>
      <c r="E152" t="s">
        <v>18</v>
      </c>
      <c r="F152" t="s">
        <v>19</v>
      </c>
      <c r="G152" s="133">
        <v>13</v>
      </c>
      <c r="H152" t="s">
        <v>255</v>
      </c>
      <c r="I152" t="s">
        <v>578</v>
      </c>
      <c r="J152" t="s">
        <v>494</v>
      </c>
      <c r="K152" s="327">
        <v>169</v>
      </c>
      <c r="L152" s="326">
        <v>0.13402000069618231</v>
      </c>
      <c r="N152" s="327">
        <v>252</v>
      </c>
      <c r="O152" s="326">
        <v>9.1899998486042023E-2</v>
      </c>
      <c r="Q152" s="327">
        <v>29608</v>
      </c>
      <c r="R152" s="326">
        <v>0.23995999991893771</v>
      </c>
      <c r="S152" s="325"/>
    </row>
    <row r="153" spans="1:19" x14ac:dyDescent="0.25">
      <c r="A153" t="s">
        <v>478</v>
      </c>
      <c r="B153" t="s">
        <v>284</v>
      </c>
      <c r="C153" t="s">
        <v>309</v>
      </c>
      <c r="D153" t="s">
        <v>477</v>
      </c>
      <c r="E153" t="s">
        <v>18</v>
      </c>
      <c r="F153" t="s">
        <v>19</v>
      </c>
      <c r="G153" s="133">
        <v>13</v>
      </c>
      <c r="H153" t="s">
        <v>255</v>
      </c>
      <c r="I153" t="s">
        <v>476</v>
      </c>
      <c r="J153" t="s">
        <v>482</v>
      </c>
      <c r="K153" s="327">
        <v>871</v>
      </c>
      <c r="L153" s="326">
        <v>0.69072002172470093</v>
      </c>
      <c r="M153" s="326">
        <v>0.70813000202178955</v>
      </c>
      <c r="N153" s="327">
        <v>1918</v>
      </c>
      <c r="O153" s="326">
        <v>0.6994900107383728</v>
      </c>
      <c r="P153" s="326">
        <v>0.72569000720977783</v>
      </c>
      <c r="Q153" s="327">
        <v>91484</v>
      </c>
      <c r="R153" s="326">
        <v>0.74145001173019409</v>
      </c>
      <c r="S153" s="325">
        <v>0.77395999431610107</v>
      </c>
    </row>
    <row r="154" spans="1:19" x14ac:dyDescent="0.25">
      <c r="A154" t="s">
        <v>478</v>
      </c>
      <c r="B154" t="s">
        <v>284</v>
      </c>
      <c r="C154" t="s">
        <v>309</v>
      </c>
      <c r="D154" t="s">
        <v>477</v>
      </c>
      <c r="E154" t="s">
        <v>18</v>
      </c>
      <c r="F154" t="s">
        <v>19</v>
      </c>
      <c r="G154">
        <v>13</v>
      </c>
      <c r="H154" t="s">
        <v>255</v>
      </c>
      <c r="I154" t="s">
        <v>476</v>
      </c>
      <c r="J154" t="s">
        <v>481</v>
      </c>
      <c r="K154" s="142">
        <v>177</v>
      </c>
      <c r="L154" s="326">
        <v>0.14035999774932861</v>
      </c>
      <c r="M154" s="326">
        <v>0.1439000070095062</v>
      </c>
      <c r="N154" s="142">
        <v>338</v>
      </c>
      <c r="O154" s="326">
        <v>0.12326999753713611</v>
      </c>
      <c r="P154" s="326">
        <v>0.12788000702857971</v>
      </c>
      <c r="Q154" s="142">
        <v>12086</v>
      </c>
      <c r="R154" s="326">
        <v>9.7949996590614319E-2</v>
      </c>
      <c r="S154" s="326">
        <v>0.1022500023245811</v>
      </c>
    </row>
    <row r="155" spans="1:19" x14ac:dyDescent="0.25">
      <c r="A155" t="s">
        <v>478</v>
      </c>
      <c r="B155" t="s">
        <v>284</v>
      </c>
      <c r="C155" t="s">
        <v>309</v>
      </c>
      <c r="D155" t="s">
        <v>477</v>
      </c>
      <c r="E155" t="s">
        <v>18</v>
      </c>
      <c r="F155" t="s">
        <v>19</v>
      </c>
      <c r="G155" s="133">
        <v>13</v>
      </c>
      <c r="H155" t="s">
        <v>255</v>
      </c>
      <c r="I155" t="s">
        <v>476</v>
      </c>
      <c r="J155" t="s">
        <v>480</v>
      </c>
      <c r="K155" s="327">
        <v>111</v>
      </c>
      <c r="L155" s="326">
        <v>8.8030003011226654E-2</v>
      </c>
      <c r="M155" s="326">
        <v>9.0240001678466797E-2</v>
      </c>
      <c r="N155" s="327">
        <v>227</v>
      </c>
      <c r="O155" s="326">
        <v>8.2790002226829529E-2</v>
      </c>
      <c r="P155" s="326">
        <v>8.5890002548694611E-2</v>
      </c>
      <c r="Q155" s="327">
        <v>8487</v>
      </c>
      <c r="R155" s="326">
        <v>6.8779997527599335E-2</v>
      </c>
      <c r="S155" s="325">
        <v>7.1800000965595245E-2</v>
      </c>
    </row>
    <row r="156" spans="1:19" x14ac:dyDescent="0.25">
      <c r="A156" t="s">
        <v>478</v>
      </c>
      <c r="B156" t="s">
        <v>284</v>
      </c>
      <c r="C156" t="s">
        <v>309</v>
      </c>
      <c r="D156" t="s">
        <v>477</v>
      </c>
      <c r="E156" t="s">
        <v>18</v>
      </c>
      <c r="F156" t="s">
        <v>19</v>
      </c>
      <c r="G156" s="133">
        <v>13</v>
      </c>
      <c r="H156" t="s">
        <v>255</v>
      </c>
      <c r="I156" t="s">
        <v>476</v>
      </c>
      <c r="J156" t="s">
        <v>479</v>
      </c>
      <c r="K156" s="327">
        <v>31</v>
      </c>
      <c r="L156" s="326">
        <v>2.4579999968409538E-2</v>
      </c>
      <c r="N156" s="327">
        <v>99</v>
      </c>
      <c r="O156" s="326">
        <v>3.6109998822212219E-2</v>
      </c>
      <c r="Q156" s="327">
        <v>5183</v>
      </c>
      <c r="R156" s="326">
        <v>4.2010001838207238E-2</v>
      </c>
      <c r="S156" s="325"/>
    </row>
    <row r="157" spans="1:19" x14ac:dyDescent="0.25">
      <c r="A157" t="s">
        <v>478</v>
      </c>
      <c r="B157" t="s">
        <v>284</v>
      </c>
      <c r="C157" t="s">
        <v>309</v>
      </c>
      <c r="D157" t="s">
        <v>477</v>
      </c>
      <c r="E157" t="s">
        <v>18</v>
      </c>
      <c r="F157" t="s">
        <v>19</v>
      </c>
      <c r="G157">
        <v>13</v>
      </c>
      <c r="H157" t="s">
        <v>255</v>
      </c>
      <c r="I157" t="s">
        <v>476</v>
      </c>
      <c r="J157" t="s">
        <v>475</v>
      </c>
      <c r="K157" s="142">
        <v>71</v>
      </c>
      <c r="L157" s="326">
        <v>5.6299999356269843E-2</v>
      </c>
      <c r="M157" s="326">
        <v>5.772000178694725E-2</v>
      </c>
      <c r="N157" s="142">
        <v>160</v>
      </c>
      <c r="O157" s="326">
        <v>5.8350000530481339E-2</v>
      </c>
      <c r="P157" s="326">
        <v>6.0540001839399338E-2</v>
      </c>
      <c r="Q157" s="142">
        <v>6145</v>
      </c>
      <c r="R157" s="326">
        <v>4.9800001084804528E-2</v>
      </c>
      <c r="S157" s="326">
        <v>5.1989998668432243E-2</v>
      </c>
    </row>
    <row r="158" spans="1:19" x14ac:dyDescent="0.25">
      <c r="A158" t="s">
        <v>478</v>
      </c>
      <c r="B158" t="s">
        <v>284</v>
      </c>
      <c r="C158" t="s">
        <v>309</v>
      </c>
      <c r="D158" t="s">
        <v>477</v>
      </c>
      <c r="E158" t="s">
        <v>20</v>
      </c>
      <c r="F158" t="s">
        <v>21</v>
      </c>
      <c r="G158" s="133">
        <v>7</v>
      </c>
      <c r="H158" t="s">
        <v>258</v>
      </c>
      <c r="I158" t="s">
        <v>525</v>
      </c>
      <c r="J158" t="s">
        <v>530</v>
      </c>
      <c r="K158" s="327">
        <v>2</v>
      </c>
      <c r="L158" s="326">
        <v>3.520000027492642E-3</v>
      </c>
      <c r="N158" s="327">
        <v>24</v>
      </c>
      <c r="O158" s="326">
        <v>5.8900001458823681E-3</v>
      </c>
      <c r="Q158" s="327">
        <v>595</v>
      </c>
      <c r="R158" s="326">
        <v>4.8199999146163464E-3</v>
      </c>
      <c r="S158" s="325"/>
    </row>
    <row r="159" spans="1:19" x14ac:dyDescent="0.25">
      <c r="A159" t="s">
        <v>478</v>
      </c>
      <c r="B159" t="s">
        <v>284</v>
      </c>
      <c r="C159" t="s">
        <v>309</v>
      </c>
      <c r="D159" t="s">
        <v>477</v>
      </c>
      <c r="E159" t="s">
        <v>20</v>
      </c>
      <c r="F159" t="s">
        <v>21</v>
      </c>
      <c r="G159" s="133">
        <v>7</v>
      </c>
      <c r="H159" t="s">
        <v>258</v>
      </c>
      <c r="I159" t="s">
        <v>525</v>
      </c>
      <c r="J159" t="s">
        <v>529</v>
      </c>
      <c r="K159" s="327">
        <v>17</v>
      </c>
      <c r="L159" s="326">
        <v>2.9929999262094501E-2</v>
      </c>
      <c r="N159" s="327">
        <v>142</v>
      </c>
      <c r="O159" s="326">
        <v>3.4820001572370529E-2</v>
      </c>
      <c r="Q159" s="327">
        <v>4962</v>
      </c>
      <c r="R159" s="326">
        <v>4.0219999849796302E-2</v>
      </c>
      <c r="S159" s="325"/>
    </row>
    <row r="160" spans="1:19" x14ac:dyDescent="0.25">
      <c r="A160" t="s">
        <v>478</v>
      </c>
      <c r="B160" t="s">
        <v>284</v>
      </c>
      <c r="C160" t="s">
        <v>309</v>
      </c>
      <c r="D160" t="s">
        <v>477</v>
      </c>
      <c r="E160" t="s">
        <v>20</v>
      </c>
      <c r="F160" t="s">
        <v>21</v>
      </c>
      <c r="G160">
        <v>7</v>
      </c>
      <c r="H160" t="s">
        <v>258</v>
      </c>
      <c r="I160" t="s">
        <v>525</v>
      </c>
      <c r="J160" t="s">
        <v>528</v>
      </c>
      <c r="K160" s="142">
        <v>56</v>
      </c>
      <c r="L160" s="326">
        <v>9.8590001463890076E-2</v>
      </c>
      <c r="N160" s="142">
        <v>450</v>
      </c>
      <c r="O160" s="326">
        <v>0.1103499978780746</v>
      </c>
      <c r="Q160" s="142">
        <v>15699</v>
      </c>
      <c r="R160" s="326">
        <v>0.12724000215530401</v>
      </c>
    </row>
    <row r="161" spans="1:19" x14ac:dyDescent="0.25">
      <c r="A161" t="s">
        <v>478</v>
      </c>
      <c r="B161" t="s">
        <v>284</v>
      </c>
      <c r="C161" t="s">
        <v>309</v>
      </c>
      <c r="D161" t="s">
        <v>477</v>
      </c>
      <c r="E161" t="s">
        <v>20</v>
      </c>
      <c r="F161" t="s">
        <v>21</v>
      </c>
      <c r="G161" s="133">
        <v>7</v>
      </c>
      <c r="H161" t="s">
        <v>258</v>
      </c>
      <c r="I161" t="s">
        <v>525</v>
      </c>
      <c r="J161" t="s">
        <v>527</v>
      </c>
      <c r="K161" s="327">
        <v>145</v>
      </c>
      <c r="L161" s="326">
        <v>0.25527998805046082</v>
      </c>
      <c r="N161" s="327">
        <v>980</v>
      </c>
      <c r="O161" s="326">
        <v>0.2403099983930588</v>
      </c>
      <c r="Q161" s="327">
        <v>30576</v>
      </c>
      <c r="R161" s="326">
        <v>0.2478100061416626</v>
      </c>
      <c r="S161" s="325"/>
    </row>
    <row r="162" spans="1:19" x14ac:dyDescent="0.25">
      <c r="A162" t="s">
        <v>478</v>
      </c>
      <c r="B162" t="s">
        <v>284</v>
      </c>
      <c r="C162" t="s">
        <v>309</v>
      </c>
      <c r="D162" t="s">
        <v>477</v>
      </c>
      <c r="E162" t="s">
        <v>20</v>
      </c>
      <c r="F162" t="s">
        <v>21</v>
      </c>
      <c r="G162" s="133">
        <v>7</v>
      </c>
      <c r="H162" t="s">
        <v>258</v>
      </c>
      <c r="I162" t="s">
        <v>525</v>
      </c>
      <c r="J162" t="s">
        <v>526</v>
      </c>
      <c r="K162" s="327">
        <v>156</v>
      </c>
      <c r="L162" s="326">
        <v>0.27465000748634338</v>
      </c>
      <c r="N162" s="327">
        <v>1045</v>
      </c>
      <c r="O162" s="326">
        <v>0.25624999403953552</v>
      </c>
      <c r="Q162" s="327">
        <v>30917</v>
      </c>
      <c r="R162" s="326">
        <v>0.25056999921798712</v>
      </c>
      <c r="S162" s="325"/>
    </row>
    <row r="163" spans="1:19" x14ac:dyDescent="0.25">
      <c r="A163" t="s">
        <v>478</v>
      </c>
      <c r="B163" t="s">
        <v>284</v>
      </c>
      <c r="C163" t="s">
        <v>309</v>
      </c>
      <c r="D163" t="s">
        <v>477</v>
      </c>
      <c r="E163" t="s">
        <v>20</v>
      </c>
      <c r="F163" t="s">
        <v>21</v>
      </c>
      <c r="G163" s="133">
        <v>7</v>
      </c>
      <c r="H163" t="s">
        <v>258</v>
      </c>
      <c r="I163" t="s">
        <v>525</v>
      </c>
      <c r="J163" t="s">
        <v>259</v>
      </c>
      <c r="K163" s="327">
        <v>106</v>
      </c>
      <c r="L163" s="326">
        <v>0.18661999702453611</v>
      </c>
      <c r="N163" s="327">
        <v>828</v>
      </c>
      <c r="O163" s="326">
        <v>0.20304000377655029</v>
      </c>
      <c r="Q163" s="327">
        <v>23351</v>
      </c>
      <c r="R163" s="326">
        <v>0.18925000727176669</v>
      </c>
      <c r="S163" s="325"/>
    </row>
    <row r="164" spans="1:19" x14ac:dyDescent="0.25">
      <c r="A164" t="s">
        <v>478</v>
      </c>
      <c r="B164" t="s">
        <v>284</v>
      </c>
      <c r="C164" t="s">
        <v>309</v>
      </c>
      <c r="D164" t="s">
        <v>477</v>
      </c>
      <c r="E164" t="s">
        <v>20</v>
      </c>
      <c r="F164" t="s">
        <v>21</v>
      </c>
      <c r="G164" s="133">
        <v>7</v>
      </c>
      <c r="H164" t="s">
        <v>258</v>
      </c>
      <c r="I164" t="s">
        <v>525</v>
      </c>
      <c r="J164" t="s">
        <v>260</v>
      </c>
      <c r="K164" s="327">
        <v>86</v>
      </c>
      <c r="L164" s="326">
        <v>0.1514099985361099</v>
      </c>
      <c r="N164" s="327">
        <v>609</v>
      </c>
      <c r="O164" s="326">
        <v>0.1493400037288666</v>
      </c>
      <c r="Q164" s="327">
        <v>17285</v>
      </c>
      <c r="R164" s="326">
        <v>0.14009000360965729</v>
      </c>
      <c r="S164" s="325"/>
    </row>
    <row r="165" spans="1:19" x14ac:dyDescent="0.25">
      <c r="A165" t="s">
        <v>478</v>
      </c>
      <c r="B165" t="s">
        <v>284</v>
      </c>
      <c r="C165" t="s">
        <v>309</v>
      </c>
      <c r="D165" t="s">
        <v>477</v>
      </c>
      <c r="E165" t="s">
        <v>20</v>
      </c>
      <c r="F165" t="s">
        <v>21</v>
      </c>
      <c r="G165" s="133">
        <v>7</v>
      </c>
      <c r="H165" t="s">
        <v>258</v>
      </c>
      <c r="I165" t="s">
        <v>521</v>
      </c>
      <c r="J165" t="s">
        <v>524</v>
      </c>
      <c r="K165" s="327">
        <v>457</v>
      </c>
      <c r="L165" s="326">
        <v>0.8045799732208252</v>
      </c>
      <c r="M165" s="326">
        <v>0.81752997636795044</v>
      </c>
      <c r="N165" s="327">
        <v>3329</v>
      </c>
      <c r="O165" s="326">
        <v>0.81633001565933228</v>
      </c>
      <c r="P165" s="326">
        <v>0.83142000436782837</v>
      </c>
      <c r="Q165" s="327">
        <v>99716</v>
      </c>
      <c r="R165" s="326">
        <v>0.80817002058029175</v>
      </c>
      <c r="S165" s="325">
        <v>0.84360998868942261</v>
      </c>
    </row>
    <row r="166" spans="1:19" x14ac:dyDescent="0.25">
      <c r="A166" t="s">
        <v>478</v>
      </c>
      <c r="B166" t="s">
        <v>284</v>
      </c>
      <c r="C166" t="s">
        <v>309</v>
      </c>
      <c r="D166" t="s">
        <v>477</v>
      </c>
      <c r="E166" t="s">
        <v>20</v>
      </c>
      <c r="F166" t="s">
        <v>21</v>
      </c>
      <c r="G166" s="133">
        <v>7</v>
      </c>
      <c r="H166" t="s">
        <v>258</v>
      </c>
      <c r="I166" t="s">
        <v>521</v>
      </c>
      <c r="J166" t="s">
        <v>523</v>
      </c>
      <c r="K166" s="327">
        <v>60</v>
      </c>
      <c r="L166" s="326">
        <v>0.10563000291585919</v>
      </c>
      <c r="M166" s="326">
        <v>0.1073300018906593</v>
      </c>
      <c r="N166" s="327">
        <v>381</v>
      </c>
      <c r="O166" s="326">
        <v>9.3429997563362122E-2</v>
      </c>
      <c r="P166" s="326">
        <v>9.5150001347064972E-2</v>
      </c>
      <c r="Q166" s="327">
        <v>10969</v>
      </c>
      <c r="R166" s="326">
        <v>8.8899999856948853E-2</v>
      </c>
      <c r="S166" s="325">
        <v>9.2799998819828033E-2</v>
      </c>
    </row>
    <row r="167" spans="1:19" x14ac:dyDescent="0.25">
      <c r="A167" t="s">
        <v>478</v>
      </c>
      <c r="B167" t="s">
        <v>284</v>
      </c>
      <c r="C167" t="s">
        <v>309</v>
      </c>
      <c r="D167" t="s">
        <v>477</v>
      </c>
      <c r="E167" t="s">
        <v>20</v>
      </c>
      <c r="F167" t="s">
        <v>21</v>
      </c>
      <c r="G167" s="133">
        <v>7</v>
      </c>
      <c r="H167" t="s">
        <v>258</v>
      </c>
      <c r="I167" t="s">
        <v>521</v>
      </c>
      <c r="J167" t="s">
        <v>522</v>
      </c>
      <c r="K167" s="327">
        <v>42</v>
      </c>
      <c r="L167" s="326">
        <v>7.3940001428127289E-2</v>
      </c>
      <c r="M167" s="326">
        <v>7.5130000710487366E-2</v>
      </c>
      <c r="N167" s="327">
        <v>294</v>
      </c>
      <c r="O167" s="326">
        <v>7.2089999914169312E-2</v>
      </c>
      <c r="P167" s="326">
        <v>7.3430001735687256E-2</v>
      </c>
      <c r="Q167" s="327">
        <v>7517</v>
      </c>
      <c r="R167" s="326">
        <v>6.0920000076293952E-2</v>
      </c>
      <c r="S167" s="325">
        <v>6.3589997589588165E-2</v>
      </c>
    </row>
    <row r="168" spans="1:19" x14ac:dyDescent="0.25">
      <c r="A168" t="s">
        <v>478</v>
      </c>
      <c r="B168" t="s">
        <v>284</v>
      </c>
      <c r="C168" t="s">
        <v>309</v>
      </c>
      <c r="D168" t="s">
        <v>477</v>
      </c>
      <c r="E168" t="s">
        <v>20</v>
      </c>
      <c r="F168" t="s">
        <v>21</v>
      </c>
      <c r="G168" s="133">
        <v>7</v>
      </c>
      <c r="H168" t="s">
        <v>258</v>
      </c>
      <c r="I168" t="s">
        <v>521</v>
      </c>
      <c r="J168" t="s">
        <v>438</v>
      </c>
      <c r="K168" s="327">
        <v>9</v>
      </c>
      <c r="L168" s="326">
        <v>1.5850000083446499E-2</v>
      </c>
      <c r="N168" s="327">
        <v>74</v>
      </c>
      <c r="O168" s="326">
        <v>1.814999990165234E-2</v>
      </c>
      <c r="Q168" s="327">
        <v>5183</v>
      </c>
      <c r="R168" s="326">
        <v>4.2010001838207238E-2</v>
      </c>
      <c r="S168" s="325"/>
    </row>
    <row r="169" spans="1:19" x14ac:dyDescent="0.25">
      <c r="A169" t="s">
        <v>478</v>
      </c>
      <c r="B169" t="s">
        <v>284</v>
      </c>
      <c r="C169" t="s">
        <v>309</v>
      </c>
      <c r="D169" t="s">
        <v>477</v>
      </c>
      <c r="E169" t="s">
        <v>20</v>
      </c>
      <c r="F169" t="s">
        <v>21</v>
      </c>
      <c r="G169" s="133">
        <v>7</v>
      </c>
      <c r="H169" t="s">
        <v>258</v>
      </c>
      <c r="I169" t="s">
        <v>517</v>
      </c>
      <c r="J169" t="s">
        <v>520</v>
      </c>
      <c r="K169" s="327">
        <v>172</v>
      </c>
      <c r="L169" s="326">
        <v>0.30281999707221979</v>
      </c>
      <c r="N169" s="327">
        <v>1469</v>
      </c>
      <c r="O169" s="326">
        <v>0.36022999882698059</v>
      </c>
      <c r="Q169" s="327">
        <v>43571</v>
      </c>
      <c r="R169" s="326">
        <v>0.35313001275062561</v>
      </c>
      <c r="S169" s="325"/>
    </row>
    <row r="170" spans="1:19" x14ac:dyDescent="0.25">
      <c r="A170" t="s">
        <v>478</v>
      </c>
      <c r="B170" t="s">
        <v>284</v>
      </c>
      <c r="C170" t="s">
        <v>309</v>
      </c>
      <c r="D170" t="s">
        <v>477</v>
      </c>
      <c r="E170" t="s">
        <v>20</v>
      </c>
      <c r="F170" t="s">
        <v>21</v>
      </c>
      <c r="G170" s="133">
        <v>7</v>
      </c>
      <c r="H170" t="s">
        <v>258</v>
      </c>
      <c r="I170" t="s">
        <v>517</v>
      </c>
      <c r="J170" t="s">
        <v>519</v>
      </c>
      <c r="K170" s="327">
        <v>172</v>
      </c>
      <c r="L170" s="326">
        <v>0.30281999707221979</v>
      </c>
      <c r="N170" s="327">
        <v>1080</v>
      </c>
      <c r="O170" s="326">
        <v>0.26484000682830811</v>
      </c>
      <c r="Q170" s="327">
        <v>34904</v>
      </c>
      <c r="R170" s="326">
        <v>0.28288999199867249</v>
      </c>
      <c r="S170" s="325"/>
    </row>
    <row r="171" spans="1:19" x14ac:dyDescent="0.25">
      <c r="A171" t="s">
        <v>478</v>
      </c>
      <c r="B171" t="s">
        <v>284</v>
      </c>
      <c r="C171" t="s">
        <v>309</v>
      </c>
      <c r="D171" t="s">
        <v>477</v>
      </c>
      <c r="E171" t="s">
        <v>20</v>
      </c>
      <c r="F171" t="s">
        <v>21</v>
      </c>
      <c r="G171" s="133">
        <v>7</v>
      </c>
      <c r="H171" t="s">
        <v>258</v>
      </c>
      <c r="I171" t="s">
        <v>517</v>
      </c>
      <c r="J171" t="s">
        <v>518</v>
      </c>
      <c r="K171" s="327">
        <v>224</v>
      </c>
      <c r="L171" s="326">
        <v>0.39436998963356018</v>
      </c>
      <c r="N171" s="327">
        <v>1529</v>
      </c>
      <c r="O171" s="326">
        <v>0.37494000792503362</v>
      </c>
      <c r="Q171" s="327">
        <v>44910</v>
      </c>
      <c r="R171" s="326">
        <v>0.3639799952507019</v>
      </c>
      <c r="S171" s="325"/>
    </row>
    <row r="172" spans="1:19" x14ac:dyDescent="0.25">
      <c r="A172" t="s">
        <v>478</v>
      </c>
      <c r="B172" t="s">
        <v>284</v>
      </c>
      <c r="C172" t="s">
        <v>309</v>
      </c>
      <c r="D172" t="s">
        <v>477</v>
      </c>
      <c r="E172" t="s">
        <v>20</v>
      </c>
      <c r="F172" t="s">
        <v>21</v>
      </c>
      <c r="G172">
        <v>7</v>
      </c>
      <c r="H172" t="s">
        <v>258</v>
      </c>
      <c r="I172" t="s">
        <v>513</v>
      </c>
      <c r="J172" t="s">
        <v>516</v>
      </c>
      <c r="K172" s="142">
        <v>24</v>
      </c>
      <c r="L172" s="326">
        <v>4.2249999940395362E-2</v>
      </c>
      <c r="M172" s="326">
        <v>4.4939998537302017E-2</v>
      </c>
      <c r="N172" s="142">
        <v>157</v>
      </c>
      <c r="O172" s="326">
        <v>3.8499999791383743E-2</v>
      </c>
      <c r="P172" s="326">
        <v>4.278000071644783E-2</v>
      </c>
      <c r="Q172" s="142">
        <v>4179</v>
      </c>
      <c r="R172" s="326">
        <v>3.3870000392198563E-2</v>
      </c>
      <c r="S172" s="326">
        <v>3.8320001214742661E-2</v>
      </c>
    </row>
    <row r="173" spans="1:19" x14ac:dyDescent="0.25">
      <c r="A173" t="s">
        <v>478</v>
      </c>
      <c r="B173" t="s">
        <v>284</v>
      </c>
      <c r="C173" t="s">
        <v>309</v>
      </c>
      <c r="D173" t="s">
        <v>477</v>
      </c>
      <c r="E173" t="s">
        <v>20</v>
      </c>
      <c r="F173" t="s">
        <v>21</v>
      </c>
      <c r="G173">
        <v>7</v>
      </c>
      <c r="H173" t="s">
        <v>258</v>
      </c>
      <c r="I173" t="s">
        <v>513</v>
      </c>
      <c r="J173" t="s">
        <v>515</v>
      </c>
      <c r="K173" s="142">
        <v>45</v>
      </c>
      <c r="L173" s="326">
        <v>7.923000305891037E-2</v>
      </c>
      <c r="M173" s="326">
        <v>8.4270000457763672E-2</v>
      </c>
      <c r="N173" s="142">
        <v>367</v>
      </c>
      <c r="O173" s="326">
        <v>9.0000003576278687E-2</v>
      </c>
      <c r="P173" s="326">
        <v>0.10000000149011611</v>
      </c>
      <c r="Q173" s="142">
        <v>13286</v>
      </c>
      <c r="R173" s="326">
        <v>0.1076800003647804</v>
      </c>
      <c r="S173" s="326">
        <v>0.12182000279426571</v>
      </c>
    </row>
    <row r="174" spans="1:19" x14ac:dyDescent="0.25">
      <c r="A174" t="s">
        <v>478</v>
      </c>
      <c r="B174" t="s">
        <v>284</v>
      </c>
      <c r="C174" t="s">
        <v>309</v>
      </c>
      <c r="D174" t="s">
        <v>477</v>
      </c>
      <c r="E174" t="s">
        <v>20</v>
      </c>
      <c r="F174" t="s">
        <v>21</v>
      </c>
      <c r="G174" s="133">
        <v>7</v>
      </c>
      <c r="H174" t="s">
        <v>258</v>
      </c>
      <c r="I174" t="s">
        <v>513</v>
      </c>
      <c r="J174" t="s">
        <v>514</v>
      </c>
      <c r="K174" s="327">
        <v>465</v>
      </c>
      <c r="L174" s="326">
        <v>0.81866002082824707</v>
      </c>
      <c r="M174" s="326">
        <v>0.87079000473022461</v>
      </c>
      <c r="N174" s="327">
        <v>3146</v>
      </c>
      <c r="O174" s="326">
        <v>0.77145999670028687</v>
      </c>
      <c r="P174" s="326">
        <v>0.85721999406814575</v>
      </c>
      <c r="Q174" s="327">
        <v>91601</v>
      </c>
      <c r="R174" s="326">
        <v>0.74239999055862427</v>
      </c>
      <c r="S174" s="325">
        <v>0.83986997604370117</v>
      </c>
    </row>
    <row r="175" spans="1:19" x14ac:dyDescent="0.25">
      <c r="A175" t="s">
        <v>478</v>
      </c>
      <c r="B175" t="s">
        <v>284</v>
      </c>
      <c r="C175" t="s">
        <v>309</v>
      </c>
      <c r="D175" t="s">
        <v>477</v>
      </c>
      <c r="E175" t="s">
        <v>20</v>
      </c>
      <c r="F175" t="s">
        <v>21</v>
      </c>
      <c r="G175" s="133">
        <v>7</v>
      </c>
      <c r="H175" t="s">
        <v>258</v>
      </c>
      <c r="I175" t="s">
        <v>513</v>
      </c>
      <c r="J175" t="s">
        <v>512</v>
      </c>
      <c r="K175" s="327">
        <v>34</v>
      </c>
      <c r="L175" s="326">
        <v>5.9859998524189002E-2</v>
      </c>
      <c r="N175" s="327">
        <v>408</v>
      </c>
      <c r="O175" s="326">
        <v>0.1000500023365021</v>
      </c>
      <c r="Q175" s="327">
        <v>14319</v>
      </c>
      <c r="R175" s="326">
        <v>0.11604999750852581</v>
      </c>
      <c r="S175" s="325"/>
    </row>
    <row r="176" spans="1:19" x14ac:dyDescent="0.25">
      <c r="A176" t="s">
        <v>478</v>
      </c>
      <c r="B176" t="s">
        <v>284</v>
      </c>
      <c r="C176" t="s">
        <v>309</v>
      </c>
      <c r="D176" t="s">
        <v>477</v>
      </c>
      <c r="E176" t="s">
        <v>20</v>
      </c>
      <c r="F176" t="s">
        <v>21</v>
      </c>
      <c r="G176" s="133">
        <v>7</v>
      </c>
      <c r="H176" t="s">
        <v>258</v>
      </c>
      <c r="I176" t="s">
        <v>575</v>
      </c>
      <c r="J176" t="s">
        <v>511</v>
      </c>
      <c r="K176" s="327">
        <v>0</v>
      </c>
      <c r="L176" s="326">
        <v>0</v>
      </c>
      <c r="M176" s="326">
        <v>0</v>
      </c>
      <c r="N176" s="327">
        <v>63</v>
      </c>
      <c r="O176" s="326">
        <v>1.544999983161688E-2</v>
      </c>
      <c r="P176" s="326">
        <v>1.5820000320672989E-2</v>
      </c>
      <c r="Q176" s="327">
        <v>5100</v>
      </c>
      <c r="R176" s="326">
        <v>4.1329998522996902E-2</v>
      </c>
      <c r="S176" s="325">
        <v>4.4070001691579819E-2</v>
      </c>
    </row>
    <row r="177" spans="1:19" x14ac:dyDescent="0.25">
      <c r="A177" t="s">
        <v>478</v>
      </c>
      <c r="B177" t="s">
        <v>284</v>
      </c>
      <c r="C177" t="s">
        <v>309</v>
      </c>
      <c r="D177" t="s">
        <v>477</v>
      </c>
      <c r="E177" t="s">
        <v>20</v>
      </c>
      <c r="F177" t="s">
        <v>21</v>
      </c>
      <c r="G177" s="133">
        <v>7</v>
      </c>
      <c r="H177" t="s">
        <v>258</v>
      </c>
      <c r="I177" t="s">
        <v>575</v>
      </c>
      <c r="J177" t="s">
        <v>510</v>
      </c>
      <c r="K177" s="327">
        <v>5</v>
      </c>
      <c r="L177" s="326">
        <v>8.7999999523162842E-3</v>
      </c>
      <c r="M177" s="326">
        <v>9.01000015437603E-3</v>
      </c>
      <c r="N177" s="327">
        <v>32</v>
      </c>
      <c r="O177" s="326">
        <v>7.8499997034668922E-3</v>
      </c>
      <c r="P177" s="326">
        <v>8.0399997532367706E-3</v>
      </c>
      <c r="Q177" s="327">
        <v>2781</v>
      </c>
      <c r="R177" s="326">
        <v>2.2539999336004261E-2</v>
      </c>
      <c r="S177" s="325">
        <v>2.4029999971389771E-2</v>
      </c>
    </row>
    <row r="178" spans="1:19" x14ac:dyDescent="0.25">
      <c r="A178" t="s">
        <v>478</v>
      </c>
      <c r="B178" t="s">
        <v>284</v>
      </c>
      <c r="C178" t="s">
        <v>309</v>
      </c>
      <c r="D178" t="s">
        <v>477</v>
      </c>
      <c r="E178" t="s">
        <v>20</v>
      </c>
      <c r="F178" t="s">
        <v>21</v>
      </c>
      <c r="G178">
        <v>7</v>
      </c>
      <c r="H178" t="s">
        <v>258</v>
      </c>
      <c r="I178" t="s">
        <v>575</v>
      </c>
      <c r="J178" t="s">
        <v>509</v>
      </c>
      <c r="K178" s="142">
        <v>2</v>
      </c>
      <c r="L178" s="326">
        <v>3.520000027492642E-3</v>
      </c>
      <c r="M178" s="326">
        <v>3.599999938160181E-3</v>
      </c>
      <c r="N178" s="142">
        <v>16</v>
      </c>
      <c r="O178" s="326">
        <v>3.9200000464916229E-3</v>
      </c>
      <c r="P178" s="326">
        <v>4.0199998766183853E-3</v>
      </c>
      <c r="Q178" s="142">
        <v>909</v>
      </c>
      <c r="R178" s="326">
        <v>7.3699997738003731E-3</v>
      </c>
      <c r="S178" s="326">
        <v>7.8499997034668922E-3</v>
      </c>
    </row>
    <row r="179" spans="1:19" x14ac:dyDescent="0.25">
      <c r="A179" t="s">
        <v>478</v>
      </c>
      <c r="B179" t="s">
        <v>284</v>
      </c>
      <c r="C179" t="s">
        <v>309</v>
      </c>
      <c r="D179" t="s">
        <v>477</v>
      </c>
      <c r="E179" t="s">
        <v>20</v>
      </c>
      <c r="F179" t="s">
        <v>21</v>
      </c>
      <c r="G179">
        <v>7</v>
      </c>
      <c r="H179" t="s">
        <v>258</v>
      </c>
      <c r="I179" t="s">
        <v>575</v>
      </c>
      <c r="J179" t="s">
        <v>508</v>
      </c>
      <c r="K179" s="142">
        <v>2</v>
      </c>
      <c r="L179" s="326">
        <v>3.520000027492642E-3</v>
      </c>
      <c r="M179" s="326">
        <v>3.599999938160181E-3</v>
      </c>
      <c r="N179" s="142">
        <v>32</v>
      </c>
      <c r="O179" s="326">
        <v>7.8499997034668922E-3</v>
      </c>
      <c r="P179" s="326">
        <v>8.0399997532367706E-3</v>
      </c>
      <c r="Q179" s="142">
        <v>2219</v>
      </c>
      <c r="R179" s="326">
        <v>1.7980000004172329E-2</v>
      </c>
      <c r="S179" s="326">
        <v>1.9169999286532399E-2</v>
      </c>
    </row>
    <row r="180" spans="1:19" x14ac:dyDescent="0.25">
      <c r="A180" t="s">
        <v>478</v>
      </c>
      <c r="B180" t="s">
        <v>284</v>
      </c>
      <c r="C180" t="s">
        <v>309</v>
      </c>
      <c r="D180" t="s">
        <v>477</v>
      </c>
      <c r="E180" t="s">
        <v>20</v>
      </c>
      <c r="F180" t="s">
        <v>21</v>
      </c>
      <c r="G180">
        <v>7</v>
      </c>
      <c r="H180" t="s">
        <v>258</v>
      </c>
      <c r="I180" t="s">
        <v>575</v>
      </c>
      <c r="J180" t="s">
        <v>438</v>
      </c>
      <c r="K180" s="142">
        <v>13</v>
      </c>
      <c r="L180" s="326">
        <v>2.28899996727705E-2</v>
      </c>
      <c r="N180" s="142">
        <v>96</v>
      </c>
      <c r="O180" s="326">
        <v>2.353999949991703E-2</v>
      </c>
      <c r="Q180" s="142">
        <v>7648</v>
      </c>
      <c r="R180" s="326">
        <v>6.1980001628398902E-2</v>
      </c>
    </row>
    <row r="181" spans="1:19" x14ac:dyDescent="0.25">
      <c r="A181" t="s">
        <v>478</v>
      </c>
      <c r="B181" t="s">
        <v>284</v>
      </c>
      <c r="C181" t="s">
        <v>309</v>
      </c>
      <c r="D181" t="s">
        <v>477</v>
      </c>
      <c r="E181" t="s">
        <v>20</v>
      </c>
      <c r="F181" t="s">
        <v>21</v>
      </c>
      <c r="G181" s="133">
        <v>7</v>
      </c>
      <c r="H181" t="s">
        <v>258</v>
      </c>
      <c r="I181" t="s">
        <v>575</v>
      </c>
      <c r="J181" t="s">
        <v>507</v>
      </c>
      <c r="K181" s="327">
        <v>546</v>
      </c>
      <c r="L181" s="326">
        <v>0.96126997470855713</v>
      </c>
      <c r="M181" s="326">
        <v>0.98378002643585205</v>
      </c>
      <c r="N181" s="327">
        <v>3839</v>
      </c>
      <c r="O181" s="326">
        <v>0.94138997793197632</v>
      </c>
      <c r="P181" s="326">
        <v>0.96408998966217041</v>
      </c>
      <c r="Q181" s="327">
        <v>104728</v>
      </c>
      <c r="R181" s="326">
        <v>0.84878998994827271</v>
      </c>
      <c r="S181" s="325">
        <v>0.90487998723983765</v>
      </c>
    </row>
    <row r="182" spans="1:19" x14ac:dyDescent="0.25">
      <c r="A182" t="s">
        <v>478</v>
      </c>
      <c r="B182" t="s">
        <v>284</v>
      </c>
      <c r="C182" t="s">
        <v>309</v>
      </c>
      <c r="D182" t="s">
        <v>477</v>
      </c>
      <c r="E182" t="s">
        <v>20</v>
      </c>
      <c r="F182" t="s">
        <v>21</v>
      </c>
      <c r="G182" s="133">
        <v>7</v>
      </c>
      <c r="H182" t="s">
        <v>258</v>
      </c>
      <c r="I182" t="s">
        <v>576</v>
      </c>
      <c r="J182" t="s">
        <v>485</v>
      </c>
      <c r="K182" s="327">
        <v>0</v>
      </c>
      <c r="L182" s="326">
        <v>0</v>
      </c>
      <c r="N182" s="327">
        <v>0</v>
      </c>
      <c r="O182" s="326">
        <v>0</v>
      </c>
      <c r="P182" s="326">
        <v>0</v>
      </c>
      <c r="Q182" s="327">
        <v>2</v>
      </c>
      <c r="R182" s="326">
        <v>1.99999994947575E-5</v>
      </c>
      <c r="S182" s="325">
        <v>0.5</v>
      </c>
    </row>
    <row r="183" spans="1:19" x14ac:dyDescent="0.25">
      <c r="A183" t="s">
        <v>478</v>
      </c>
      <c r="B183" t="s">
        <v>284</v>
      </c>
      <c r="C183" t="s">
        <v>309</v>
      </c>
      <c r="D183" t="s">
        <v>477</v>
      </c>
      <c r="E183" t="s">
        <v>20</v>
      </c>
      <c r="F183" t="s">
        <v>21</v>
      </c>
      <c r="G183">
        <v>7</v>
      </c>
      <c r="H183" t="s">
        <v>258</v>
      </c>
      <c r="I183" t="s">
        <v>576</v>
      </c>
      <c r="J183" t="s">
        <v>484</v>
      </c>
      <c r="K183" s="142">
        <v>0</v>
      </c>
      <c r="L183" s="326">
        <v>0</v>
      </c>
      <c r="N183" s="142">
        <v>2</v>
      </c>
      <c r="O183" s="326">
        <v>4.9000000581145287E-4</v>
      </c>
      <c r="P183" s="326">
        <v>1</v>
      </c>
      <c r="Q183" s="142">
        <v>2</v>
      </c>
      <c r="R183" s="326">
        <v>1.99999994947575E-5</v>
      </c>
      <c r="S183" s="326">
        <v>0.5</v>
      </c>
    </row>
    <row r="184" spans="1:19" x14ac:dyDescent="0.25">
      <c r="A184" t="s">
        <v>478</v>
      </c>
      <c r="B184" t="s">
        <v>284</v>
      </c>
      <c r="C184" t="s">
        <v>309</v>
      </c>
      <c r="D184" t="s">
        <v>477</v>
      </c>
      <c r="E184" t="s">
        <v>20</v>
      </c>
      <c r="F184" t="s">
        <v>21</v>
      </c>
      <c r="G184" s="133">
        <v>7</v>
      </c>
      <c r="H184" t="s">
        <v>258</v>
      </c>
      <c r="I184" t="s">
        <v>576</v>
      </c>
      <c r="J184" t="s">
        <v>438</v>
      </c>
      <c r="K184" s="327">
        <v>568</v>
      </c>
      <c r="L184" s="326">
        <v>1</v>
      </c>
      <c r="N184" s="327">
        <v>4076</v>
      </c>
      <c r="O184" s="326">
        <v>0.99950999021530151</v>
      </c>
      <c r="Q184" s="327">
        <v>123381</v>
      </c>
      <c r="R184" s="326">
        <v>0.99997001886367798</v>
      </c>
      <c r="S184" s="325"/>
    </row>
    <row r="185" spans="1:19" x14ac:dyDescent="0.25">
      <c r="A185" t="s">
        <v>478</v>
      </c>
      <c r="B185" t="s">
        <v>284</v>
      </c>
      <c r="C185" t="s">
        <v>309</v>
      </c>
      <c r="D185" t="s">
        <v>477</v>
      </c>
      <c r="E185" t="s">
        <v>20</v>
      </c>
      <c r="F185" t="s">
        <v>21</v>
      </c>
      <c r="G185" s="133">
        <v>7</v>
      </c>
      <c r="H185" t="s">
        <v>258</v>
      </c>
      <c r="I185" t="s">
        <v>504</v>
      </c>
      <c r="J185" t="s">
        <v>506</v>
      </c>
      <c r="K185" s="327">
        <v>34</v>
      </c>
      <c r="L185" s="326">
        <v>5.9859998524189002E-2</v>
      </c>
      <c r="N185" s="327">
        <v>408</v>
      </c>
      <c r="O185" s="326">
        <v>0.1000500023365021</v>
      </c>
      <c r="Q185" s="327">
        <v>14319</v>
      </c>
      <c r="R185" s="326">
        <v>0.11604999750852581</v>
      </c>
      <c r="S185" s="325"/>
    </row>
    <row r="186" spans="1:19" x14ac:dyDescent="0.25">
      <c r="A186" t="s">
        <v>478</v>
      </c>
      <c r="B186" t="s">
        <v>284</v>
      </c>
      <c r="C186" t="s">
        <v>309</v>
      </c>
      <c r="D186" t="s">
        <v>477</v>
      </c>
      <c r="E186" t="s">
        <v>20</v>
      </c>
      <c r="F186" t="s">
        <v>21</v>
      </c>
      <c r="G186" s="133">
        <v>7</v>
      </c>
      <c r="H186" t="s">
        <v>258</v>
      </c>
      <c r="I186" t="s">
        <v>504</v>
      </c>
      <c r="J186" t="s">
        <v>424</v>
      </c>
      <c r="K186" s="327">
        <v>45</v>
      </c>
      <c r="L186" s="326">
        <v>7.923000305891037E-2</v>
      </c>
      <c r="M186" s="326">
        <v>8.4270000457763672E-2</v>
      </c>
      <c r="N186" s="327">
        <v>367</v>
      </c>
      <c r="O186" s="326">
        <v>9.0000003576278687E-2</v>
      </c>
      <c r="P186" s="326">
        <v>0.10000000149011611</v>
      </c>
      <c r="Q186" s="327">
        <v>13286</v>
      </c>
      <c r="R186" s="326">
        <v>0.1076800003647804</v>
      </c>
      <c r="S186" s="325">
        <v>0.12182000279426571</v>
      </c>
    </row>
    <row r="187" spans="1:19" x14ac:dyDescent="0.25">
      <c r="A187" t="s">
        <v>478</v>
      </c>
      <c r="B187" t="s">
        <v>284</v>
      </c>
      <c r="C187" t="s">
        <v>309</v>
      </c>
      <c r="D187" t="s">
        <v>477</v>
      </c>
      <c r="E187" t="s">
        <v>20</v>
      </c>
      <c r="F187" t="s">
        <v>21</v>
      </c>
      <c r="G187" s="133">
        <v>7</v>
      </c>
      <c r="H187" t="s">
        <v>258</v>
      </c>
      <c r="I187" t="s">
        <v>504</v>
      </c>
      <c r="J187" t="s">
        <v>455</v>
      </c>
      <c r="K187" s="327">
        <v>240</v>
      </c>
      <c r="L187" s="326">
        <v>0.42254000902175898</v>
      </c>
      <c r="M187" s="326">
        <v>0.44944000244140631</v>
      </c>
      <c r="N187" s="327">
        <v>1481</v>
      </c>
      <c r="O187" s="326">
        <v>0.36316999793052668</v>
      </c>
      <c r="P187" s="326">
        <v>0.4035399854183197</v>
      </c>
      <c r="Q187" s="327">
        <v>43045</v>
      </c>
      <c r="R187" s="326">
        <v>0.34887000918388372</v>
      </c>
      <c r="S187" s="325">
        <v>0.39467000961303711</v>
      </c>
    </row>
    <row r="188" spans="1:19" x14ac:dyDescent="0.25">
      <c r="A188" t="s">
        <v>478</v>
      </c>
      <c r="B188" t="s">
        <v>284</v>
      </c>
      <c r="C188" t="s">
        <v>309</v>
      </c>
      <c r="D188" t="s">
        <v>477</v>
      </c>
      <c r="E188" t="s">
        <v>20</v>
      </c>
      <c r="F188" t="s">
        <v>21</v>
      </c>
      <c r="G188">
        <v>7</v>
      </c>
      <c r="H188" t="s">
        <v>258</v>
      </c>
      <c r="I188" t="s">
        <v>504</v>
      </c>
      <c r="J188" t="s">
        <v>505</v>
      </c>
      <c r="K188" s="142">
        <v>201</v>
      </c>
      <c r="L188" s="326">
        <v>0.35387000441551208</v>
      </c>
      <c r="M188" s="326">
        <v>0.37639999389648438</v>
      </c>
      <c r="N188" s="142">
        <v>1459</v>
      </c>
      <c r="O188" s="326">
        <v>0.35776999592781072</v>
      </c>
      <c r="P188" s="326">
        <v>0.39754998683929438</v>
      </c>
      <c r="Q188" s="142">
        <v>42835</v>
      </c>
      <c r="R188" s="326">
        <v>0.34716999530792242</v>
      </c>
      <c r="S188" s="326">
        <v>0.39274001121521002</v>
      </c>
    </row>
    <row r="189" spans="1:19" x14ac:dyDescent="0.25">
      <c r="A189" t="s">
        <v>478</v>
      </c>
      <c r="B189" t="s">
        <v>284</v>
      </c>
      <c r="C189" t="s">
        <v>309</v>
      </c>
      <c r="D189" t="s">
        <v>477</v>
      </c>
      <c r="E189" t="s">
        <v>20</v>
      </c>
      <c r="F189" t="s">
        <v>21</v>
      </c>
      <c r="G189">
        <v>7</v>
      </c>
      <c r="H189" t="s">
        <v>258</v>
      </c>
      <c r="I189" t="s">
        <v>504</v>
      </c>
      <c r="J189" t="s">
        <v>503</v>
      </c>
      <c r="K189" s="142">
        <v>48</v>
      </c>
      <c r="L189" s="326">
        <v>8.4509998559951782E-2</v>
      </c>
      <c r="M189" s="326">
        <v>8.9890003204345703E-2</v>
      </c>
      <c r="N189" s="142">
        <v>363</v>
      </c>
      <c r="O189" s="326">
        <v>8.9010000228881836E-2</v>
      </c>
      <c r="P189" s="326">
        <v>9.8909996449947357E-2</v>
      </c>
      <c r="Q189" s="142">
        <v>9900</v>
      </c>
      <c r="R189" s="326">
        <v>8.0239996314048767E-2</v>
      </c>
      <c r="S189" s="326">
        <v>9.0769998729228973E-2</v>
      </c>
    </row>
    <row r="190" spans="1:19" x14ac:dyDescent="0.25">
      <c r="A190" t="s">
        <v>478</v>
      </c>
      <c r="B190" t="s">
        <v>284</v>
      </c>
      <c r="C190" t="s">
        <v>309</v>
      </c>
      <c r="D190" t="s">
        <v>477</v>
      </c>
      <c r="E190" t="s">
        <v>20</v>
      </c>
      <c r="F190" t="s">
        <v>21</v>
      </c>
      <c r="G190" s="133">
        <v>7</v>
      </c>
      <c r="H190" t="s">
        <v>258</v>
      </c>
      <c r="I190" t="s">
        <v>501</v>
      </c>
      <c r="J190" t="s">
        <v>502</v>
      </c>
      <c r="K190" s="327">
        <v>34</v>
      </c>
      <c r="L190" s="326">
        <v>5.9859998524189002E-2</v>
      </c>
      <c r="N190" s="327">
        <v>408</v>
      </c>
      <c r="O190" s="326">
        <v>0.1000500023365021</v>
      </c>
      <c r="Q190" s="327">
        <v>14319</v>
      </c>
      <c r="R190" s="326">
        <v>0.11604999750852581</v>
      </c>
      <c r="S190" s="325"/>
    </row>
    <row r="191" spans="1:19" x14ac:dyDescent="0.25">
      <c r="A191" t="s">
        <v>478</v>
      </c>
      <c r="B191" t="s">
        <v>284</v>
      </c>
      <c r="C191" t="s">
        <v>309</v>
      </c>
      <c r="D191" t="s">
        <v>477</v>
      </c>
      <c r="E191" t="s">
        <v>20</v>
      </c>
      <c r="F191" t="s">
        <v>21</v>
      </c>
      <c r="G191" s="133">
        <v>7</v>
      </c>
      <c r="H191" t="s">
        <v>258</v>
      </c>
      <c r="I191" t="s">
        <v>501</v>
      </c>
      <c r="J191" t="s">
        <v>500</v>
      </c>
      <c r="K191" s="327">
        <v>534</v>
      </c>
      <c r="L191" s="326">
        <v>0.9401400089263916</v>
      </c>
      <c r="M191" s="326">
        <v>1</v>
      </c>
      <c r="N191" s="327">
        <v>3670</v>
      </c>
      <c r="O191" s="326">
        <v>0.89995002746582031</v>
      </c>
      <c r="P191" s="326">
        <v>1</v>
      </c>
      <c r="Q191" s="327">
        <v>109066</v>
      </c>
      <c r="R191" s="326">
        <v>0.88394999504089355</v>
      </c>
      <c r="S191" s="325">
        <v>1</v>
      </c>
    </row>
    <row r="192" spans="1:19" x14ac:dyDescent="0.25">
      <c r="A192" t="s">
        <v>478</v>
      </c>
      <c r="B192" t="s">
        <v>284</v>
      </c>
      <c r="C192" t="s">
        <v>309</v>
      </c>
      <c r="D192" t="s">
        <v>477</v>
      </c>
      <c r="E192" t="s">
        <v>20</v>
      </c>
      <c r="F192" t="s">
        <v>21</v>
      </c>
      <c r="G192" s="133">
        <v>7</v>
      </c>
      <c r="H192" t="s">
        <v>258</v>
      </c>
      <c r="I192" t="s">
        <v>577</v>
      </c>
      <c r="J192" t="s">
        <v>493</v>
      </c>
      <c r="K192" s="327">
        <v>59</v>
      </c>
      <c r="L192" s="326">
        <v>0.1038699969649315</v>
      </c>
      <c r="N192" s="327">
        <v>1158</v>
      </c>
      <c r="O192" s="326">
        <v>0.2839600145816803</v>
      </c>
      <c r="Q192" s="327">
        <v>45663</v>
      </c>
      <c r="R192" s="326">
        <v>0.37009000778198242</v>
      </c>
      <c r="S192" s="325"/>
    </row>
    <row r="193" spans="1:19" x14ac:dyDescent="0.25">
      <c r="A193" t="s">
        <v>478</v>
      </c>
      <c r="B193" t="s">
        <v>284</v>
      </c>
      <c r="C193" t="s">
        <v>309</v>
      </c>
      <c r="D193" t="s">
        <v>477</v>
      </c>
      <c r="E193" t="s">
        <v>20</v>
      </c>
      <c r="F193" t="s">
        <v>21</v>
      </c>
      <c r="G193">
        <v>7</v>
      </c>
      <c r="H193" t="s">
        <v>258</v>
      </c>
      <c r="I193" t="s">
        <v>577</v>
      </c>
      <c r="J193" t="s">
        <v>492</v>
      </c>
      <c r="K193" s="142">
        <v>373</v>
      </c>
      <c r="L193" s="326">
        <v>0.65669000148773193</v>
      </c>
      <c r="M193" s="326">
        <v>0.73281002044677734</v>
      </c>
      <c r="N193" s="142">
        <v>2514</v>
      </c>
      <c r="O193" s="326">
        <v>0.61647999286651611</v>
      </c>
      <c r="P193" s="326">
        <v>0.86096000671386719</v>
      </c>
      <c r="Q193" s="142">
        <v>63272</v>
      </c>
      <c r="R193" s="326">
        <v>0.51279997825622559</v>
      </c>
      <c r="S193" s="326">
        <v>0.81407999992370605</v>
      </c>
    </row>
    <row r="194" spans="1:19" x14ac:dyDescent="0.25">
      <c r="A194" t="s">
        <v>478</v>
      </c>
      <c r="B194" t="s">
        <v>284</v>
      </c>
      <c r="C194" t="s">
        <v>309</v>
      </c>
      <c r="D194" t="s">
        <v>477</v>
      </c>
      <c r="E194" t="s">
        <v>20</v>
      </c>
      <c r="F194" t="s">
        <v>21</v>
      </c>
      <c r="G194" s="133">
        <v>7</v>
      </c>
      <c r="H194" t="s">
        <v>258</v>
      </c>
      <c r="I194" t="s">
        <v>577</v>
      </c>
      <c r="J194" t="s">
        <v>491</v>
      </c>
      <c r="K194" s="327">
        <v>74</v>
      </c>
      <c r="L194" s="326">
        <v>0.13028000295162201</v>
      </c>
      <c r="M194" s="326">
        <v>0.1453800052404404</v>
      </c>
      <c r="N194" s="327">
        <v>234</v>
      </c>
      <c r="O194" s="326">
        <v>5.737999826669693E-2</v>
      </c>
      <c r="P194" s="326">
        <v>8.0140002071857452E-2</v>
      </c>
      <c r="Q194" s="327">
        <v>9186</v>
      </c>
      <c r="R194" s="326">
        <v>7.4450001120567322E-2</v>
      </c>
      <c r="S194" s="325">
        <v>0.11818999797105791</v>
      </c>
    </row>
    <row r="195" spans="1:19" x14ac:dyDescent="0.25">
      <c r="A195" t="s">
        <v>478</v>
      </c>
      <c r="B195" t="s">
        <v>284</v>
      </c>
      <c r="C195" t="s">
        <v>309</v>
      </c>
      <c r="D195" t="s">
        <v>477</v>
      </c>
      <c r="E195" t="s">
        <v>20</v>
      </c>
      <c r="F195" t="s">
        <v>21</v>
      </c>
      <c r="G195">
        <v>7</v>
      </c>
      <c r="H195" t="s">
        <v>258</v>
      </c>
      <c r="I195" t="s">
        <v>577</v>
      </c>
      <c r="J195" t="s">
        <v>490</v>
      </c>
      <c r="K195" s="142">
        <v>24</v>
      </c>
      <c r="L195" s="326">
        <v>4.2249999940395362E-2</v>
      </c>
      <c r="M195" s="326">
        <v>4.7150000929832458E-2</v>
      </c>
      <c r="N195" s="142">
        <v>79</v>
      </c>
      <c r="O195" s="326">
        <v>1.937000080943108E-2</v>
      </c>
      <c r="P195" s="326">
        <v>2.7049999684095379E-2</v>
      </c>
      <c r="Q195" s="142">
        <v>3071</v>
      </c>
      <c r="R195" s="326">
        <v>2.489000000059605E-2</v>
      </c>
      <c r="S195" s="326">
        <v>3.9510000497102737E-2</v>
      </c>
    </row>
    <row r="196" spans="1:19" x14ac:dyDescent="0.25">
      <c r="A196" t="s">
        <v>478</v>
      </c>
      <c r="B196" t="s">
        <v>284</v>
      </c>
      <c r="C196" t="s">
        <v>309</v>
      </c>
      <c r="D196" t="s">
        <v>477</v>
      </c>
      <c r="E196" t="s">
        <v>20</v>
      </c>
      <c r="F196" t="s">
        <v>21</v>
      </c>
      <c r="G196">
        <v>7</v>
      </c>
      <c r="H196" t="s">
        <v>258</v>
      </c>
      <c r="I196" t="s">
        <v>577</v>
      </c>
      <c r="J196" t="s">
        <v>489</v>
      </c>
      <c r="K196" s="142">
        <v>36</v>
      </c>
      <c r="L196" s="326">
        <v>6.3380002975463867E-2</v>
      </c>
      <c r="M196" s="326">
        <v>7.0730000734329224E-2</v>
      </c>
      <c r="N196" s="142">
        <v>78</v>
      </c>
      <c r="O196" s="326">
        <v>1.913000084459782E-2</v>
      </c>
      <c r="P196" s="326">
        <v>2.6709999889135361E-2</v>
      </c>
      <c r="Q196" s="142">
        <v>1819</v>
      </c>
      <c r="R196" s="326">
        <v>1.473999954760075E-2</v>
      </c>
      <c r="S196" s="326">
        <v>2.339999936521053E-2</v>
      </c>
    </row>
    <row r="197" spans="1:19" x14ac:dyDescent="0.25">
      <c r="A197" t="s">
        <v>478</v>
      </c>
      <c r="B197" t="s">
        <v>284</v>
      </c>
      <c r="C197" t="s">
        <v>309</v>
      </c>
      <c r="D197" t="s">
        <v>477</v>
      </c>
      <c r="E197" t="s">
        <v>20</v>
      </c>
      <c r="F197" t="s">
        <v>21</v>
      </c>
      <c r="G197" s="133">
        <v>7</v>
      </c>
      <c r="H197" t="s">
        <v>258</v>
      </c>
      <c r="I197" t="s">
        <v>577</v>
      </c>
      <c r="J197" t="s">
        <v>488</v>
      </c>
      <c r="K197" s="327">
        <v>2</v>
      </c>
      <c r="L197" s="326">
        <v>3.520000027492642E-3</v>
      </c>
      <c r="M197" s="326">
        <v>3.9300001226365566E-3</v>
      </c>
      <c r="N197" s="327">
        <v>15</v>
      </c>
      <c r="O197" s="326">
        <v>3.6800000816583629E-3</v>
      </c>
      <c r="P197" s="326">
        <v>5.1400000229477882E-3</v>
      </c>
      <c r="Q197" s="327">
        <v>374</v>
      </c>
      <c r="R197" s="326">
        <v>3.03000002168119E-3</v>
      </c>
      <c r="S197" s="325">
        <v>4.8099998384714127E-3</v>
      </c>
    </row>
    <row r="198" spans="1:19" x14ac:dyDescent="0.25">
      <c r="A198" t="s">
        <v>478</v>
      </c>
      <c r="B198" t="s">
        <v>284</v>
      </c>
      <c r="C198" t="s">
        <v>309</v>
      </c>
      <c r="D198" t="s">
        <v>477</v>
      </c>
      <c r="E198" t="s">
        <v>20</v>
      </c>
      <c r="F198" t="s">
        <v>21</v>
      </c>
      <c r="G198">
        <v>7</v>
      </c>
      <c r="H198" t="s">
        <v>258</v>
      </c>
      <c r="I198" t="s">
        <v>499</v>
      </c>
      <c r="J198" t="s">
        <v>261</v>
      </c>
      <c r="K198" s="142">
        <v>566</v>
      </c>
      <c r="L198" s="326">
        <v>0.99647998809814453</v>
      </c>
      <c r="N198" s="142">
        <v>4059</v>
      </c>
      <c r="O198" s="326">
        <v>0.99533998966217041</v>
      </c>
      <c r="Q198" s="142">
        <v>122496</v>
      </c>
      <c r="R198" s="326">
        <v>0.99278998374938965</v>
      </c>
    </row>
    <row r="199" spans="1:19" x14ac:dyDescent="0.25">
      <c r="A199" t="s">
        <v>478</v>
      </c>
      <c r="B199" t="s">
        <v>284</v>
      </c>
      <c r="C199" t="s">
        <v>309</v>
      </c>
      <c r="D199" t="s">
        <v>477</v>
      </c>
      <c r="E199" t="s">
        <v>20</v>
      </c>
      <c r="F199" t="s">
        <v>21</v>
      </c>
      <c r="G199" s="133">
        <v>7</v>
      </c>
      <c r="H199" t="s">
        <v>258</v>
      </c>
      <c r="I199" t="s">
        <v>499</v>
      </c>
      <c r="J199" t="s">
        <v>262</v>
      </c>
      <c r="K199" s="327">
        <v>2</v>
      </c>
      <c r="L199" s="326">
        <v>3.520000027492642E-3</v>
      </c>
      <c r="N199" s="327">
        <v>19</v>
      </c>
      <c r="O199" s="326">
        <v>4.6600000932812691E-3</v>
      </c>
      <c r="Q199" s="327">
        <v>889</v>
      </c>
      <c r="R199" s="326">
        <v>7.2099999524652958E-3</v>
      </c>
      <c r="S199" s="325"/>
    </row>
    <row r="200" spans="1:19" x14ac:dyDescent="0.25">
      <c r="A200" t="s">
        <v>478</v>
      </c>
      <c r="B200" t="s">
        <v>284</v>
      </c>
      <c r="C200" t="s">
        <v>309</v>
      </c>
      <c r="D200" t="s">
        <v>477</v>
      </c>
      <c r="E200" t="s">
        <v>20</v>
      </c>
      <c r="F200" t="s">
        <v>21</v>
      </c>
      <c r="G200" s="133">
        <v>7</v>
      </c>
      <c r="H200" t="s">
        <v>258</v>
      </c>
      <c r="I200" t="s">
        <v>578</v>
      </c>
      <c r="J200" t="s">
        <v>498</v>
      </c>
      <c r="K200" s="327">
        <v>161</v>
      </c>
      <c r="L200" s="326">
        <v>0.28345000743865972</v>
      </c>
      <c r="N200" s="327">
        <v>1017</v>
      </c>
      <c r="O200" s="326">
        <v>0.24939000606536871</v>
      </c>
      <c r="Q200" s="327">
        <v>17871</v>
      </c>
      <c r="R200" s="326">
        <v>0.1448400020599365</v>
      </c>
      <c r="S200" s="325"/>
    </row>
    <row r="201" spans="1:19" x14ac:dyDescent="0.25">
      <c r="A201" t="s">
        <v>478</v>
      </c>
      <c r="B201" t="s">
        <v>284</v>
      </c>
      <c r="C201" t="s">
        <v>309</v>
      </c>
      <c r="D201" t="s">
        <v>477</v>
      </c>
      <c r="E201" t="s">
        <v>20</v>
      </c>
      <c r="F201" t="s">
        <v>21</v>
      </c>
      <c r="G201" s="133">
        <v>7</v>
      </c>
      <c r="H201" t="s">
        <v>258</v>
      </c>
      <c r="I201" t="s">
        <v>578</v>
      </c>
      <c r="J201" t="s">
        <v>497</v>
      </c>
      <c r="K201" s="327">
        <v>148</v>
      </c>
      <c r="L201" s="326">
        <v>0.26056000590324402</v>
      </c>
      <c r="N201" s="327">
        <v>832</v>
      </c>
      <c r="O201" s="326">
        <v>0.20401999354362491</v>
      </c>
      <c r="Q201" s="327">
        <v>21943</v>
      </c>
      <c r="R201" s="326">
        <v>0.17783999443054199</v>
      </c>
      <c r="S201" s="325"/>
    </row>
    <row r="202" spans="1:19" x14ac:dyDescent="0.25">
      <c r="A202" t="s">
        <v>478</v>
      </c>
      <c r="B202" t="s">
        <v>284</v>
      </c>
      <c r="C202" t="s">
        <v>309</v>
      </c>
      <c r="D202" t="s">
        <v>477</v>
      </c>
      <c r="E202" t="s">
        <v>20</v>
      </c>
      <c r="F202" t="s">
        <v>21</v>
      </c>
      <c r="G202" s="133">
        <v>7</v>
      </c>
      <c r="H202" t="s">
        <v>258</v>
      </c>
      <c r="I202" t="s">
        <v>578</v>
      </c>
      <c r="J202" t="s">
        <v>496</v>
      </c>
      <c r="K202" s="327">
        <v>107</v>
      </c>
      <c r="L202" s="326">
        <v>0.18838000297546389</v>
      </c>
      <c r="N202" s="327">
        <v>792</v>
      </c>
      <c r="O202" s="326">
        <v>0.1942099928855896</v>
      </c>
      <c r="Q202" s="327">
        <v>25988</v>
      </c>
      <c r="R202" s="326">
        <v>0.21062999963760379</v>
      </c>
      <c r="S202" s="325"/>
    </row>
    <row r="203" spans="1:19" x14ac:dyDescent="0.25">
      <c r="A203" t="s">
        <v>478</v>
      </c>
      <c r="B203" t="s">
        <v>284</v>
      </c>
      <c r="C203" t="s">
        <v>309</v>
      </c>
      <c r="D203" t="s">
        <v>477</v>
      </c>
      <c r="E203" t="s">
        <v>20</v>
      </c>
      <c r="F203" t="s">
        <v>21</v>
      </c>
      <c r="G203" s="133">
        <v>7</v>
      </c>
      <c r="H203" t="s">
        <v>258</v>
      </c>
      <c r="I203" t="s">
        <v>578</v>
      </c>
      <c r="J203" t="s">
        <v>495</v>
      </c>
      <c r="K203" s="327">
        <v>98</v>
      </c>
      <c r="L203" s="326">
        <v>0.17253999412059781</v>
      </c>
      <c r="N203" s="327">
        <v>834</v>
      </c>
      <c r="O203" s="326">
        <v>0.20451000332832339</v>
      </c>
      <c r="Q203" s="327">
        <v>27975</v>
      </c>
      <c r="R203" s="326">
        <v>0.22673000395298001</v>
      </c>
      <c r="S203" s="325"/>
    </row>
    <row r="204" spans="1:19" x14ac:dyDescent="0.25">
      <c r="A204" t="s">
        <v>478</v>
      </c>
      <c r="B204" t="s">
        <v>284</v>
      </c>
      <c r="C204" t="s">
        <v>309</v>
      </c>
      <c r="D204" t="s">
        <v>477</v>
      </c>
      <c r="E204" t="s">
        <v>20</v>
      </c>
      <c r="F204" t="s">
        <v>21</v>
      </c>
      <c r="G204" s="133">
        <v>7</v>
      </c>
      <c r="H204" t="s">
        <v>258</v>
      </c>
      <c r="I204" t="s">
        <v>578</v>
      </c>
      <c r="J204" t="s">
        <v>494</v>
      </c>
      <c r="K204" s="327">
        <v>54</v>
      </c>
      <c r="L204" s="326">
        <v>9.5069997012615204E-2</v>
      </c>
      <c r="N204" s="327">
        <v>603</v>
      </c>
      <c r="O204" s="326">
        <v>0.14787000417709351</v>
      </c>
      <c r="Q204" s="327">
        <v>29608</v>
      </c>
      <c r="R204" s="326">
        <v>0.23995999991893771</v>
      </c>
      <c r="S204" s="325"/>
    </row>
    <row r="205" spans="1:19" x14ac:dyDescent="0.25">
      <c r="A205" t="s">
        <v>478</v>
      </c>
      <c r="B205" t="s">
        <v>284</v>
      </c>
      <c r="C205" t="s">
        <v>309</v>
      </c>
      <c r="D205" t="s">
        <v>477</v>
      </c>
      <c r="E205" t="s">
        <v>20</v>
      </c>
      <c r="F205" t="s">
        <v>21</v>
      </c>
      <c r="G205" s="133">
        <v>7</v>
      </c>
      <c r="H205" t="s">
        <v>258</v>
      </c>
      <c r="I205" t="s">
        <v>476</v>
      </c>
      <c r="J205" t="s">
        <v>482</v>
      </c>
      <c r="K205" s="327">
        <v>410</v>
      </c>
      <c r="L205" s="326">
        <v>0.72183001041412354</v>
      </c>
      <c r="M205" s="326">
        <v>0.73344999551773071</v>
      </c>
      <c r="N205" s="327">
        <v>3066</v>
      </c>
      <c r="O205" s="326">
        <v>0.75183999538421631</v>
      </c>
      <c r="P205" s="326">
        <v>0.76573002338409424</v>
      </c>
      <c r="Q205" s="327">
        <v>91484</v>
      </c>
      <c r="R205" s="326">
        <v>0.74145001173019409</v>
      </c>
      <c r="S205" s="325">
        <v>0.77395999431610107</v>
      </c>
    </row>
    <row r="206" spans="1:19" x14ac:dyDescent="0.25">
      <c r="A206" t="s">
        <v>478</v>
      </c>
      <c r="B206" t="s">
        <v>284</v>
      </c>
      <c r="C206" t="s">
        <v>309</v>
      </c>
      <c r="D206" t="s">
        <v>477</v>
      </c>
      <c r="E206" t="s">
        <v>20</v>
      </c>
      <c r="F206" t="s">
        <v>21</v>
      </c>
      <c r="G206">
        <v>7</v>
      </c>
      <c r="H206" t="s">
        <v>258</v>
      </c>
      <c r="I206" t="s">
        <v>476</v>
      </c>
      <c r="J206" t="s">
        <v>481</v>
      </c>
      <c r="K206" s="142">
        <v>66</v>
      </c>
      <c r="L206" s="326">
        <v>0.1162000000476837</v>
      </c>
      <c r="M206" s="326">
        <v>0.1180699989199638</v>
      </c>
      <c r="N206" s="142">
        <v>407</v>
      </c>
      <c r="O206" s="326">
        <v>9.9799998104572296E-2</v>
      </c>
      <c r="P206" s="326">
        <v>0.1016499996185303</v>
      </c>
      <c r="Q206" s="142">
        <v>12086</v>
      </c>
      <c r="R206" s="326">
        <v>9.7949996590614319E-2</v>
      </c>
      <c r="S206" s="326">
        <v>0.1022500023245811</v>
      </c>
    </row>
    <row r="207" spans="1:19" x14ac:dyDescent="0.25">
      <c r="A207" t="s">
        <v>478</v>
      </c>
      <c r="B207" t="s">
        <v>284</v>
      </c>
      <c r="C207" t="s">
        <v>309</v>
      </c>
      <c r="D207" t="s">
        <v>477</v>
      </c>
      <c r="E207" t="s">
        <v>20</v>
      </c>
      <c r="F207" t="s">
        <v>21</v>
      </c>
      <c r="G207">
        <v>7</v>
      </c>
      <c r="H207" t="s">
        <v>258</v>
      </c>
      <c r="I207" t="s">
        <v>476</v>
      </c>
      <c r="J207" t="s">
        <v>480</v>
      </c>
      <c r="K207" s="142">
        <v>43</v>
      </c>
      <c r="L207" s="326">
        <v>7.5699999928474426E-2</v>
      </c>
      <c r="M207" s="326">
        <v>7.6920002698898315E-2</v>
      </c>
      <c r="N207" s="142">
        <v>290</v>
      </c>
      <c r="O207" s="326">
        <v>7.111000269651413E-2</v>
      </c>
      <c r="P207" s="326">
        <v>7.2429999709129333E-2</v>
      </c>
      <c r="Q207" s="142">
        <v>8487</v>
      </c>
      <c r="R207" s="326">
        <v>6.8779997527599335E-2</v>
      </c>
      <c r="S207" s="326">
        <v>7.1800000965595245E-2</v>
      </c>
    </row>
    <row r="208" spans="1:19" x14ac:dyDescent="0.25">
      <c r="A208" t="s">
        <v>478</v>
      </c>
      <c r="B208" t="s">
        <v>284</v>
      </c>
      <c r="C208" t="s">
        <v>309</v>
      </c>
      <c r="D208" t="s">
        <v>477</v>
      </c>
      <c r="E208" t="s">
        <v>20</v>
      </c>
      <c r="F208" t="s">
        <v>21</v>
      </c>
      <c r="G208">
        <v>7</v>
      </c>
      <c r="H208" t="s">
        <v>258</v>
      </c>
      <c r="I208" t="s">
        <v>476</v>
      </c>
      <c r="J208" t="s">
        <v>479</v>
      </c>
      <c r="K208" s="142">
        <v>9</v>
      </c>
      <c r="L208" s="326">
        <v>1.5850000083446499E-2</v>
      </c>
      <c r="N208" s="142">
        <v>74</v>
      </c>
      <c r="O208" s="326">
        <v>1.814999990165234E-2</v>
      </c>
      <c r="Q208" s="142">
        <v>5183</v>
      </c>
      <c r="R208" s="326">
        <v>4.2010001838207238E-2</v>
      </c>
    </row>
    <row r="209" spans="1:19" x14ac:dyDescent="0.25">
      <c r="A209" t="s">
        <v>478</v>
      </c>
      <c r="B209" t="s">
        <v>284</v>
      </c>
      <c r="C209" t="s">
        <v>309</v>
      </c>
      <c r="D209" t="s">
        <v>477</v>
      </c>
      <c r="E209" t="s">
        <v>20</v>
      </c>
      <c r="F209" t="s">
        <v>21</v>
      </c>
      <c r="G209" s="133">
        <v>7</v>
      </c>
      <c r="H209" t="s">
        <v>258</v>
      </c>
      <c r="I209" t="s">
        <v>476</v>
      </c>
      <c r="J209" t="s">
        <v>475</v>
      </c>
      <c r="K209" s="327">
        <v>40</v>
      </c>
      <c r="L209" s="326">
        <v>7.0419996976852417E-2</v>
      </c>
      <c r="M209" s="326">
        <v>7.1560002863407135E-2</v>
      </c>
      <c r="N209" s="327">
        <v>241</v>
      </c>
      <c r="O209" s="326">
        <v>5.9099998325109482E-2</v>
      </c>
      <c r="P209" s="326">
        <v>6.0189999639987952E-2</v>
      </c>
      <c r="Q209" s="327">
        <v>6145</v>
      </c>
      <c r="R209" s="326">
        <v>4.9800001084804528E-2</v>
      </c>
      <c r="S209" s="325">
        <v>5.1989998668432243E-2</v>
      </c>
    </row>
    <row r="210" spans="1:19" x14ac:dyDescent="0.25">
      <c r="A210" t="s">
        <v>478</v>
      </c>
      <c r="B210" t="s">
        <v>284</v>
      </c>
      <c r="C210" t="s">
        <v>309</v>
      </c>
      <c r="D210" t="s">
        <v>477</v>
      </c>
      <c r="E210" t="s">
        <v>22</v>
      </c>
      <c r="F210" t="s">
        <v>23</v>
      </c>
      <c r="G210" s="133">
        <v>13</v>
      </c>
      <c r="H210" t="s">
        <v>255</v>
      </c>
      <c r="I210" t="s">
        <v>525</v>
      </c>
      <c r="J210" t="s">
        <v>530</v>
      </c>
      <c r="K210" s="327">
        <v>13</v>
      </c>
      <c r="L210" s="326">
        <v>8.7799998000264168E-3</v>
      </c>
      <c r="N210" s="327">
        <v>21</v>
      </c>
      <c r="O210" s="326">
        <v>7.6600001193583012E-3</v>
      </c>
      <c r="Q210" s="327">
        <v>595</v>
      </c>
      <c r="R210" s="326">
        <v>4.8199999146163464E-3</v>
      </c>
      <c r="S210" s="325"/>
    </row>
    <row r="211" spans="1:19" x14ac:dyDescent="0.25">
      <c r="A211" t="s">
        <v>478</v>
      </c>
      <c r="B211" t="s">
        <v>284</v>
      </c>
      <c r="C211" t="s">
        <v>309</v>
      </c>
      <c r="D211" t="s">
        <v>477</v>
      </c>
      <c r="E211" t="s">
        <v>22</v>
      </c>
      <c r="F211" t="s">
        <v>23</v>
      </c>
      <c r="G211">
        <v>13</v>
      </c>
      <c r="H211" t="s">
        <v>255</v>
      </c>
      <c r="I211" t="s">
        <v>525</v>
      </c>
      <c r="J211" t="s">
        <v>529</v>
      </c>
      <c r="K211" s="142">
        <v>113</v>
      </c>
      <c r="L211" s="326">
        <v>7.6300002634525299E-2</v>
      </c>
      <c r="N211" s="142">
        <v>163</v>
      </c>
      <c r="O211" s="326">
        <v>5.9450000524520867E-2</v>
      </c>
      <c r="Q211" s="142">
        <v>4962</v>
      </c>
      <c r="R211" s="326">
        <v>4.0219999849796302E-2</v>
      </c>
    </row>
    <row r="212" spans="1:19" x14ac:dyDescent="0.25">
      <c r="A212" t="s">
        <v>478</v>
      </c>
      <c r="B212" t="s">
        <v>284</v>
      </c>
      <c r="C212" t="s">
        <v>309</v>
      </c>
      <c r="D212" t="s">
        <v>477</v>
      </c>
      <c r="E212" t="s">
        <v>22</v>
      </c>
      <c r="F212" t="s">
        <v>23</v>
      </c>
      <c r="G212" s="133">
        <v>13</v>
      </c>
      <c r="H212" t="s">
        <v>255</v>
      </c>
      <c r="I212" t="s">
        <v>525</v>
      </c>
      <c r="J212" t="s">
        <v>528</v>
      </c>
      <c r="K212" s="327">
        <v>226</v>
      </c>
      <c r="L212" s="326">
        <v>0.1526000052690506</v>
      </c>
      <c r="N212" s="327">
        <v>395</v>
      </c>
      <c r="O212" s="326">
        <v>0.1440600007772446</v>
      </c>
      <c r="Q212" s="327">
        <v>15699</v>
      </c>
      <c r="R212" s="326">
        <v>0.12724000215530401</v>
      </c>
      <c r="S212" s="325"/>
    </row>
    <row r="213" spans="1:19" x14ac:dyDescent="0.25">
      <c r="A213" t="s">
        <v>478</v>
      </c>
      <c r="B213" t="s">
        <v>284</v>
      </c>
      <c r="C213" t="s">
        <v>309</v>
      </c>
      <c r="D213" t="s">
        <v>477</v>
      </c>
      <c r="E213" t="s">
        <v>22</v>
      </c>
      <c r="F213" t="s">
        <v>23</v>
      </c>
      <c r="G213" s="133">
        <v>13</v>
      </c>
      <c r="H213" t="s">
        <v>255</v>
      </c>
      <c r="I213" t="s">
        <v>525</v>
      </c>
      <c r="J213" t="s">
        <v>527</v>
      </c>
      <c r="K213" s="327">
        <v>459</v>
      </c>
      <c r="L213" s="326">
        <v>0.30992999672889709</v>
      </c>
      <c r="N213" s="327">
        <v>782</v>
      </c>
      <c r="O213" s="326">
        <v>0.28518998622894293</v>
      </c>
      <c r="Q213" s="327">
        <v>30576</v>
      </c>
      <c r="R213" s="326">
        <v>0.2478100061416626</v>
      </c>
      <c r="S213" s="325"/>
    </row>
    <row r="214" spans="1:19" x14ac:dyDescent="0.25">
      <c r="A214" t="s">
        <v>478</v>
      </c>
      <c r="B214" t="s">
        <v>284</v>
      </c>
      <c r="C214" t="s">
        <v>309</v>
      </c>
      <c r="D214" t="s">
        <v>477</v>
      </c>
      <c r="E214" t="s">
        <v>22</v>
      </c>
      <c r="F214" t="s">
        <v>23</v>
      </c>
      <c r="G214" s="133">
        <v>13</v>
      </c>
      <c r="H214" t="s">
        <v>255</v>
      </c>
      <c r="I214" t="s">
        <v>525</v>
      </c>
      <c r="J214" t="s">
        <v>526</v>
      </c>
      <c r="K214" s="327">
        <v>385</v>
      </c>
      <c r="L214" s="326">
        <v>0.25995999574661249</v>
      </c>
      <c r="N214" s="327">
        <v>715</v>
      </c>
      <c r="O214" s="326">
        <v>0.26076000928878779</v>
      </c>
      <c r="Q214" s="327">
        <v>30917</v>
      </c>
      <c r="R214" s="326">
        <v>0.25056999921798712</v>
      </c>
      <c r="S214" s="325"/>
    </row>
    <row r="215" spans="1:19" x14ac:dyDescent="0.25">
      <c r="A215" t="s">
        <v>478</v>
      </c>
      <c r="B215" t="s">
        <v>284</v>
      </c>
      <c r="C215" t="s">
        <v>309</v>
      </c>
      <c r="D215" t="s">
        <v>477</v>
      </c>
      <c r="E215" t="s">
        <v>22</v>
      </c>
      <c r="F215" t="s">
        <v>23</v>
      </c>
      <c r="G215" s="133">
        <v>13</v>
      </c>
      <c r="H215" t="s">
        <v>255</v>
      </c>
      <c r="I215" t="s">
        <v>525</v>
      </c>
      <c r="J215" t="s">
        <v>259</v>
      </c>
      <c r="K215" s="327">
        <v>175</v>
      </c>
      <c r="L215" s="326">
        <v>0.1181600019335747</v>
      </c>
      <c r="N215" s="327">
        <v>401</v>
      </c>
      <c r="O215" s="326">
        <v>0.1462399959564209</v>
      </c>
      <c r="Q215" s="327">
        <v>23351</v>
      </c>
      <c r="R215" s="326">
        <v>0.18925000727176669</v>
      </c>
      <c r="S215" s="325"/>
    </row>
    <row r="216" spans="1:19" x14ac:dyDescent="0.25">
      <c r="A216" t="s">
        <v>478</v>
      </c>
      <c r="B216" t="s">
        <v>284</v>
      </c>
      <c r="C216" t="s">
        <v>309</v>
      </c>
      <c r="D216" t="s">
        <v>477</v>
      </c>
      <c r="E216" t="s">
        <v>22</v>
      </c>
      <c r="F216" t="s">
        <v>23</v>
      </c>
      <c r="G216" s="133">
        <v>13</v>
      </c>
      <c r="H216" t="s">
        <v>255</v>
      </c>
      <c r="I216" t="s">
        <v>525</v>
      </c>
      <c r="J216" t="s">
        <v>260</v>
      </c>
      <c r="K216" s="327">
        <v>110</v>
      </c>
      <c r="L216" s="326">
        <v>7.4270002543926239E-2</v>
      </c>
      <c r="N216" s="327">
        <v>265</v>
      </c>
      <c r="O216" s="326">
        <v>9.6639998257160187E-2</v>
      </c>
      <c r="Q216" s="327">
        <v>17285</v>
      </c>
      <c r="R216" s="326">
        <v>0.14009000360965729</v>
      </c>
      <c r="S216" s="325"/>
    </row>
    <row r="217" spans="1:19" x14ac:dyDescent="0.25">
      <c r="A217" t="s">
        <v>478</v>
      </c>
      <c r="B217" t="s">
        <v>284</v>
      </c>
      <c r="C217" t="s">
        <v>309</v>
      </c>
      <c r="D217" t="s">
        <v>477</v>
      </c>
      <c r="E217" t="s">
        <v>22</v>
      </c>
      <c r="F217" t="s">
        <v>23</v>
      </c>
      <c r="G217" s="133">
        <v>13</v>
      </c>
      <c r="H217" t="s">
        <v>255</v>
      </c>
      <c r="I217" t="s">
        <v>521</v>
      </c>
      <c r="J217" t="s">
        <v>524</v>
      </c>
      <c r="K217" s="327">
        <v>1157</v>
      </c>
      <c r="L217" s="326">
        <v>0.78122997283935547</v>
      </c>
      <c r="M217" s="326">
        <v>0.81883001327514648</v>
      </c>
      <c r="N217" s="327">
        <v>2129</v>
      </c>
      <c r="O217" s="326">
        <v>0.77644002437591553</v>
      </c>
      <c r="P217" s="326">
        <v>0.80551999807357788</v>
      </c>
      <c r="Q217" s="327">
        <v>99716</v>
      </c>
      <c r="R217" s="326">
        <v>0.80817002058029175</v>
      </c>
      <c r="S217" s="325">
        <v>0.84360998868942261</v>
      </c>
    </row>
    <row r="218" spans="1:19" x14ac:dyDescent="0.25">
      <c r="A218" t="s">
        <v>478</v>
      </c>
      <c r="B218" t="s">
        <v>284</v>
      </c>
      <c r="C218" t="s">
        <v>309</v>
      </c>
      <c r="D218" t="s">
        <v>477</v>
      </c>
      <c r="E218" t="s">
        <v>22</v>
      </c>
      <c r="F218" t="s">
        <v>23</v>
      </c>
      <c r="G218" s="133">
        <v>13</v>
      </c>
      <c r="H218" t="s">
        <v>255</v>
      </c>
      <c r="I218" t="s">
        <v>521</v>
      </c>
      <c r="J218" t="s">
        <v>523</v>
      </c>
      <c r="K218" s="327">
        <v>146</v>
      </c>
      <c r="L218" s="326">
        <v>9.8580002784729004E-2</v>
      </c>
      <c r="M218" s="326">
        <v>0.1033300012350082</v>
      </c>
      <c r="N218" s="327">
        <v>305</v>
      </c>
      <c r="O218" s="326">
        <v>0.1112300008535385</v>
      </c>
      <c r="P218" s="326">
        <v>0.1154000014066696</v>
      </c>
      <c r="Q218" s="327">
        <v>10969</v>
      </c>
      <c r="R218" s="326">
        <v>8.8899999856948853E-2</v>
      </c>
      <c r="S218" s="325">
        <v>9.2799998819828033E-2</v>
      </c>
    </row>
    <row r="219" spans="1:19" x14ac:dyDescent="0.25">
      <c r="A219" t="s">
        <v>478</v>
      </c>
      <c r="B219" t="s">
        <v>284</v>
      </c>
      <c r="C219" t="s">
        <v>309</v>
      </c>
      <c r="D219" t="s">
        <v>477</v>
      </c>
      <c r="E219" t="s">
        <v>22</v>
      </c>
      <c r="F219" t="s">
        <v>23</v>
      </c>
      <c r="G219" s="133">
        <v>13</v>
      </c>
      <c r="H219" t="s">
        <v>255</v>
      </c>
      <c r="I219" t="s">
        <v>521</v>
      </c>
      <c r="J219" t="s">
        <v>522</v>
      </c>
      <c r="K219" s="327">
        <v>110</v>
      </c>
      <c r="L219" s="326">
        <v>7.4270002543926239E-2</v>
      </c>
      <c r="M219" s="326">
        <v>7.7849999070167542E-2</v>
      </c>
      <c r="N219" s="327">
        <v>209</v>
      </c>
      <c r="O219" s="326">
        <v>7.6219998300075531E-2</v>
      </c>
      <c r="P219" s="326">
        <v>7.9080000519752502E-2</v>
      </c>
      <c r="Q219" s="327">
        <v>7517</v>
      </c>
      <c r="R219" s="326">
        <v>6.0920000076293952E-2</v>
      </c>
      <c r="S219" s="325">
        <v>6.3589997589588165E-2</v>
      </c>
    </row>
    <row r="220" spans="1:19" x14ac:dyDescent="0.25">
      <c r="A220" t="s">
        <v>478</v>
      </c>
      <c r="B220" t="s">
        <v>284</v>
      </c>
      <c r="C220" t="s">
        <v>309</v>
      </c>
      <c r="D220" t="s">
        <v>477</v>
      </c>
      <c r="E220" t="s">
        <v>22</v>
      </c>
      <c r="F220" t="s">
        <v>23</v>
      </c>
      <c r="G220" s="133">
        <v>13</v>
      </c>
      <c r="H220" t="s">
        <v>255</v>
      </c>
      <c r="I220" t="s">
        <v>521</v>
      </c>
      <c r="J220" t="s">
        <v>438</v>
      </c>
      <c r="K220" s="327">
        <v>68</v>
      </c>
      <c r="L220" s="326">
        <v>4.5910000801086433E-2</v>
      </c>
      <c r="N220" s="327">
        <v>99</v>
      </c>
      <c r="O220" s="326">
        <v>3.6109998822212219E-2</v>
      </c>
      <c r="Q220" s="327">
        <v>5183</v>
      </c>
      <c r="R220" s="326">
        <v>4.2010001838207238E-2</v>
      </c>
      <c r="S220" s="325"/>
    </row>
    <row r="221" spans="1:19" x14ac:dyDescent="0.25">
      <c r="A221" t="s">
        <v>478</v>
      </c>
      <c r="B221" t="s">
        <v>284</v>
      </c>
      <c r="C221" t="s">
        <v>309</v>
      </c>
      <c r="D221" t="s">
        <v>477</v>
      </c>
      <c r="E221" t="s">
        <v>22</v>
      </c>
      <c r="F221" t="s">
        <v>23</v>
      </c>
      <c r="G221">
        <v>13</v>
      </c>
      <c r="H221" t="s">
        <v>255</v>
      </c>
      <c r="I221" t="s">
        <v>517</v>
      </c>
      <c r="J221" t="s">
        <v>520</v>
      </c>
      <c r="K221" s="142">
        <v>550</v>
      </c>
      <c r="L221" s="326">
        <v>0.37136998772621149</v>
      </c>
      <c r="N221" s="142">
        <v>987</v>
      </c>
      <c r="O221" s="326">
        <v>0.35995998978614813</v>
      </c>
      <c r="Q221" s="142">
        <v>43571</v>
      </c>
      <c r="R221" s="326">
        <v>0.35313001275062561</v>
      </c>
    </row>
    <row r="222" spans="1:19" x14ac:dyDescent="0.25">
      <c r="A222" t="s">
        <v>478</v>
      </c>
      <c r="B222" t="s">
        <v>284</v>
      </c>
      <c r="C222" t="s">
        <v>309</v>
      </c>
      <c r="D222" t="s">
        <v>477</v>
      </c>
      <c r="E222" t="s">
        <v>22</v>
      </c>
      <c r="F222" t="s">
        <v>23</v>
      </c>
      <c r="G222" s="133">
        <v>13</v>
      </c>
      <c r="H222" t="s">
        <v>255</v>
      </c>
      <c r="I222" t="s">
        <v>517</v>
      </c>
      <c r="J222" t="s">
        <v>519</v>
      </c>
      <c r="K222" s="327">
        <v>451</v>
      </c>
      <c r="L222" s="326">
        <v>0.30452001094818121</v>
      </c>
      <c r="N222" s="327">
        <v>834</v>
      </c>
      <c r="O222" s="326">
        <v>0.30415999889373779</v>
      </c>
      <c r="Q222" s="327">
        <v>34904</v>
      </c>
      <c r="R222" s="326">
        <v>0.28288999199867249</v>
      </c>
      <c r="S222" s="325"/>
    </row>
    <row r="223" spans="1:19" x14ac:dyDescent="0.25">
      <c r="A223" t="s">
        <v>478</v>
      </c>
      <c r="B223" t="s">
        <v>284</v>
      </c>
      <c r="C223" t="s">
        <v>309</v>
      </c>
      <c r="D223" t="s">
        <v>477</v>
      </c>
      <c r="E223" t="s">
        <v>22</v>
      </c>
      <c r="F223" t="s">
        <v>23</v>
      </c>
      <c r="G223">
        <v>13</v>
      </c>
      <c r="H223" t="s">
        <v>255</v>
      </c>
      <c r="I223" t="s">
        <v>517</v>
      </c>
      <c r="J223" t="s">
        <v>518</v>
      </c>
      <c r="K223" s="142">
        <v>480</v>
      </c>
      <c r="L223" s="326">
        <v>0.3241100013256073</v>
      </c>
      <c r="N223" s="142">
        <v>921</v>
      </c>
      <c r="O223" s="326">
        <v>0.33588999509811401</v>
      </c>
      <c r="Q223" s="142">
        <v>44910</v>
      </c>
      <c r="R223" s="326">
        <v>0.3639799952507019</v>
      </c>
    </row>
    <row r="224" spans="1:19" x14ac:dyDescent="0.25">
      <c r="A224" t="s">
        <v>478</v>
      </c>
      <c r="B224" t="s">
        <v>284</v>
      </c>
      <c r="C224" t="s">
        <v>309</v>
      </c>
      <c r="D224" t="s">
        <v>477</v>
      </c>
      <c r="E224" t="s">
        <v>22</v>
      </c>
      <c r="F224" t="s">
        <v>23</v>
      </c>
      <c r="G224" s="133">
        <v>13</v>
      </c>
      <c r="H224" t="s">
        <v>255</v>
      </c>
      <c r="I224" t="s">
        <v>513</v>
      </c>
      <c r="J224" t="s">
        <v>516</v>
      </c>
      <c r="K224" s="327">
        <v>49</v>
      </c>
      <c r="L224" s="326">
        <v>3.3089999109506607E-2</v>
      </c>
      <c r="M224" s="326">
        <v>4.0130000561475747E-2</v>
      </c>
      <c r="N224" s="327">
        <v>73</v>
      </c>
      <c r="O224" s="326">
        <v>2.6620000600814819E-2</v>
      </c>
      <c r="P224" s="326">
        <v>3.2290000468492508E-2</v>
      </c>
      <c r="Q224" s="327">
        <v>4179</v>
      </c>
      <c r="R224" s="326">
        <v>3.3870000392198563E-2</v>
      </c>
      <c r="S224" s="325">
        <v>3.8320001214742661E-2</v>
      </c>
    </row>
    <row r="225" spans="1:19" x14ac:dyDescent="0.25">
      <c r="A225" t="s">
        <v>478</v>
      </c>
      <c r="B225" t="s">
        <v>284</v>
      </c>
      <c r="C225" t="s">
        <v>309</v>
      </c>
      <c r="D225" t="s">
        <v>477</v>
      </c>
      <c r="E225" t="s">
        <v>22</v>
      </c>
      <c r="F225" t="s">
        <v>23</v>
      </c>
      <c r="G225">
        <v>13</v>
      </c>
      <c r="H225" t="s">
        <v>255</v>
      </c>
      <c r="I225" t="s">
        <v>513</v>
      </c>
      <c r="J225" t="s">
        <v>515</v>
      </c>
      <c r="K225" s="142">
        <v>253</v>
      </c>
      <c r="L225" s="326">
        <v>0.17082999646663671</v>
      </c>
      <c r="M225" s="326">
        <v>0.2072100043296814</v>
      </c>
      <c r="N225" s="142">
        <v>415</v>
      </c>
      <c r="O225" s="326">
        <v>0.15135000646114349</v>
      </c>
      <c r="P225" s="326">
        <v>0.18355000019073489</v>
      </c>
      <c r="Q225" s="142">
        <v>13286</v>
      </c>
      <c r="R225" s="326">
        <v>0.1076800003647804</v>
      </c>
      <c r="S225" s="326">
        <v>0.12182000279426571</v>
      </c>
    </row>
    <row r="226" spans="1:19" x14ac:dyDescent="0.25">
      <c r="A226" t="s">
        <v>478</v>
      </c>
      <c r="B226" t="s">
        <v>284</v>
      </c>
      <c r="C226" t="s">
        <v>309</v>
      </c>
      <c r="D226" t="s">
        <v>477</v>
      </c>
      <c r="E226" t="s">
        <v>22</v>
      </c>
      <c r="F226" t="s">
        <v>23</v>
      </c>
      <c r="G226" s="133">
        <v>13</v>
      </c>
      <c r="H226" t="s">
        <v>255</v>
      </c>
      <c r="I226" t="s">
        <v>513</v>
      </c>
      <c r="J226" t="s">
        <v>514</v>
      </c>
      <c r="K226" s="327">
        <v>919</v>
      </c>
      <c r="L226" s="326">
        <v>0.62053000926971436</v>
      </c>
      <c r="M226" s="326">
        <v>0.75265997648239136</v>
      </c>
      <c r="N226" s="327">
        <v>1773</v>
      </c>
      <c r="O226" s="326">
        <v>0.64661002159118652</v>
      </c>
      <c r="P226" s="326">
        <v>0.78416997194290161</v>
      </c>
      <c r="Q226" s="327">
        <v>91601</v>
      </c>
      <c r="R226" s="326">
        <v>0.74239999055862427</v>
      </c>
      <c r="S226" s="325">
        <v>0.83986997604370117</v>
      </c>
    </row>
    <row r="227" spans="1:19" x14ac:dyDescent="0.25">
      <c r="A227" t="s">
        <v>478</v>
      </c>
      <c r="B227" t="s">
        <v>284</v>
      </c>
      <c r="C227" t="s">
        <v>309</v>
      </c>
      <c r="D227" t="s">
        <v>477</v>
      </c>
      <c r="E227" t="s">
        <v>22</v>
      </c>
      <c r="F227" t="s">
        <v>23</v>
      </c>
      <c r="G227">
        <v>13</v>
      </c>
      <c r="H227" t="s">
        <v>255</v>
      </c>
      <c r="I227" t="s">
        <v>513</v>
      </c>
      <c r="J227" t="s">
        <v>512</v>
      </c>
      <c r="K227" s="142">
        <v>260</v>
      </c>
      <c r="L227" s="326">
        <v>0.17555999755859381</v>
      </c>
      <c r="N227" s="142">
        <v>481</v>
      </c>
      <c r="O227" s="326">
        <v>0.17542000114917761</v>
      </c>
      <c r="Q227" s="142">
        <v>14319</v>
      </c>
      <c r="R227" s="326">
        <v>0.11604999750852581</v>
      </c>
    </row>
    <row r="228" spans="1:19" x14ac:dyDescent="0.25">
      <c r="A228" t="s">
        <v>478</v>
      </c>
      <c r="B228" t="s">
        <v>284</v>
      </c>
      <c r="C228" t="s">
        <v>309</v>
      </c>
      <c r="D228" t="s">
        <v>477</v>
      </c>
      <c r="E228" t="s">
        <v>22</v>
      </c>
      <c r="F228" t="s">
        <v>23</v>
      </c>
      <c r="G228">
        <v>13</v>
      </c>
      <c r="H228" t="s">
        <v>255</v>
      </c>
      <c r="I228" t="s">
        <v>575</v>
      </c>
      <c r="J228" t="s">
        <v>511</v>
      </c>
      <c r="K228" s="142">
        <v>328</v>
      </c>
      <c r="L228" s="326">
        <v>0.2214699983596802</v>
      </c>
      <c r="M228" s="326">
        <v>0.2339500039815903</v>
      </c>
      <c r="N228" s="142">
        <v>498</v>
      </c>
      <c r="O228" s="326">
        <v>0.18162000179290769</v>
      </c>
      <c r="P228" s="326">
        <v>0.18999999761581421</v>
      </c>
      <c r="Q228" s="142">
        <v>5100</v>
      </c>
      <c r="R228" s="326">
        <v>4.1329998522996902E-2</v>
      </c>
      <c r="S228" s="326">
        <v>4.4070001691579819E-2</v>
      </c>
    </row>
    <row r="229" spans="1:19" x14ac:dyDescent="0.25">
      <c r="A229" t="s">
        <v>478</v>
      </c>
      <c r="B229" t="s">
        <v>284</v>
      </c>
      <c r="C229" t="s">
        <v>309</v>
      </c>
      <c r="D229" t="s">
        <v>477</v>
      </c>
      <c r="E229" t="s">
        <v>22</v>
      </c>
      <c r="F229" t="s">
        <v>23</v>
      </c>
      <c r="G229" s="133">
        <v>13</v>
      </c>
      <c r="H229" t="s">
        <v>255</v>
      </c>
      <c r="I229" t="s">
        <v>575</v>
      </c>
      <c r="J229" t="s">
        <v>510</v>
      </c>
      <c r="K229" s="327">
        <v>223</v>
      </c>
      <c r="L229" s="326">
        <v>0.15057000517845151</v>
      </c>
      <c r="M229" s="326">
        <v>0.15906000137329099</v>
      </c>
      <c r="N229" s="327">
        <v>310</v>
      </c>
      <c r="O229" s="326">
        <v>0.11305999755859381</v>
      </c>
      <c r="P229" s="326">
        <v>0.1182800009846687</v>
      </c>
      <c r="Q229" s="327">
        <v>2781</v>
      </c>
      <c r="R229" s="326">
        <v>2.2539999336004261E-2</v>
      </c>
      <c r="S229" s="325">
        <v>2.4029999971389771E-2</v>
      </c>
    </row>
    <row r="230" spans="1:19" x14ac:dyDescent="0.25">
      <c r="A230" t="s">
        <v>478</v>
      </c>
      <c r="B230" t="s">
        <v>284</v>
      </c>
      <c r="C230" t="s">
        <v>309</v>
      </c>
      <c r="D230" t="s">
        <v>477</v>
      </c>
      <c r="E230" t="s">
        <v>22</v>
      </c>
      <c r="F230" t="s">
        <v>23</v>
      </c>
      <c r="G230">
        <v>13</v>
      </c>
      <c r="H230" t="s">
        <v>255</v>
      </c>
      <c r="I230" t="s">
        <v>575</v>
      </c>
      <c r="J230" t="s">
        <v>509</v>
      </c>
      <c r="K230" s="142">
        <v>30</v>
      </c>
      <c r="L230" s="326">
        <v>2.0260000601410869E-2</v>
      </c>
      <c r="M230" s="326">
        <v>2.140000090003014E-2</v>
      </c>
      <c r="N230" s="142">
        <v>49</v>
      </c>
      <c r="O230" s="326">
        <v>1.7869999632239338E-2</v>
      </c>
      <c r="P230" s="326">
        <v>1.86999998986721E-2</v>
      </c>
      <c r="Q230" s="142">
        <v>909</v>
      </c>
      <c r="R230" s="326">
        <v>7.3699997738003731E-3</v>
      </c>
      <c r="S230" s="326">
        <v>7.8499997034668922E-3</v>
      </c>
    </row>
    <row r="231" spans="1:19" x14ac:dyDescent="0.25">
      <c r="A231" t="s">
        <v>478</v>
      </c>
      <c r="B231" t="s">
        <v>284</v>
      </c>
      <c r="C231" t="s">
        <v>309</v>
      </c>
      <c r="D231" t="s">
        <v>477</v>
      </c>
      <c r="E231" t="s">
        <v>22</v>
      </c>
      <c r="F231" t="s">
        <v>23</v>
      </c>
      <c r="G231" s="133">
        <v>13</v>
      </c>
      <c r="H231" t="s">
        <v>255</v>
      </c>
      <c r="I231" t="s">
        <v>575</v>
      </c>
      <c r="J231" t="s">
        <v>508</v>
      </c>
      <c r="K231" s="327">
        <v>80</v>
      </c>
      <c r="L231" s="326">
        <v>5.4019998759031303E-2</v>
      </c>
      <c r="M231" s="326">
        <v>5.705999955534935E-2</v>
      </c>
      <c r="N231" s="327">
        <v>113</v>
      </c>
      <c r="O231" s="326">
        <v>4.1209999471902847E-2</v>
      </c>
      <c r="P231" s="326">
        <v>4.311000183224678E-2</v>
      </c>
      <c r="Q231" s="327">
        <v>2219</v>
      </c>
      <c r="R231" s="326">
        <v>1.7980000004172329E-2</v>
      </c>
      <c r="S231" s="325">
        <v>1.9169999286532399E-2</v>
      </c>
    </row>
    <row r="232" spans="1:19" x14ac:dyDescent="0.25">
      <c r="A232" t="s">
        <v>478</v>
      </c>
      <c r="B232" t="s">
        <v>284</v>
      </c>
      <c r="C232" t="s">
        <v>309</v>
      </c>
      <c r="D232" t="s">
        <v>477</v>
      </c>
      <c r="E232" t="s">
        <v>22</v>
      </c>
      <c r="F232" t="s">
        <v>23</v>
      </c>
      <c r="G232" s="133">
        <v>13</v>
      </c>
      <c r="H232" t="s">
        <v>255</v>
      </c>
      <c r="I232" t="s">
        <v>575</v>
      </c>
      <c r="J232" t="s">
        <v>438</v>
      </c>
      <c r="K232" s="327">
        <v>79</v>
      </c>
      <c r="L232" s="326">
        <v>5.3339999169111252E-2</v>
      </c>
      <c r="N232" s="327">
        <v>121</v>
      </c>
      <c r="O232" s="326">
        <v>4.4130001217126853E-2</v>
      </c>
      <c r="Q232" s="327">
        <v>7648</v>
      </c>
      <c r="R232" s="326">
        <v>6.1980001628398902E-2</v>
      </c>
      <c r="S232" s="325"/>
    </row>
    <row r="233" spans="1:19" x14ac:dyDescent="0.25">
      <c r="A233" t="s">
        <v>478</v>
      </c>
      <c r="B233" t="s">
        <v>284</v>
      </c>
      <c r="C233" t="s">
        <v>309</v>
      </c>
      <c r="D233" t="s">
        <v>477</v>
      </c>
      <c r="E233" t="s">
        <v>22</v>
      </c>
      <c r="F233" t="s">
        <v>23</v>
      </c>
      <c r="G233" s="133">
        <v>13</v>
      </c>
      <c r="H233" t="s">
        <v>255</v>
      </c>
      <c r="I233" t="s">
        <v>575</v>
      </c>
      <c r="J233" t="s">
        <v>507</v>
      </c>
      <c r="K233" s="327">
        <v>741</v>
      </c>
      <c r="L233" s="326">
        <v>0.50033998489379883</v>
      </c>
      <c r="M233" s="326">
        <v>0.52853000164031982</v>
      </c>
      <c r="N233" s="327">
        <v>1651</v>
      </c>
      <c r="O233" s="326">
        <v>0.60211998224258423</v>
      </c>
      <c r="P233" s="326">
        <v>0.62990999221801758</v>
      </c>
      <c r="Q233" s="327">
        <v>104728</v>
      </c>
      <c r="R233" s="326">
        <v>0.84878998994827271</v>
      </c>
      <c r="S233" s="325">
        <v>0.90487998723983765</v>
      </c>
    </row>
    <row r="234" spans="1:19" x14ac:dyDescent="0.25">
      <c r="A234" t="s">
        <v>478</v>
      </c>
      <c r="B234" t="s">
        <v>284</v>
      </c>
      <c r="C234" t="s">
        <v>309</v>
      </c>
      <c r="D234" t="s">
        <v>477</v>
      </c>
      <c r="E234" t="s">
        <v>22</v>
      </c>
      <c r="F234" t="s">
        <v>23</v>
      </c>
      <c r="G234">
        <v>13</v>
      </c>
      <c r="H234" t="s">
        <v>255</v>
      </c>
      <c r="I234" t="s">
        <v>576</v>
      </c>
      <c r="J234" t="s">
        <v>485</v>
      </c>
      <c r="K234" s="142">
        <v>0</v>
      </c>
      <c r="L234" s="326">
        <v>0</v>
      </c>
      <c r="N234" s="142">
        <v>0</v>
      </c>
      <c r="O234" s="326">
        <v>0</v>
      </c>
      <c r="Q234" s="142">
        <v>2</v>
      </c>
      <c r="R234" s="326">
        <v>1.99999994947575E-5</v>
      </c>
      <c r="S234" s="326">
        <v>0.5</v>
      </c>
    </row>
    <row r="235" spans="1:19" x14ac:dyDescent="0.25">
      <c r="A235" t="s">
        <v>478</v>
      </c>
      <c r="B235" t="s">
        <v>284</v>
      </c>
      <c r="C235" t="s">
        <v>309</v>
      </c>
      <c r="D235" t="s">
        <v>477</v>
      </c>
      <c r="E235" t="s">
        <v>22</v>
      </c>
      <c r="F235" t="s">
        <v>23</v>
      </c>
      <c r="G235" s="133">
        <v>13</v>
      </c>
      <c r="H235" t="s">
        <v>255</v>
      </c>
      <c r="I235" t="s">
        <v>576</v>
      </c>
      <c r="J235" t="s">
        <v>484</v>
      </c>
      <c r="K235" s="327">
        <v>0</v>
      </c>
      <c r="L235" s="326">
        <v>0</v>
      </c>
      <c r="N235" s="327">
        <v>0</v>
      </c>
      <c r="O235" s="326">
        <v>0</v>
      </c>
      <c r="Q235" s="327">
        <v>2</v>
      </c>
      <c r="R235" s="326">
        <v>1.99999994947575E-5</v>
      </c>
      <c r="S235" s="325">
        <v>0.5</v>
      </c>
    </row>
    <row r="236" spans="1:19" x14ac:dyDescent="0.25">
      <c r="A236" t="s">
        <v>478</v>
      </c>
      <c r="B236" t="s">
        <v>284</v>
      </c>
      <c r="C236" t="s">
        <v>309</v>
      </c>
      <c r="D236" t="s">
        <v>477</v>
      </c>
      <c r="E236" t="s">
        <v>22</v>
      </c>
      <c r="F236" t="s">
        <v>23</v>
      </c>
      <c r="G236" s="133">
        <v>13</v>
      </c>
      <c r="H236" t="s">
        <v>255</v>
      </c>
      <c r="I236" t="s">
        <v>576</v>
      </c>
      <c r="J236" t="s">
        <v>438</v>
      </c>
      <c r="K236" s="327">
        <v>1481</v>
      </c>
      <c r="L236" s="326">
        <v>1</v>
      </c>
      <c r="N236" s="327">
        <v>2742</v>
      </c>
      <c r="O236" s="326">
        <v>1</v>
      </c>
      <c r="Q236" s="327">
        <v>123381</v>
      </c>
      <c r="R236" s="326">
        <v>0.99997001886367798</v>
      </c>
      <c r="S236" s="325"/>
    </row>
    <row r="237" spans="1:19" x14ac:dyDescent="0.25">
      <c r="A237" t="s">
        <v>478</v>
      </c>
      <c r="B237" t="s">
        <v>284</v>
      </c>
      <c r="C237" t="s">
        <v>309</v>
      </c>
      <c r="D237" t="s">
        <v>477</v>
      </c>
      <c r="E237" t="s">
        <v>22</v>
      </c>
      <c r="F237" t="s">
        <v>23</v>
      </c>
      <c r="G237" s="133">
        <v>13</v>
      </c>
      <c r="H237" t="s">
        <v>255</v>
      </c>
      <c r="I237" t="s">
        <v>504</v>
      </c>
      <c r="J237" t="s">
        <v>506</v>
      </c>
      <c r="K237" s="327">
        <v>260</v>
      </c>
      <c r="L237" s="326">
        <v>0.17555999755859381</v>
      </c>
      <c r="N237" s="327">
        <v>481</v>
      </c>
      <c r="O237" s="326">
        <v>0.17542000114917761</v>
      </c>
      <c r="Q237" s="327">
        <v>14319</v>
      </c>
      <c r="R237" s="326">
        <v>0.11604999750852581</v>
      </c>
      <c r="S237" s="325"/>
    </row>
    <row r="238" spans="1:19" x14ac:dyDescent="0.25">
      <c r="A238" t="s">
        <v>478</v>
      </c>
      <c r="B238" t="s">
        <v>284</v>
      </c>
      <c r="C238" t="s">
        <v>309</v>
      </c>
      <c r="D238" t="s">
        <v>477</v>
      </c>
      <c r="E238" t="s">
        <v>22</v>
      </c>
      <c r="F238" t="s">
        <v>23</v>
      </c>
      <c r="G238" s="133">
        <v>13</v>
      </c>
      <c r="H238" t="s">
        <v>255</v>
      </c>
      <c r="I238" t="s">
        <v>504</v>
      </c>
      <c r="J238" t="s">
        <v>424</v>
      </c>
      <c r="K238" s="327">
        <v>253</v>
      </c>
      <c r="L238" s="326">
        <v>0.17082999646663671</v>
      </c>
      <c r="M238" s="326">
        <v>0.2072100043296814</v>
      </c>
      <c r="N238" s="327">
        <v>415</v>
      </c>
      <c r="O238" s="326">
        <v>0.15135000646114349</v>
      </c>
      <c r="P238" s="326">
        <v>0.18355000019073489</v>
      </c>
      <c r="Q238" s="327">
        <v>13286</v>
      </c>
      <c r="R238" s="326">
        <v>0.1076800003647804</v>
      </c>
      <c r="S238" s="325">
        <v>0.12182000279426571</v>
      </c>
    </row>
    <row r="239" spans="1:19" x14ac:dyDescent="0.25">
      <c r="A239" t="s">
        <v>478</v>
      </c>
      <c r="B239" t="s">
        <v>284</v>
      </c>
      <c r="C239" t="s">
        <v>309</v>
      </c>
      <c r="D239" t="s">
        <v>477</v>
      </c>
      <c r="E239" t="s">
        <v>22</v>
      </c>
      <c r="F239" t="s">
        <v>23</v>
      </c>
      <c r="G239" s="133">
        <v>13</v>
      </c>
      <c r="H239" t="s">
        <v>255</v>
      </c>
      <c r="I239" t="s">
        <v>504</v>
      </c>
      <c r="J239" t="s">
        <v>455</v>
      </c>
      <c r="K239" s="327">
        <v>483</v>
      </c>
      <c r="L239" s="326">
        <v>0.32613000273704529</v>
      </c>
      <c r="M239" s="326">
        <v>0.395579993724823</v>
      </c>
      <c r="N239" s="327">
        <v>892</v>
      </c>
      <c r="O239" s="326">
        <v>0.32530999183654791</v>
      </c>
      <c r="P239" s="326">
        <v>0.39452001452445978</v>
      </c>
      <c r="Q239" s="327">
        <v>43045</v>
      </c>
      <c r="R239" s="326">
        <v>0.34887000918388372</v>
      </c>
      <c r="S239" s="325">
        <v>0.39467000961303711</v>
      </c>
    </row>
    <row r="240" spans="1:19" x14ac:dyDescent="0.25">
      <c r="A240" t="s">
        <v>478</v>
      </c>
      <c r="B240" t="s">
        <v>284</v>
      </c>
      <c r="C240" t="s">
        <v>309</v>
      </c>
      <c r="D240" t="s">
        <v>477</v>
      </c>
      <c r="E240" t="s">
        <v>22</v>
      </c>
      <c r="F240" t="s">
        <v>23</v>
      </c>
      <c r="G240" s="133">
        <v>13</v>
      </c>
      <c r="H240" t="s">
        <v>255</v>
      </c>
      <c r="I240" t="s">
        <v>504</v>
      </c>
      <c r="J240" t="s">
        <v>505</v>
      </c>
      <c r="K240" s="327">
        <v>393</v>
      </c>
      <c r="L240" s="326">
        <v>0.26535999774932861</v>
      </c>
      <c r="M240" s="326">
        <v>0.32186999917030329</v>
      </c>
      <c r="N240" s="327">
        <v>796</v>
      </c>
      <c r="O240" s="326">
        <v>0.29030001163482672</v>
      </c>
      <c r="P240" s="326">
        <v>0.3520599901676178</v>
      </c>
      <c r="Q240" s="327">
        <v>42835</v>
      </c>
      <c r="R240" s="326">
        <v>0.34716999530792242</v>
      </c>
      <c r="S240" s="325">
        <v>0.39274001121521002</v>
      </c>
    </row>
    <row r="241" spans="1:19" x14ac:dyDescent="0.25">
      <c r="A241" t="s">
        <v>478</v>
      </c>
      <c r="B241" t="s">
        <v>284</v>
      </c>
      <c r="C241" t="s">
        <v>309</v>
      </c>
      <c r="D241" t="s">
        <v>477</v>
      </c>
      <c r="E241" t="s">
        <v>22</v>
      </c>
      <c r="F241" t="s">
        <v>23</v>
      </c>
      <c r="G241">
        <v>13</v>
      </c>
      <c r="H241" t="s">
        <v>255</v>
      </c>
      <c r="I241" t="s">
        <v>504</v>
      </c>
      <c r="J241" t="s">
        <v>503</v>
      </c>
      <c r="K241" s="142">
        <v>92</v>
      </c>
      <c r="L241" s="326">
        <v>6.2120001763105392E-2</v>
      </c>
      <c r="M241" s="326">
        <v>7.5350001454353333E-2</v>
      </c>
      <c r="N241" s="142">
        <v>158</v>
      </c>
      <c r="O241" s="326">
        <v>5.7620000094175339E-2</v>
      </c>
      <c r="P241" s="326">
        <v>6.9880001246929169E-2</v>
      </c>
      <c r="Q241" s="142">
        <v>9900</v>
      </c>
      <c r="R241" s="326">
        <v>8.0239996314048767E-2</v>
      </c>
      <c r="S241" s="326">
        <v>9.0769998729228973E-2</v>
      </c>
    </row>
    <row r="242" spans="1:19" x14ac:dyDescent="0.25">
      <c r="A242" t="s">
        <v>478</v>
      </c>
      <c r="B242" t="s">
        <v>284</v>
      </c>
      <c r="C242" t="s">
        <v>309</v>
      </c>
      <c r="D242" t="s">
        <v>477</v>
      </c>
      <c r="E242" t="s">
        <v>22</v>
      </c>
      <c r="F242" t="s">
        <v>23</v>
      </c>
      <c r="G242">
        <v>13</v>
      </c>
      <c r="H242" t="s">
        <v>255</v>
      </c>
      <c r="I242" t="s">
        <v>501</v>
      </c>
      <c r="J242" t="s">
        <v>502</v>
      </c>
      <c r="K242" s="142">
        <v>260</v>
      </c>
      <c r="L242" s="326">
        <v>0.17555999755859381</v>
      </c>
      <c r="N242" s="142">
        <v>481</v>
      </c>
      <c r="O242" s="326">
        <v>0.17542000114917761</v>
      </c>
      <c r="Q242" s="142">
        <v>14319</v>
      </c>
      <c r="R242" s="326">
        <v>0.11604999750852581</v>
      </c>
    </row>
    <row r="243" spans="1:19" x14ac:dyDescent="0.25">
      <c r="A243" t="s">
        <v>478</v>
      </c>
      <c r="B243" t="s">
        <v>284</v>
      </c>
      <c r="C243" t="s">
        <v>309</v>
      </c>
      <c r="D243" t="s">
        <v>477</v>
      </c>
      <c r="E243" t="s">
        <v>22</v>
      </c>
      <c r="F243" t="s">
        <v>23</v>
      </c>
      <c r="G243" s="133">
        <v>13</v>
      </c>
      <c r="H243" t="s">
        <v>255</v>
      </c>
      <c r="I243" t="s">
        <v>501</v>
      </c>
      <c r="J243" t="s">
        <v>500</v>
      </c>
      <c r="K243" s="327">
        <v>1221</v>
      </c>
      <c r="L243" s="326">
        <v>0.82444000244140625</v>
      </c>
      <c r="M243" s="326">
        <v>1</v>
      </c>
      <c r="N243" s="327">
        <v>2261</v>
      </c>
      <c r="O243" s="326">
        <v>0.82458001375198364</v>
      </c>
      <c r="P243" s="326">
        <v>1</v>
      </c>
      <c r="Q243" s="327">
        <v>109066</v>
      </c>
      <c r="R243" s="326">
        <v>0.88394999504089355</v>
      </c>
      <c r="S243" s="325">
        <v>1</v>
      </c>
    </row>
    <row r="244" spans="1:19" x14ac:dyDescent="0.25">
      <c r="A244" t="s">
        <v>478</v>
      </c>
      <c r="B244" t="s">
        <v>284</v>
      </c>
      <c r="C244" t="s">
        <v>309</v>
      </c>
      <c r="D244" t="s">
        <v>477</v>
      </c>
      <c r="E244" t="s">
        <v>22</v>
      </c>
      <c r="F244" t="s">
        <v>23</v>
      </c>
      <c r="G244" s="133">
        <v>13</v>
      </c>
      <c r="H244" t="s">
        <v>255</v>
      </c>
      <c r="I244" t="s">
        <v>577</v>
      </c>
      <c r="J244" t="s">
        <v>493</v>
      </c>
      <c r="K244" s="327">
        <v>1193</v>
      </c>
      <c r="L244" s="326">
        <v>0.80554002523422241</v>
      </c>
      <c r="N244" s="327">
        <v>2305</v>
      </c>
      <c r="O244" s="326">
        <v>0.84062999486923218</v>
      </c>
      <c r="Q244" s="327">
        <v>45663</v>
      </c>
      <c r="R244" s="326">
        <v>0.37009000778198242</v>
      </c>
      <c r="S244" s="325"/>
    </row>
    <row r="245" spans="1:19" x14ac:dyDescent="0.25">
      <c r="A245" t="s">
        <v>478</v>
      </c>
      <c r="B245" t="s">
        <v>284</v>
      </c>
      <c r="C245" t="s">
        <v>309</v>
      </c>
      <c r="D245" t="s">
        <v>477</v>
      </c>
      <c r="E245" t="s">
        <v>22</v>
      </c>
      <c r="F245" t="s">
        <v>23</v>
      </c>
      <c r="G245">
        <v>13</v>
      </c>
      <c r="H245" t="s">
        <v>255</v>
      </c>
      <c r="I245" t="s">
        <v>577</v>
      </c>
      <c r="J245" t="s">
        <v>492</v>
      </c>
      <c r="K245" s="142">
        <v>191</v>
      </c>
      <c r="L245" s="326">
        <v>0.12896999716758731</v>
      </c>
      <c r="M245" s="326">
        <v>0.66319000720977783</v>
      </c>
      <c r="N245" s="142">
        <v>283</v>
      </c>
      <c r="O245" s="326">
        <v>0.1032100021839142</v>
      </c>
      <c r="P245" s="326">
        <v>0.64759999513626099</v>
      </c>
      <c r="Q245" s="142">
        <v>63272</v>
      </c>
      <c r="R245" s="326">
        <v>0.51279997825622559</v>
      </c>
      <c r="S245" s="326">
        <v>0.81407999992370605</v>
      </c>
    </row>
    <row r="246" spans="1:19" x14ac:dyDescent="0.25">
      <c r="A246" t="s">
        <v>478</v>
      </c>
      <c r="B246" t="s">
        <v>284</v>
      </c>
      <c r="C246" t="s">
        <v>309</v>
      </c>
      <c r="D246" t="s">
        <v>477</v>
      </c>
      <c r="E246" t="s">
        <v>22</v>
      </c>
      <c r="F246" t="s">
        <v>23</v>
      </c>
      <c r="G246">
        <v>13</v>
      </c>
      <c r="H246" t="s">
        <v>255</v>
      </c>
      <c r="I246" t="s">
        <v>577</v>
      </c>
      <c r="J246" t="s">
        <v>491</v>
      </c>
      <c r="K246" s="142">
        <v>95</v>
      </c>
      <c r="L246" s="326">
        <v>6.4149998128414154E-2</v>
      </c>
      <c r="M246" s="326">
        <v>0.32986000180244451</v>
      </c>
      <c r="N246" s="142">
        <v>130</v>
      </c>
      <c r="O246" s="326">
        <v>4.7410000115633011E-2</v>
      </c>
      <c r="P246" s="326">
        <v>0.29747998714447021</v>
      </c>
      <c r="Q246" s="142">
        <v>9186</v>
      </c>
      <c r="R246" s="326">
        <v>7.4450001120567322E-2</v>
      </c>
      <c r="S246" s="326">
        <v>0.11818999797105791</v>
      </c>
    </row>
    <row r="247" spans="1:19" x14ac:dyDescent="0.25">
      <c r="A247" t="s">
        <v>478</v>
      </c>
      <c r="B247" t="s">
        <v>284</v>
      </c>
      <c r="C247" t="s">
        <v>309</v>
      </c>
      <c r="D247" t="s">
        <v>477</v>
      </c>
      <c r="E247" t="s">
        <v>22</v>
      </c>
      <c r="F247" t="s">
        <v>23</v>
      </c>
      <c r="G247" s="133">
        <v>13</v>
      </c>
      <c r="H247" t="s">
        <v>255</v>
      </c>
      <c r="I247" t="s">
        <v>577</v>
      </c>
      <c r="J247" t="s">
        <v>490</v>
      </c>
      <c r="K247" s="327">
        <v>2</v>
      </c>
      <c r="L247" s="326">
        <v>1.350000035017729E-3</v>
      </c>
      <c r="M247" s="326">
        <v>6.9400002248585224E-3</v>
      </c>
      <c r="N247" s="327">
        <v>13</v>
      </c>
      <c r="O247" s="326">
        <v>4.7399997711181641E-3</v>
      </c>
      <c r="P247" s="326">
        <v>2.9750000685453411E-2</v>
      </c>
      <c r="Q247" s="327">
        <v>3071</v>
      </c>
      <c r="R247" s="326">
        <v>2.489000000059605E-2</v>
      </c>
      <c r="S247" s="325">
        <v>3.9510000497102737E-2</v>
      </c>
    </row>
    <row r="248" spans="1:19" x14ac:dyDescent="0.25">
      <c r="A248" t="s">
        <v>478</v>
      </c>
      <c r="B248" t="s">
        <v>284</v>
      </c>
      <c r="C248" t="s">
        <v>309</v>
      </c>
      <c r="D248" t="s">
        <v>477</v>
      </c>
      <c r="E248" t="s">
        <v>22</v>
      </c>
      <c r="F248" t="s">
        <v>23</v>
      </c>
      <c r="G248">
        <v>13</v>
      </c>
      <c r="H248" t="s">
        <v>255</v>
      </c>
      <c r="I248" t="s">
        <v>577</v>
      </c>
      <c r="J248" t="s">
        <v>489</v>
      </c>
      <c r="K248" s="142">
        <v>0</v>
      </c>
      <c r="L248" s="326">
        <v>0</v>
      </c>
      <c r="M248" s="326">
        <v>0</v>
      </c>
      <c r="N248" s="142">
        <v>9</v>
      </c>
      <c r="O248" s="326">
        <v>3.2800000626593828E-3</v>
      </c>
      <c r="P248" s="326">
        <v>2.058999985456467E-2</v>
      </c>
      <c r="Q248" s="142">
        <v>1819</v>
      </c>
      <c r="R248" s="326">
        <v>1.473999954760075E-2</v>
      </c>
      <c r="S248" s="326">
        <v>2.339999936521053E-2</v>
      </c>
    </row>
    <row r="249" spans="1:19" x14ac:dyDescent="0.25">
      <c r="A249" t="s">
        <v>478</v>
      </c>
      <c r="B249" t="s">
        <v>284</v>
      </c>
      <c r="C249" t="s">
        <v>309</v>
      </c>
      <c r="D249" t="s">
        <v>477</v>
      </c>
      <c r="E249" t="s">
        <v>22</v>
      </c>
      <c r="F249" t="s">
        <v>23</v>
      </c>
      <c r="G249" s="133">
        <v>13</v>
      </c>
      <c r="H249" t="s">
        <v>255</v>
      </c>
      <c r="I249" t="s">
        <v>577</v>
      </c>
      <c r="J249" t="s">
        <v>488</v>
      </c>
      <c r="K249" s="327">
        <v>0</v>
      </c>
      <c r="L249" s="326">
        <v>0</v>
      </c>
      <c r="M249" s="326">
        <v>0</v>
      </c>
      <c r="N249" s="327">
        <v>2</v>
      </c>
      <c r="O249" s="326">
        <v>7.3000002885237336E-4</v>
      </c>
      <c r="P249" s="326">
        <v>4.5799999497830868E-3</v>
      </c>
      <c r="Q249" s="327">
        <v>374</v>
      </c>
      <c r="R249" s="326">
        <v>3.03000002168119E-3</v>
      </c>
      <c r="S249" s="325">
        <v>4.8099998384714127E-3</v>
      </c>
    </row>
    <row r="250" spans="1:19" x14ac:dyDescent="0.25">
      <c r="A250" t="s">
        <v>478</v>
      </c>
      <c r="B250" t="s">
        <v>284</v>
      </c>
      <c r="C250" t="s">
        <v>309</v>
      </c>
      <c r="D250" t="s">
        <v>477</v>
      </c>
      <c r="E250" t="s">
        <v>22</v>
      </c>
      <c r="F250" t="s">
        <v>23</v>
      </c>
      <c r="G250" s="133">
        <v>13</v>
      </c>
      <c r="H250" t="s">
        <v>255</v>
      </c>
      <c r="I250" t="s">
        <v>499</v>
      </c>
      <c r="J250" t="s">
        <v>261</v>
      </c>
      <c r="K250" s="327">
        <v>1471</v>
      </c>
      <c r="L250" s="326">
        <v>0.99325001239776611</v>
      </c>
      <c r="N250" s="327">
        <v>2724</v>
      </c>
      <c r="O250" s="326">
        <v>0.99343997240066528</v>
      </c>
      <c r="Q250" s="327">
        <v>122496</v>
      </c>
      <c r="R250" s="326">
        <v>0.99278998374938965</v>
      </c>
      <c r="S250" s="325"/>
    </row>
    <row r="251" spans="1:19" x14ac:dyDescent="0.25">
      <c r="A251" t="s">
        <v>478</v>
      </c>
      <c r="B251" t="s">
        <v>284</v>
      </c>
      <c r="C251" t="s">
        <v>309</v>
      </c>
      <c r="D251" t="s">
        <v>477</v>
      </c>
      <c r="E251" t="s">
        <v>22</v>
      </c>
      <c r="F251" t="s">
        <v>23</v>
      </c>
      <c r="G251">
        <v>13</v>
      </c>
      <c r="H251" t="s">
        <v>255</v>
      </c>
      <c r="I251" t="s">
        <v>499</v>
      </c>
      <c r="J251" t="s">
        <v>262</v>
      </c>
      <c r="K251" s="142">
        <v>10</v>
      </c>
      <c r="L251" s="326">
        <v>6.750000175088644E-3</v>
      </c>
      <c r="N251" s="142">
        <v>18</v>
      </c>
      <c r="O251" s="326">
        <v>6.5600001253187656E-3</v>
      </c>
      <c r="Q251" s="142">
        <v>889</v>
      </c>
      <c r="R251" s="326">
        <v>7.2099999524652958E-3</v>
      </c>
    </row>
    <row r="252" spans="1:19" x14ac:dyDescent="0.25">
      <c r="A252" t="s">
        <v>478</v>
      </c>
      <c r="B252" t="s">
        <v>284</v>
      </c>
      <c r="C252" t="s">
        <v>309</v>
      </c>
      <c r="D252" t="s">
        <v>477</v>
      </c>
      <c r="E252" t="s">
        <v>22</v>
      </c>
      <c r="F252" t="s">
        <v>23</v>
      </c>
      <c r="G252" s="133">
        <v>13</v>
      </c>
      <c r="H252" t="s">
        <v>255</v>
      </c>
      <c r="I252" t="s">
        <v>578</v>
      </c>
      <c r="J252" t="s">
        <v>498</v>
      </c>
      <c r="K252" s="327">
        <v>326</v>
      </c>
      <c r="L252" s="326">
        <v>0.22011999785900119</v>
      </c>
      <c r="N252" s="327">
        <v>535</v>
      </c>
      <c r="O252" s="326">
        <v>0.19510999321937561</v>
      </c>
      <c r="Q252" s="327">
        <v>17871</v>
      </c>
      <c r="R252" s="326">
        <v>0.1448400020599365</v>
      </c>
      <c r="S252" s="325"/>
    </row>
    <row r="253" spans="1:19" x14ac:dyDescent="0.25">
      <c r="A253" t="s">
        <v>478</v>
      </c>
      <c r="B253" t="s">
        <v>284</v>
      </c>
      <c r="C253" t="s">
        <v>309</v>
      </c>
      <c r="D253" t="s">
        <v>477</v>
      </c>
      <c r="E253" t="s">
        <v>22</v>
      </c>
      <c r="F253" t="s">
        <v>23</v>
      </c>
      <c r="G253" s="133">
        <v>13</v>
      </c>
      <c r="H253" t="s">
        <v>255</v>
      </c>
      <c r="I253" t="s">
        <v>578</v>
      </c>
      <c r="J253" t="s">
        <v>497</v>
      </c>
      <c r="K253" s="327">
        <v>696</v>
      </c>
      <c r="L253" s="326">
        <v>0.46994999051094061</v>
      </c>
      <c r="N253" s="327">
        <v>1000</v>
      </c>
      <c r="O253" s="326">
        <v>0.36469998955726618</v>
      </c>
      <c r="Q253" s="327">
        <v>21943</v>
      </c>
      <c r="R253" s="326">
        <v>0.17783999443054199</v>
      </c>
      <c r="S253" s="325"/>
    </row>
    <row r="254" spans="1:19" x14ac:dyDescent="0.25">
      <c r="A254" t="s">
        <v>478</v>
      </c>
      <c r="B254" t="s">
        <v>284</v>
      </c>
      <c r="C254" t="s">
        <v>309</v>
      </c>
      <c r="D254" t="s">
        <v>477</v>
      </c>
      <c r="E254" t="s">
        <v>22</v>
      </c>
      <c r="F254" t="s">
        <v>23</v>
      </c>
      <c r="G254">
        <v>13</v>
      </c>
      <c r="H254" t="s">
        <v>255</v>
      </c>
      <c r="I254" t="s">
        <v>578</v>
      </c>
      <c r="J254" t="s">
        <v>496</v>
      </c>
      <c r="K254" s="142">
        <v>248</v>
      </c>
      <c r="L254" s="326">
        <v>0.16744999587535861</v>
      </c>
      <c r="N254" s="142">
        <v>588</v>
      </c>
      <c r="O254" s="326">
        <v>0.2144400030374527</v>
      </c>
      <c r="Q254" s="142">
        <v>25988</v>
      </c>
      <c r="R254" s="326">
        <v>0.21062999963760379</v>
      </c>
    </row>
    <row r="255" spans="1:19" x14ac:dyDescent="0.25">
      <c r="A255" t="s">
        <v>478</v>
      </c>
      <c r="B255" t="s">
        <v>284</v>
      </c>
      <c r="C255" t="s">
        <v>309</v>
      </c>
      <c r="D255" t="s">
        <v>477</v>
      </c>
      <c r="E255" t="s">
        <v>22</v>
      </c>
      <c r="F255" t="s">
        <v>23</v>
      </c>
      <c r="G255" s="133">
        <v>13</v>
      </c>
      <c r="H255" t="s">
        <v>255</v>
      </c>
      <c r="I255" t="s">
        <v>578</v>
      </c>
      <c r="J255" t="s">
        <v>495</v>
      </c>
      <c r="K255" s="327">
        <v>128</v>
      </c>
      <c r="L255" s="326">
        <v>8.6429998278617859E-2</v>
      </c>
      <c r="N255" s="327">
        <v>367</v>
      </c>
      <c r="O255" s="326">
        <v>0.1338399946689606</v>
      </c>
      <c r="Q255" s="327">
        <v>27975</v>
      </c>
      <c r="R255" s="326">
        <v>0.22673000395298001</v>
      </c>
      <c r="S255" s="325"/>
    </row>
    <row r="256" spans="1:19" x14ac:dyDescent="0.25">
      <c r="A256" t="s">
        <v>478</v>
      </c>
      <c r="B256" t="s">
        <v>284</v>
      </c>
      <c r="C256" t="s">
        <v>309</v>
      </c>
      <c r="D256" t="s">
        <v>477</v>
      </c>
      <c r="E256" t="s">
        <v>22</v>
      </c>
      <c r="F256" t="s">
        <v>23</v>
      </c>
      <c r="G256" s="133">
        <v>13</v>
      </c>
      <c r="H256" t="s">
        <v>255</v>
      </c>
      <c r="I256" t="s">
        <v>578</v>
      </c>
      <c r="J256" t="s">
        <v>494</v>
      </c>
      <c r="K256" s="327">
        <v>83</v>
      </c>
      <c r="L256" s="326">
        <v>5.6040000170469277E-2</v>
      </c>
      <c r="N256" s="327">
        <v>252</v>
      </c>
      <c r="O256" s="326">
        <v>9.1899998486042023E-2</v>
      </c>
      <c r="Q256" s="327">
        <v>29608</v>
      </c>
      <c r="R256" s="326">
        <v>0.23995999991893771</v>
      </c>
      <c r="S256" s="325"/>
    </row>
    <row r="257" spans="1:19" x14ac:dyDescent="0.25">
      <c r="A257" t="s">
        <v>478</v>
      </c>
      <c r="B257" t="s">
        <v>284</v>
      </c>
      <c r="C257" t="s">
        <v>309</v>
      </c>
      <c r="D257" t="s">
        <v>477</v>
      </c>
      <c r="E257" t="s">
        <v>22</v>
      </c>
      <c r="F257" t="s">
        <v>23</v>
      </c>
      <c r="G257">
        <v>13</v>
      </c>
      <c r="H257" t="s">
        <v>255</v>
      </c>
      <c r="I257" t="s">
        <v>476</v>
      </c>
      <c r="J257" t="s">
        <v>482</v>
      </c>
      <c r="K257" s="142">
        <v>1047</v>
      </c>
      <c r="L257" s="326">
        <v>0.70695000886917114</v>
      </c>
      <c r="M257" s="326">
        <v>0.74098002910614014</v>
      </c>
      <c r="N257" s="142">
        <v>1918</v>
      </c>
      <c r="O257" s="326">
        <v>0.6994900107383728</v>
      </c>
      <c r="P257" s="326">
        <v>0.72569000720977783</v>
      </c>
      <c r="Q257" s="142">
        <v>91484</v>
      </c>
      <c r="R257" s="326">
        <v>0.74145001173019409</v>
      </c>
      <c r="S257" s="326">
        <v>0.77395999431610107</v>
      </c>
    </row>
    <row r="258" spans="1:19" x14ac:dyDescent="0.25">
      <c r="A258" t="s">
        <v>478</v>
      </c>
      <c r="B258" t="s">
        <v>284</v>
      </c>
      <c r="C258" t="s">
        <v>309</v>
      </c>
      <c r="D258" t="s">
        <v>477</v>
      </c>
      <c r="E258" t="s">
        <v>22</v>
      </c>
      <c r="F258" t="s">
        <v>23</v>
      </c>
      <c r="G258" s="133">
        <v>13</v>
      </c>
      <c r="H258" t="s">
        <v>255</v>
      </c>
      <c r="I258" t="s">
        <v>476</v>
      </c>
      <c r="J258" t="s">
        <v>481</v>
      </c>
      <c r="K258" s="327">
        <v>161</v>
      </c>
      <c r="L258" s="326">
        <v>0.10870999842882161</v>
      </c>
      <c r="M258" s="326">
        <v>0.1139400005340576</v>
      </c>
      <c r="N258" s="327">
        <v>338</v>
      </c>
      <c r="O258" s="326">
        <v>0.12326999753713611</v>
      </c>
      <c r="P258" s="326">
        <v>0.12788000702857971</v>
      </c>
      <c r="Q258" s="327">
        <v>12086</v>
      </c>
      <c r="R258" s="326">
        <v>9.7949996590614319E-2</v>
      </c>
      <c r="S258" s="325">
        <v>0.1022500023245811</v>
      </c>
    </row>
    <row r="259" spans="1:19" x14ac:dyDescent="0.25">
      <c r="A259" t="s">
        <v>478</v>
      </c>
      <c r="B259" t="s">
        <v>284</v>
      </c>
      <c r="C259" t="s">
        <v>309</v>
      </c>
      <c r="D259" t="s">
        <v>477</v>
      </c>
      <c r="E259" t="s">
        <v>22</v>
      </c>
      <c r="F259" t="s">
        <v>23</v>
      </c>
      <c r="G259" s="133">
        <v>13</v>
      </c>
      <c r="H259" t="s">
        <v>255</v>
      </c>
      <c r="I259" t="s">
        <v>476</v>
      </c>
      <c r="J259" t="s">
        <v>480</v>
      </c>
      <c r="K259" s="327">
        <v>116</v>
      </c>
      <c r="L259" s="326">
        <v>7.8330002725124359E-2</v>
      </c>
      <c r="M259" s="326">
        <v>8.2089997828006744E-2</v>
      </c>
      <c r="N259" s="327">
        <v>227</v>
      </c>
      <c r="O259" s="326">
        <v>8.2790002226829529E-2</v>
      </c>
      <c r="P259" s="326">
        <v>8.5890002548694611E-2</v>
      </c>
      <c r="Q259" s="327">
        <v>8487</v>
      </c>
      <c r="R259" s="326">
        <v>6.8779997527599335E-2</v>
      </c>
      <c r="S259" s="325">
        <v>7.1800000965595245E-2</v>
      </c>
    </row>
    <row r="260" spans="1:19" x14ac:dyDescent="0.25">
      <c r="A260" t="s">
        <v>478</v>
      </c>
      <c r="B260" t="s">
        <v>284</v>
      </c>
      <c r="C260" t="s">
        <v>309</v>
      </c>
      <c r="D260" t="s">
        <v>477</v>
      </c>
      <c r="E260" t="s">
        <v>22</v>
      </c>
      <c r="F260" t="s">
        <v>23</v>
      </c>
      <c r="G260">
        <v>13</v>
      </c>
      <c r="H260" t="s">
        <v>255</v>
      </c>
      <c r="I260" t="s">
        <v>476</v>
      </c>
      <c r="J260" t="s">
        <v>479</v>
      </c>
      <c r="K260" s="142">
        <v>68</v>
      </c>
      <c r="L260" s="326">
        <v>4.5910000801086433E-2</v>
      </c>
      <c r="N260" s="142">
        <v>99</v>
      </c>
      <c r="O260" s="326">
        <v>3.6109998822212219E-2</v>
      </c>
      <c r="Q260" s="142">
        <v>5183</v>
      </c>
      <c r="R260" s="326">
        <v>4.2010001838207238E-2</v>
      </c>
    </row>
    <row r="261" spans="1:19" x14ac:dyDescent="0.25">
      <c r="A261" t="s">
        <v>478</v>
      </c>
      <c r="B261" t="s">
        <v>284</v>
      </c>
      <c r="C261" t="s">
        <v>309</v>
      </c>
      <c r="D261" t="s">
        <v>477</v>
      </c>
      <c r="E261" t="s">
        <v>22</v>
      </c>
      <c r="F261" t="s">
        <v>23</v>
      </c>
      <c r="G261" s="133">
        <v>13</v>
      </c>
      <c r="H261" t="s">
        <v>255</v>
      </c>
      <c r="I261" t="s">
        <v>476</v>
      </c>
      <c r="J261" t="s">
        <v>475</v>
      </c>
      <c r="K261" s="327">
        <v>89</v>
      </c>
      <c r="L261" s="326">
        <v>6.0090001672506332E-2</v>
      </c>
      <c r="M261" s="326">
        <v>6.2990002334117889E-2</v>
      </c>
      <c r="N261" s="327">
        <v>160</v>
      </c>
      <c r="O261" s="326">
        <v>5.8350000530481339E-2</v>
      </c>
      <c r="P261" s="326">
        <v>6.0540001839399338E-2</v>
      </c>
      <c r="Q261" s="327">
        <v>6145</v>
      </c>
      <c r="R261" s="326">
        <v>4.9800001084804528E-2</v>
      </c>
      <c r="S261" s="325">
        <v>5.1989998668432243E-2</v>
      </c>
    </row>
    <row r="262" spans="1:19" x14ac:dyDescent="0.25">
      <c r="A262" t="s">
        <v>478</v>
      </c>
      <c r="B262" t="s">
        <v>284</v>
      </c>
      <c r="C262" t="s">
        <v>309</v>
      </c>
      <c r="D262" t="s">
        <v>477</v>
      </c>
      <c r="E262" t="s">
        <v>24</v>
      </c>
      <c r="F262" t="s">
        <v>25</v>
      </c>
      <c r="G262" s="133">
        <v>11</v>
      </c>
      <c r="H262" t="s">
        <v>531</v>
      </c>
      <c r="I262" t="s">
        <v>525</v>
      </c>
      <c r="J262" t="s">
        <v>530</v>
      </c>
      <c r="K262" s="327">
        <v>6</v>
      </c>
      <c r="L262" s="326">
        <v>3.4199999645352359E-3</v>
      </c>
      <c r="N262" s="327">
        <v>27</v>
      </c>
      <c r="O262" s="326">
        <v>3.6299999337643381E-3</v>
      </c>
      <c r="Q262" s="327">
        <v>595</v>
      </c>
      <c r="R262" s="326">
        <v>4.8199999146163464E-3</v>
      </c>
      <c r="S262" s="325"/>
    </row>
    <row r="263" spans="1:19" x14ac:dyDescent="0.25">
      <c r="A263" t="s">
        <v>478</v>
      </c>
      <c r="B263" t="s">
        <v>284</v>
      </c>
      <c r="C263" t="s">
        <v>309</v>
      </c>
      <c r="D263" t="s">
        <v>477</v>
      </c>
      <c r="E263" t="s">
        <v>24</v>
      </c>
      <c r="F263" t="s">
        <v>25</v>
      </c>
      <c r="G263" s="133">
        <v>11</v>
      </c>
      <c r="H263" t="s">
        <v>531</v>
      </c>
      <c r="I263" t="s">
        <v>525</v>
      </c>
      <c r="J263" t="s">
        <v>529</v>
      </c>
      <c r="K263" s="327">
        <v>60</v>
      </c>
      <c r="L263" s="326">
        <v>3.4210000187158578E-2</v>
      </c>
      <c r="N263" s="327">
        <v>323</v>
      </c>
      <c r="O263" s="326">
        <v>4.3400000780820847E-2</v>
      </c>
      <c r="Q263" s="327">
        <v>4962</v>
      </c>
      <c r="R263" s="326">
        <v>4.0219999849796302E-2</v>
      </c>
      <c r="S263" s="325"/>
    </row>
    <row r="264" spans="1:19" x14ac:dyDescent="0.25">
      <c r="A264" t="s">
        <v>478</v>
      </c>
      <c r="B264" t="s">
        <v>284</v>
      </c>
      <c r="C264" t="s">
        <v>309</v>
      </c>
      <c r="D264" t="s">
        <v>477</v>
      </c>
      <c r="E264" t="s">
        <v>24</v>
      </c>
      <c r="F264" t="s">
        <v>25</v>
      </c>
      <c r="G264" s="133">
        <v>11</v>
      </c>
      <c r="H264" t="s">
        <v>531</v>
      </c>
      <c r="I264" t="s">
        <v>525</v>
      </c>
      <c r="J264" t="s">
        <v>528</v>
      </c>
      <c r="K264" s="327">
        <v>205</v>
      </c>
      <c r="L264" s="326">
        <v>0.1168799996376038</v>
      </c>
      <c r="N264" s="327">
        <v>1087</v>
      </c>
      <c r="O264" s="326">
        <v>0.1460399925708771</v>
      </c>
      <c r="Q264" s="327">
        <v>15699</v>
      </c>
      <c r="R264" s="326">
        <v>0.12724000215530401</v>
      </c>
      <c r="S264" s="325"/>
    </row>
    <row r="265" spans="1:19" x14ac:dyDescent="0.25">
      <c r="A265" t="s">
        <v>478</v>
      </c>
      <c r="B265" t="s">
        <v>284</v>
      </c>
      <c r="C265" t="s">
        <v>309</v>
      </c>
      <c r="D265" t="s">
        <v>477</v>
      </c>
      <c r="E265" t="s">
        <v>24</v>
      </c>
      <c r="F265" t="s">
        <v>25</v>
      </c>
      <c r="G265">
        <v>11</v>
      </c>
      <c r="H265" t="s">
        <v>531</v>
      </c>
      <c r="I265" t="s">
        <v>525</v>
      </c>
      <c r="J265" t="s">
        <v>527</v>
      </c>
      <c r="K265" s="142">
        <v>479</v>
      </c>
      <c r="L265" s="326">
        <v>0.27309000492095947</v>
      </c>
      <c r="N265" s="142">
        <v>1860</v>
      </c>
      <c r="O265" s="326">
        <v>0.24989999830722809</v>
      </c>
      <c r="Q265" s="142">
        <v>30576</v>
      </c>
      <c r="R265" s="326">
        <v>0.2478100061416626</v>
      </c>
    </row>
    <row r="266" spans="1:19" x14ac:dyDescent="0.25">
      <c r="A266" t="s">
        <v>478</v>
      </c>
      <c r="B266" t="s">
        <v>284</v>
      </c>
      <c r="C266" t="s">
        <v>309</v>
      </c>
      <c r="D266" t="s">
        <v>477</v>
      </c>
      <c r="E266" t="s">
        <v>24</v>
      </c>
      <c r="F266" t="s">
        <v>25</v>
      </c>
      <c r="G266" s="133">
        <v>11</v>
      </c>
      <c r="H266" t="s">
        <v>531</v>
      </c>
      <c r="I266" t="s">
        <v>525</v>
      </c>
      <c r="J266" t="s">
        <v>526</v>
      </c>
      <c r="K266" s="327">
        <v>523</v>
      </c>
      <c r="L266" s="326">
        <v>0.29818001389503479</v>
      </c>
      <c r="N266" s="327">
        <v>1741</v>
      </c>
      <c r="O266" s="326">
        <v>0.23390999436378479</v>
      </c>
      <c r="Q266" s="327">
        <v>30917</v>
      </c>
      <c r="R266" s="326">
        <v>0.25056999921798712</v>
      </c>
      <c r="S266" s="325"/>
    </row>
    <row r="267" spans="1:19" x14ac:dyDescent="0.25">
      <c r="A267" t="s">
        <v>478</v>
      </c>
      <c r="B267" t="s">
        <v>284</v>
      </c>
      <c r="C267" t="s">
        <v>309</v>
      </c>
      <c r="D267" t="s">
        <v>477</v>
      </c>
      <c r="E267" t="s">
        <v>24</v>
      </c>
      <c r="F267" t="s">
        <v>25</v>
      </c>
      <c r="G267" s="133">
        <v>11</v>
      </c>
      <c r="H267" t="s">
        <v>531</v>
      </c>
      <c r="I267" t="s">
        <v>525</v>
      </c>
      <c r="J267" t="s">
        <v>259</v>
      </c>
      <c r="K267" s="327">
        <v>293</v>
      </c>
      <c r="L267" s="326">
        <v>0.1670500040054321</v>
      </c>
      <c r="N267" s="327">
        <v>1344</v>
      </c>
      <c r="O267" s="326">
        <v>0.18057000637054441</v>
      </c>
      <c r="Q267" s="327">
        <v>23351</v>
      </c>
      <c r="R267" s="326">
        <v>0.18925000727176669</v>
      </c>
      <c r="S267" s="325"/>
    </row>
    <row r="268" spans="1:19" x14ac:dyDescent="0.25">
      <c r="A268" t="s">
        <v>478</v>
      </c>
      <c r="B268" t="s">
        <v>284</v>
      </c>
      <c r="C268" t="s">
        <v>309</v>
      </c>
      <c r="D268" t="s">
        <v>477</v>
      </c>
      <c r="E268" t="s">
        <v>24</v>
      </c>
      <c r="F268" t="s">
        <v>25</v>
      </c>
      <c r="G268" s="133">
        <v>11</v>
      </c>
      <c r="H268" t="s">
        <v>531</v>
      </c>
      <c r="I268" t="s">
        <v>525</v>
      </c>
      <c r="J268" t="s">
        <v>260</v>
      </c>
      <c r="K268" s="327">
        <v>188</v>
      </c>
      <c r="L268" s="326">
        <v>0.10717999935150151</v>
      </c>
      <c r="N268" s="327">
        <v>1061</v>
      </c>
      <c r="O268" s="326">
        <v>0.14255000650882721</v>
      </c>
      <c r="Q268" s="327">
        <v>17285</v>
      </c>
      <c r="R268" s="326">
        <v>0.14009000360965729</v>
      </c>
      <c r="S268" s="325"/>
    </row>
    <row r="269" spans="1:19" x14ac:dyDescent="0.25">
      <c r="A269" t="s">
        <v>478</v>
      </c>
      <c r="B269" t="s">
        <v>284</v>
      </c>
      <c r="C269" t="s">
        <v>309</v>
      </c>
      <c r="D269" t="s">
        <v>477</v>
      </c>
      <c r="E269" t="s">
        <v>24</v>
      </c>
      <c r="F269" t="s">
        <v>25</v>
      </c>
      <c r="G269">
        <v>11</v>
      </c>
      <c r="H269" t="s">
        <v>531</v>
      </c>
      <c r="I269" t="s">
        <v>521</v>
      </c>
      <c r="J269" t="s">
        <v>524</v>
      </c>
      <c r="K269" s="142">
        <v>1468</v>
      </c>
      <c r="L269" s="326">
        <v>0.83693999052047729</v>
      </c>
      <c r="M269" s="326">
        <v>0.87121999263763428</v>
      </c>
      <c r="N269" s="142">
        <v>5971</v>
      </c>
      <c r="O269" s="326">
        <v>0.80223000049591064</v>
      </c>
      <c r="P269" s="326">
        <v>0.85815000534057617</v>
      </c>
      <c r="Q269" s="142">
        <v>99716</v>
      </c>
      <c r="R269" s="326">
        <v>0.80817002058029175</v>
      </c>
      <c r="S269" s="326">
        <v>0.84360998868942261</v>
      </c>
    </row>
    <row r="270" spans="1:19" x14ac:dyDescent="0.25">
      <c r="A270" t="s">
        <v>478</v>
      </c>
      <c r="B270" t="s">
        <v>284</v>
      </c>
      <c r="C270" t="s">
        <v>309</v>
      </c>
      <c r="D270" t="s">
        <v>477</v>
      </c>
      <c r="E270" t="s">
        <v>24</v>
      </c>
      <c r="F270" t="s">
        <v>25</v>
      </c>
      <c r="G270" s="133">
        <v>11</v>
      </c>
      <c r="H270" t="s">
        <v>531</v>
      </c>
      <c r="I270" t="s">
        <v>521</v>
      </c>
      <c r="J270" t="s">
        <v>523</v>
      </c>
      <c r="K270" s="327">
        <v>149</v>
      </c>
      <c r="L270" s="326">
        <v>8.4950000047683716E-2</v>
      </c>
      <c r="M270" s="326">
        <v>8.8430002331733704E-2</v>
      </c>
      <c r="N270" s="327">
        <v>604</v>
      </c>
      <c r="O270" s="326">
        <v>8.1150002777576447E-2</v>
      </c>
      <c r="P270" s="326">
        <v>8.6810000240802765E-2</v>
      </c>
      <c r="Q270" s="327">
        <v>10969</v>
      </c>
      <c r="R270" s="326">
        <v>8.8899999856948853E-2</v>
      </c>
      <c r="S270" s="325">
        <v>9.2799998819828033E-2</v>
      </c>
    </row>
    <row r="271" spans="1:19" x14ac:dyDescent="0.25">
      <c r="A271" t="s">
        <v>478</v>
      </c>
      <c r="B271" t="s">
        <v>284</v>
      </c>
      <c r="C271" t="s">
        <v>309</v>
      </c>
      <c r="D271" t="s">
        <v>477</v>
      </c>
      <c r="E271" t="s">
        <v>24</v>
      </c>
      <c r="F271" t="s">
        <v>25</v>
      </c>
      <c r="G271" s="133">
        <v>11</v>
      </c>
      <c r="H271" t="s">
        <v>531</v>
      </c>
      <c r="I271" t="s">
        <v>521</v>
      </c>
      <c r="J271" t="s">
        <v>522</v>
      </c>
      <c r="K271" s="327">
        <v>68</v>
      </c>
      <c r="L271" s="326">
        <v>3.8770001381635673E-2</v>
      </c>
      <c r="M271" s="326">
        <v>4.0359999984502792E-2</v>
      </c>
      <c r="N271" s="327">
        <v>383</v>
      </c>
      <c r="O271" s="326">
        <v>5.1460001617670059E-2</v>
      </c>
      <c r="P271" s="326">
        <v>5.5039998143911362E-2</v>
      </c>
      <c r="Q271" s="327">
        <v>7517</v>
      </c>
      <c r="R271" s="326">
        <v>6.0920000076293952E-2</v>
      </c>
      <c r="S271" s="325">
        <v>6.3589997589588165E-2</v>
      </c>
    </row>
    <row r="272" spans="1:19" x14ac:dyDescent="0.25">
      <c r="A272" t="s">
        <v>478</v>
      </c>
      <c r="B272" t="s">
        <v>284</v>
      </c>
      <c r="C272" t="s">
        <v>309</v>
      </c>
      <c r="D272" t="s">
        <v>477</v>
      </c>
      <c r="E272" t="s">
        <v>24</v>
      </c>
      <c r="F272" t="s">
        <v>25</v>
      </c>
      <c r="G272" s="133">
        <v>11</v>
      </c>
      <c r="H272" t="s">
        <v>531</v>
      </c>
      <c r="I272" t="s">
        <v>521</v>
      </c>
      <c r="J272" t="s">
        <v>438</v>
      </c>
      <c r="K272" s="327">
        <v>69</v>
      </c>
      <c r="L272" s="326">
        <v>3.9340000599622733E-2</v>
      </c>
      <c r="N272" s="327">
        <v>485</v>
      </c>
      <c r="O272" s="326">
        <v>6.5159998834133148E-2</v>
      </c>
      <c r="Q272" s="327">
        <v>5183</v>
      </c>
      <c r="R272" s="326">
        <v>4.2010001838207238E-2</v>
      </c>
      <c r="S272" s="325"/>
    </row>
    <row r="273" spans="1:19" x14ac:dyDescent="0.25">
      <c r="A273" t="s">
        <v>478</v>
      </c>
      <c r="B273" t="s">
        <v>284</v>
      </c>
      <c r="C273" t="s">
        <v>309</v>
      </c>
      <c r="D273" t="s">
        <v>477</v>
      </c>
      <c r="E273" t="s">
        <v>24</v>
      </c>
      <c r="F273" t="s">
        <v>25</v>
      </c>
      <c r="G273" s="133">
        <v>11</v>
      </c>
      <c r="H273" t="s">
        <v>531</v>
      </c>
      <c r="I273" t="s">
        <v>517</v>
      </c>
      <c r="J273" t="s">
        <v>520</v>
      </c>
      <c r="K273" s="327">
        <v>611</v>
      </c>
      <c r="L273" s="326">
        <v>0.34834998846054083</v>
      </c>
      <c r="N273" s="327">
        <v>2640</v>
      </c>
      <c r="O273" s="326">
        <v>0.3546999990940094</v>
      </c>
      <c r="Q273" s="327">
        <v>43571</v>
      </c>
      <c r="R273" s="326">
        <v>0.35313001275062561</v>
      </c>
      <c r="S273" s="325"/>
    </row>
    <row r="274" spans="1:19" x14ac:dyDescent="0.25">
      <c r="A274" t="s">
        <v>478</v>
      </c>
      <c r="B274" t="s">
        <v>284</v>
      </c>
      <c r="C274" t="s">
        <v>309</v>
      </c>
      <c r="D274" t="s">
        <v>477</v>
      </c>
      <c r="E274" t="s">
        <v>24</v>
      </c>
      <c r="F274" t="s">
        <v>25</v>
      </c>
      <c r="G274" s="133">
        <v>11</v>
      </c>
      <c r="H274" t="s">
        <v>531</v>
      </c>
      <c r="I274" t="s">
        <v>517</v>
      </c>
      <c r="J274" t="s">
        <v>519</v>
      </c>
      <c r="K274" s="327">
        <v>500</v>
      </c>
      <c r="L274" s="326">
        <v>0.28505998849868769</v>
      </c>
      <c r="N274" s="327">
        <v>2135</v>
      </c>
      <c r="O274" s="326">
        <v>0.28685000538825989</v>
      </c>
      <c r="Q274" s="327">
        <v>34904</v>
      </c>
      <c r="R274" s="326">
        <v>0.28288999199867249</v>
      </c>
      <c r="S274" s="325"/>
    </row>
    <row r="275" spans="1:19" x14ac:dyDescent="0.25">
      <c r="A275" t="s">
        <v>478</v>
      </c>
      <c r="B275" t="s">
        <v>284</v>
      </c>
      <c r="C275" t="s">
        <v>309</v>
      </c>
      <c r="D275" t="s">
        <v>477</v>
      </c>
      <c r="E275" t="s">
        <v>24</v>
      </c>
      <c r="F275" t="s">
        <v>25</v>
      </c>
      <c r="G275">
        <v>11</v>
      </c>
      <c r="H275" t="s">
        <v>531</v>
      </c>
      <c r="I275" t="s">
        <v>517</v>
      </c>
      <c r="J275" t="s">
        <v>518</v>
      </c>
      <c r="K275" s="142">
        <v>643</v>
      </c>
      <c r="L275" s="326">
        <v>0.3665899932384491</v>
      </c>
      <c r="N275" s="142">
        <v>2668</v>
      </c>
      <c r="O275" s="326">
        <v>0.35846000909805298</v>
      </c>
      <c r="Q275" s="142">
        <v>44910</v>
      </c>
      <c r="R275" s="326">
        <v>0.3639799952507019</v>
      </c>
    </row>
    <row r="276" spans="1:19" x14ac:dyDescent="0.25">
      <c r="A276" t="s">
        <v>478</v>
      </c>
      <c r="B276" t="s">
        <v>284</v>
      </c>
      <c r="C276" t="s">
        <v>309</v>
      </c>
      <c r="D276" t="s">
        <v>477</v>
      </c>
      <c r="E276" t="s">
        <v>24</v>
      </c>
      <c r="F276" t="s">
        <v>25</v>
      </c>
      <c r="G276" s="133">
        <v>11</v>
      </c>
      <c r="H276" t="s">
        <v>531</v>
      </c>
      <c r="I276" t="s">
        <v>513</v>
      </c>
      <c r="J276" t="s">
        <v>516</v>
      </c>
      <c r="K276" s="327">
        <v>68</v>
      </c>
      <c r="L276" s="326">
        <v>3.8770001381635673E-2</v>
      </c>
      <c r="M276" s="326">
        <v>4.0690001100301743E-2</v>
      </c>
      <c r="N276" s="327">
        <v>257</v>
      </c>
      <c r="O276" s="326">
        <v>3.4529998898506158E-2</v>
      </c>
      <c r="P276" s="326">
        <v>3.7549998611211777E-2</v>
      </c>
      <c r="Q276" s="327">
        <v>4179</v>
      </c>
      <c r="R276" s="326">
        <v>3.3870000392198563E-2</v>
      </c>
      <c r="S276" s="325">
        <v>3.8320001214742661E-2</v>
      </c>
    </row>
    <row r="277" spans="1:19" x14ac:dyDescent="0.25">
      <c r="A277" t="s">
        <v>478</v>
      </c>
      <c r="B277" t="s">
        <v>284</v>
      </c>
      <c r="C277" t="s">
        <v>309</v>
      </c>
      <c r="D277" t="s">
        <v>477</v>
      </c>
      <c r="E277" t="s">
        <v>24</v>
      </c>
      <c r="F277" t="s">
        <v>25</v>
      </c>
      <c r="G277">
        <v>11</v>
      </c>
      <c r="H277" t="s">
        <v>531</v>
      </c>
      <c r="I277" t="s">
        <v>513</v>
      </c>
      <c r="J277" t="s">
        <v>515</v>
      </c>
      <c r="K277" s="142">
        <v>207</v>
      </c>
      <c r="L277" s="326">
        <v>0.11801999807357789</v>
      </c>
      <c r="M277" s="326">
        <v>0.12387999892234799</v>
      </c>
      <c r="N277" s="142">
        <v>732</v>
      </c>
      <c r="O277" s="326">
        <v>9.8350003361701965E-2</v>
      </c>
      <c r="P277" s="326">
        <v>0.1069400012493134</v>
      </c>
      <c r="Q277" s="142">
        <v>13286</v>
      </c>
      <c r="R277" s="326">
        <v>0.1076800003647804</v>
      </c>
      <c r="S277" s="326">
        <v>0.12182000279426571</v>
      </c>
    </row>
    <row r="278" spans="1:19" x14ac:dyDescent="0.25">
      <c r="A278" t="s">
        <v>478</v>
      </c>
      <c r="B278" t="s">
        <v>284</v>
      </c>
      <c r="C278" t="s">
        <v>309</v>
      </c>
      <c r="D278" t="s">
        <v>477</v>
      </c>
      <c r="E278" t="s">
        <v>24</v>
      </c>
      <c r="F278" t="s">
        <v>25</v>
      </c>
      <c r="G278">
        <v>11</v>
      </c>
      <c r="H278" t="s">
        <v>531</v>
      </c>
      <c r="I278" t="s">
        <v>513</v>
      </c>
      <c r="J278" t="s">
        <v>514</v>
      </c>
      <c r="K278" s="142">
        <v>1396</v>
      </c>
      <c r="L278" s="326">
        <v>0.79589998722076416</v>
      </c>
      <c r="M278" s="326">
        <v>0.83543002605438232</v>
      </c>
      <c r="N278" s="142">
        <v>5856</v>
      </c>
      <c r="O278" s="326">
        <v>0.78677999973297119</v>
      </c>
      <c r="P278" s="326">
        <v>0.85550999641418457</v>
      </c>
      <c r="Q278" s="142">
        <v>91601</v>
      </c>
      <c r="R278" s="326">
        <v>0.74239999055862427</v>
      </c>
      <c r="S278" s="326">
        <v>0.83986997604370117</v>
      </c>
    </row>
    <row r="279" spans="1:19" x14ac:dyDescent="0.25">
      <c r="A279" t="s">
        <v>478</v>
      </c>
      <c r="B279" t="s">
        <v>284</v>
      </c>
      <c r="C279" t="s">
        <v>309</v>
      </c>
      <c r="D279" t="s">
        <v>477</v>
      </c>
      <c r="E279" t="s">
        <v>24</v>
      </c>
      <c r="F279" t="s">
        <v>25</v>
      </c>
      <c r="G279" s="133">
        <v>11</v>
      </c>
      <c r="H279" t="s">
        <v>531</v>
      </c>
      <c r="I279" t="s">
        <v>513</v>
      </c>
      <c r="J279" t="s">
        <v>512</v>
      </c>
      <c r="K279" s="327">
        <v>83</v>
      </c>
      <c r="L279" s="326">
        <v>4.7320000827312469E-2</v>
      </c>
      <c r="N279" s="327">
        <v>598</v>
      </c>
      <c r="O279" s="326">
        <v>8.0339998006820679E-2</v>
      </c>
      <c r="Q279" s="327">
        <v>14319</v>
      </c>
      <c r="R279" s="326">
        <v>0.11604999750852581</v>
      </c>
      <c r="S279" s="325"/>
    </row>
    <row r="280" spans="1:19" x14ac:dyDescent="0.25">
      <c r="A280" t="s">
        <v>478</v>
      </c>
      <c r="B280" t="s">
        <v>284</v>
      </c>
      <c r="C280" t="s">
        <v>309</v>
      </c>
      <c r="D280" t="s">
        <v>477</v>
      </c>
      <c r="E280" t="s">
        <v>24</v>
      </c>
      <c r="F280" t="s">
        <v>25</v>
      </c>
      <c r="G280" s="133">
        <v>11</v>
      </c>
      <c r="H280" t="s">
        <v>531</v>
      </c>
      <c r="I280" t="s">
        <v>575</v>
      </c>
      <c r="J280" t="s">
        <v>511</v>
      </c>
      <c r="K280" s="327">
        <v>101</v>
      </c>
      <c r="L280" s="326">
        <v>5.7580001652240753E-2</v>
      </c>
      <c r="M280" s="326">
        <v>6.1030000448226929E-2</v>
      </c>
      <c r="N280" s="327">
        <v>254</v>
      </c>
      <c r="O280" s="326">
        <v>3.4129999577999108E-2</v>
      </c>
      <c r="P280" s="326">
        <v>3.6350000649690628E-2</v>
      </c>
      <c r="Q280" s="327">
        <v>5100</v>
      </c>
      <c r="R280" s="326">
        <v>4.1329998522996902E-2</v>
      </c>
      <c r="S280" s="325">
        <v>4.4070001691579819E-2</v>
      </c>
    </row>
    <row r="281" spans="1:19" x14ac:dyDescent="0.25">
      <c r="A281" t="s">
        <v>478</v>
      </c>
      <c r="B281" t="s">
        <v>284</v>
      </c>
      <c r="C281" t="s">
        <v>309</v>
      </c>
      <c r="D281" t="s">
        <v>477</v>
      </c>
      <c r="E281" t="s">
        <v>24</v>
      </c>
      <c r="F281" t="s">
        <v>25</v>
      </c>
      <c r="G281" s="133">
        <v>11</v>
      </c>
      <c r="H281" t="s">
        <v>531</v>
      </c>
      <c r="I281" t="s">
        <v>575</v>
      </c>
      <c r="J281" t="s">
        <v>510</v>
      </c>
      <c r="K281" s="327">
        <v>45</v>
      </c>
      <c r="L281" s="326">
        <v>2.5660000741481781E-2</v>
      </c>
      <c r="M281" s="326">
        <v>2.718999981880188E-2</v>
      </c>
      <c r="N281" s="327">
        <v>153</v>
      </c>
      <c r="O281" s="326">
        <v>2.0560000091791149E-2</v>
      </c>
      <c r="P281" s="326">
        <v>2.1900000050663952E-2</v>
      </c>
      <c r="Q281" s="327">
        <v>2781</v>
      </c>
      <c r="R281" s="326">
        <v>2.2539999336004261E-2</v>
      </c>
      <c r="S281" s="325">
        <v>2.4029999971389771E-2</v>
      </c>
    </row>
    <row r="282" spans="1:19" x14ac:dyDescent="0.25">
      <c r="A282" t="s">
        <v>478</v>
      </c>
      <c r="B282" t="s">
        <v>284</v>
      </c>
      <c r="C282" t="s">
        <v>309</v>
      </c>
      <c r="D282" t="s">
        <v>477</v>
      </c>
      <c r="E282" t="s">
        <v>24</v>
      </c>
      <c r="F282" t="s">
        <v>25</v>
      </c>
      <c r="G282" s="133">
        <v>11</v>
      </c>
      <c r="H282" t="s">
        <v>531</v>
      </c>
      <c r="I282" t="s">
        <v>575</v>
      </c>
      <c r="J282" t="s">
        <v>509</v>
      </c>
      <c r="K282" s="327">
        <v>15</v>
      </c>
      <c r="L282" s="326">
        <v>8.5500003769993782E-3</v>
      </c>
      <c r="M282" s="326">
        <v>9.0600000694394112E-3</v>
      </c>
      <c r="N282" s="327">
        <v>72</v>
      </c>
      <c r="O282" s="326">
        <v>9.6699995920062065E-3</v>
      </c>
      <c r="P282" s="326">
        <v>1.030000019818544E-2</v>
      </c>
      <c r="Q282" s="327">
        <v>909</v>
      </c>
      <c r="R282" s="326">
        <v>7.3699997738003731E-3</v>
      </c>
      <c r="S282" s="325">
        <v>7.8499997034668922E-3</v>
      </c>
    </row>
    <row r="283" spans="1:19" x14ac:dyDescent="0.25">
      <c r="A283" t="s">
        <v>478</v>
      </c>
      <c r="B283" t="s">
        <v>284</v>
      </c>
      <c r="C283" t="s">
        <v>309</v>
      </c>
      <c r="D283" t="s">
        <v>477</v>
      </c>
      <c r="E283" t="s">
        <v>24</v>
      </c>
      <c r="F283" t="s">
        <v>25</v>
      </c>
      <c r="G283">
        <v>11</v>
      </c>
      <c r="H283" t="s">
        <v>531</v>
      </c>
      <c r="I283" t="s">
        <v>575</v>
      </c>
      <c r="J283" t="s">
        <v>508</v>
      </c>
      <c r="K283" s="142">
        <v>15</v>
      </c>
      <c r="L283" s="326">
        <v>8.5500003769993782E-3</v>
      </c>
      <c r="M283" s="326">
        <v>9.0600000694394112E-3</v>
      </c>
      <c r="N283" s="142">
        <v>130</v>
      </c>
      <c r="O283" s="326">
        <v>1.7470000311732289E-2</v>
      </c>
      <c r="P283" s="326">
        <v>1.8610000610351559E-2</v>
      </c>
      <c r="Q283" s="142">
        <v>2219</v>
      </c>
      <c r="R283" s="326">
        <v>1.7980000004172329E-2</v>
      </c>
      <c r="S283" s="326">
        <v>1.9169999286532399E-2</v>
      </c>
    </row>
    <row r="284" spans="1:19" x14ac:dyDescent="0.25">
      <c r="A284" t="s">
        <v>478</v>
      </c>
      <c r="B284" t="s">
        <v>284</v>
      </c>
      <c r="C284" t="s">
        <v>309</v>
      </c>
      <c r="D284" t="s">
        <v>477</v>
      </c>
      <c r="E284" t="s">
        <v>24</v>
      </c>
      <c r="F284" t="s">
        <v>25</v>
      </c>
      <c r="G284">
        <v>11</v>
      </c>
      <c r="H284" t="s">
        <v>531</v>
      </c>
      <c r="I284" t="s">
        <v>575</v>
      </c>
      <c r="J284" t="s">
        <v>438</v>
      </c>
      <c r="K284" s="142">
        <v>99</v>
      </c>
      <c r="L284" s="326">
        <v>5.6439999490976327E-2</v>
      </c>
      <c r="N284" s="142">
        <v>456</v>
      </c>
      <c r="O284" s="326">
        <v>6.1269998550415039E-2</v>
      </c>
      <c r="Q284" s="142">
        <v>7648</v>
      </c>
      <c r="R284" s="326">
        <v>6.1980001628398902E-2</v>
      </c>
    </row>
    <row r="285" spans="1:19" x14ac:dyDescent="0.25">
      <c r="A285" t="s">
        <v>478</v>
      </c>
      <c r="B285" t="s">
        <v>284</v>
      </c>
      <c r="C285" t="s">
        <v>309</v>
      </c>
      <c r="D285" t="s">
        <v>477</v>
      </c>
      <c r="E285" t="s">
        <v>24</v>
      </c>
      <c r="F285" t="s">
        <v>25</v>
      </c>
      <c r="G285">
        <v>11</v>
      </c>
      <c r="H285" t="s">
        <v>531</v>
      </c>
      <c r="I285" t="s">
        <v>575</v>
      </c>
      <c r="J285" t="s">
        <v>507</v>
      </c>
      <c r="K285" s="142">
        <v>1479</v>
      </c>
      <c r="L285" s="326">
        <v>0.84321999549865723</v>
      </c>
      <c r="M285" s="326">
        <v>0.89366000890731812</v>
      </c>
      <c r="N285" s="142">
        <v>6378</v>
      </c>
      <c r="O285" s="326">
        <v>0.85690999031066895</v>
      </c>
      <c r="P285" s="326">
        <v>0.91284000873565674</v>
      </c>
      <c r="Q285" s="142">
        <v>104728</v>
      </c>
      <c r="R285" s="326">
        <v>0.84878998994827271</v>
      </c>
      <c r="S285" s="326">
        <v>0.90487998723983765</v>
      </c>
    </row>
    <row r="286" spans="1:19" x14ac:dyDescent="0.25">
      <c r="A286" t="s">
        <v>478</v>
      </c>
      <c r="B286" t="s">
        <v>284</v>
      </c>
      <c r="C286" t="s">
        <v>309</v>
      </c>
      <c r="D286" t="s">
        <v>477</v>
      </c>
      <c r="E286" t="s">
        <v>24</v>
      </c>
      <c r="F286" t="s">
        <v>25</v>
      </c>
      <c r="G286" s="133">
        <v>11</v>
      </c>
      <c r="H286" t="s">
        <v>531</v>
      </c>
      <c r="I286" t="s">
        <v>576</v>
      </c>
      <c r="J286" t="s">
        <v>485</v>
      </c>
      <c r="K286" s="327">
        <v>0</v>
      </c>
      <c r="L286" s="326">
        <v>0</v>
      </c>
      <c r="N286" s="327">
        <v>0</v>
      </c>
      <c r="O286" s="326">
        <v>0</v>
      </c>
      <c r="Q286" s="327">
        <v>2</v>
      </c>
      <c r="R286" s="326">
        <v>1.99999994947575E-5</v>
      </c>
      <c r="S286" s="325">
        <v>0.5</v>
      </c>
    </row>
    <row r="287" spans="1:19" x14ac:dyDescent="0.25">
      <c r="A287" t="s">
        <v>478</v>
      </c>
      <c r="B287" t="s">
        <v>284</v>
      </c>
      <c r="C287" t="s">
        <v>309</v>
      </c>
      <c r="D287" t="s">
        <v>477</v>
      </c>
      <c r="E287" t="s">
        <v>24</v>
      </c>
      <c r="F287" t="s">
        <v>25</v>
      </c>
      <c r="G287" s="133">
        <v>11</v>
      </c>
      <c r="H287" t="s">
        <v>531</v>
      </c>
      <c r="I287" t="s">
        <v>576</v>
      </c>
      <c r="J287" t="s">
        <v>484</v>
      </c>
      <c r="K287" s="327">
        <v>0</v>
      </c>
      <c r="L287" s="326">
        <v>0</v>
      </c>
      <c r="N287" s="327">
        <v>0</v>
      </c>
      <c r="O287" s="326">
        <v>0</v>
      </c>
      <c r="Q287" s="327">
        <v>2</v>
      </c>
      <c r="R287" s="326">
        <v>1.99999994947575E-5</v>
      </c>
      <c r="S287" s="325">
        <v>0.5</v>
      </c>
    </row>
    <row r="288" spans="1:19" x14ac:dyDescent="0.25">
      <c r="A288" t="s">
        <v>478</v>
      </c>
      <c r="B288" t="s">
        <v>284</v>
      </c>
      <c r="C288" t="s">
        <v>309</v>
      </c>
      <c r="D288" t="s">
        <v>477</v>
      </c>
      <c r="E288" t="s">
        <v>24</v>
      </c>
      <c r="F288" t="s">
        <v>25</v>
      </c>
      <c r="G288">
        <v>11</v>
      </c>
      <c r="H288" t="s">
        <v>531</v>
      </c>
      <c r="I288" t="s">
        <v>576</v>
      </c>
      <c r="J288" t="s">
        <v>438</v>
      </c>
      <c r="K288" s="142">
        <v>1754</v>
      </c>
      <c r="L288" s="326">
        <v>1</v>
      </c>
      <c r="N288" s="142">
        <v>7443</v>
      </c>
      <c r="O288" s="326">
        <v>1</v>
      </c>
      <c r="Q288" s="142">
        <v>123381</v>
      </c>
      <c r="R288" s="326">
        <v>0.99997001886367798</v>
      </c>
    </row>
    <row r="289" spans="1:19" x14ac:dyDescent="0.25">
      <c r="A289" t="s">
        <v>478</v>
      </c>
      <c r="B289" t="s">
        <v>284</v>
      </c>
      <c r="C289" t="s">
        <v>309</v>
      </c>
      <c r="D289" t="s">
        <v>477</v>
      </c>
      <c r="E289" t="s">
        <v>24</v>
      </c>
      <c r="F289" t="s">
        <v>25</v>
      </c>
      <c r="G289" s="133">
        <v>11</v>
      </c>
      <c r="H289" t="s">
        <v>531</v>
      </c>
      <c r="I289" t="s">
        <v>504</v>
      </c>
      <c r="J289" t="s">
        <v>506</v>
      </c>
      <c r="K289" s="327">
        <v>83</v>
      </c>
      <c r="L289" s="326">
        <v>4.7320000827312469E-2</v>
      </c>
      <c r="N289" s="327">
        <v>598</v>
      </c>
      <c r="O289" s="326">
        <v>8.0339998006820679E-2</v>
      </c>
      <c r="Q289" s="327">
        <v>14319</v>
      </c>
      <c r="R289" s="326">
        <v>0.11604999750852581</v>
      </c>
      <c r="S289" s="325"/>
    </row>
    <row r="290" spans="1:19" x14ac:dyDescent="0.25">
      <c r="A290" t="s">
        <v>478</v>
      </c>
      <c r="B290" t="s">
        <v>284</v>
      </c>
      <c r="C290" t="s">
        <v>309</v>
      </c>
      <c r="D290" t="s">
        <v>477</v>
      </c>
      <c r="E290" t="s">
        <v>24</v>
      </c>
      <c r="F290" t="s">
        <v>25</v>
      </c>
      <c r="G290" s="133">
        <v>11</v>
      </c>
      <c r="H290" t="s">
        <v>531</v>
      </c>
      <c r="I290" t="s">
        <v>504</v>
      </c>
      <c r="J290" t="s">
        <v>424</v>
      </c>
      <c r="K290" s="327">
        <v>207</v>
      </c>
      <c r="L290" s="326">
        <v>0.11801999807357789</v>
      </c>
      <c r="M290" s="326">
        <v>0.12387999892234799</v>
      </c>
      <c r="N290" s="327">
        <v>732</v>
      </c>
      <c r="O290" s="326">
        <v>9.8350003361701965E-2</v>
      </c>
      <c r="P290" s="326">
        <v>0.1069400012493134</v>
      </c>
      <c r="Q290" s="327">
        <v>13286</v>
      </c>
      <c r="R290" s="326">
        <v>0.1076800003647804</v>
      </c>
      <c r="S290" s="325">
        <v>0.12182000279426571</v>
      </c>
    </row>
    <row r="291" spans="1:19" x14ac:dyDescent="0.25">
      <c r="A291" t="s">
        <v>478</v>
      </c>
      <c r="B291" t="s">
        <v>284</v>
      </c>
      <c r="C291" t="s">
        <v>309</v>
      </c>
      <c r="D291" t="s">
        <v>477</v>
      </c>
      <c r="E291" t="s">
        <v>24</v>
      </c>
      <c r="F291" t="s">
        <v>25</v>
      </c>
      <c r="G291">
        <v>11</v>
      </c>
      <c r="H291" t="s">
        <v>531</v>
      </c>
      <c r="I291" t="s">
        <v>504</v>
      </c>
      <c r="J291" t="s">
        <v>455</v>
      </c>
      <c r="K291" s="142">
        <v>733</v>
      </c>
      <c r="L291" s="326">
        <v>0.41789999604225159</v>
      </c>
      <c r="M291" s="326">
        <v>0.43865999579429632</v>
      </c>
      <c r="N291" s="142">
        <v>2661</v>
      </c>
      <c r="O291" s="326">
        <v>0.35752001404762268</v>
      </c>
      <c r="P291" s="326">
        <v>0.38874998688697809</v>
      </c>
      <c r="Q291" s="142">
        <v>43045</v>
      </c>
      <c r="R291" s="326">
        <v>0.34887000918388372</v>
      </c>
      <c r="S291" s="326">
        <v>0.39467000961303711</v>
      </c>
    </row>
    <row r="292" spans="1:19" x14ac:dyDescent="0.25">
      <c r="A292" t="s">
        <v>478</v>
      </c>
      <c r="B292" t="s">
        <v>284</v>
      </c>
      <c r="C292" t="s">
        <v>309</v>
      </c>
      <c r="D292" t="s">
        <v>477</v>
      </c>
      <c r="E292" t="s">
        <v>24</v>
      </c>
      <c r="F292" t="s">
        <v>25</v>
      </c>
      <c r="G292" s="133">
        <v>11</v>
      </c>
      <c r="H292" t="s">
        <v>531</v>
      </c>
      <c r="I292" t="s">
        <v>504</v>
      </c>
      <c r="J292" t="s">
        <v>505</v>
      </c>
      <c r="K292" s="327">
        <v>594</v>
      </c>
      <c r="L292" s="326">
        <v>0.33864998817443848</v>
      </c>
      <c r="M292" s="326">
        <v>0.35547998547554022</v>
      </c>
      <c r="N292" s="327">
        <v>2849</v>
      </c>
      <c r="O292" s="326">
        <v>0.38277998566627502</v>
      </c>
      <c r="P292" s="326">
        <v>0.41622000932693481</v>
      </c>
      <c r="Q292" s="327">
        <v>42835</v>
      </c>
      <c r="R292" s="326">
        <v>0.34716999530792242</v>
      </c>
      <c r="S292" s="325">
        <v>0.39274001121521002</v>
      </c>
    </row>
    <row r="293" spans="1:19" x14ac:dyDescent="0.25">
      <c r="A293" t="s">
        <v>478</v>
      </c>
      <c r="B293" t="s">
        <v>284</v>
      </c>
      <c r="C293" t="s">
        <v>309</v>
      </c>
      <c r="D293" t="s">
        <v>477</v>
      </c>
      <c r="E293" t="s">
        <v>24</v>
      </c>
      <c r="F293" t="s">
        <v>25</v>
      </c>
      <c r="G293">
        <v>11</v>
      </c>
      <c r="H293" t="s">
        <v>531</v>
      </c>
      <c r="I293" t="s">
        <v>504</v>
      </c>
      <c r="J293" t="s">
        <v>503</v>
      </c>
      <c r="K293" s="142">
        <v>137</v>
      </c>
      <c r="L293" s="326">
        <v>7.8110001981258392E-2</v>
      </c>
      <c r="M293" s="326">
        <v>8.199000358581543E-2</v>
      </c>
      <c r="N293" s="142">
        <v>603</v>
      </c>
      <c r="O293" s="326">
        <v>8.1019997596740723E-2</v>
      </c>
      <c r="P293" s="326">
        <v>8.8090002536773682E-2</v>
      </c>
      <c r="Q293" s="142">
        <v>9900</v>
      </c>
      <c r="R293" s="326">
        <v>8.0239996314048767E-2</v>
      </c>
      <c r="S293" s="326">
        <v>9.0769998729228973E-2</v>
      </c>
    </row>
    <row r="294" spans="1:19" x14ac:dyDescent="0.25">
      <c r="A294" t="s">
        <v>478</v>
      </c>
      <c r="B294" t="s">
        <v>284</v>
      </c>
      <c r="C294" t="s">
        <v>309</v>
      </c>
      <c r="D294" t="s">
        <v>477</v>
      </c>
      <c r="E294" t="s">
        <v>24</v>
      </c>
      <c r="F294" t="s">
        <v>25</v>
      </c>
      <c r="G294" s="133">
        <v>11</v>
      </c>
      <c r="H294" t="s">
        <v>531</v>
      </c>
      <c r="I294" t="s">
        <v>501</v>
      </c>
      <c r="J294" t="s">
        <v>502</v>
      </c>
      <c r="K294" s="327">
        <v>83</v>
      </c>
      <c r="L294" s="326">
        <v>4.7320000827312469E-2</v>
      </c>
      <c r="N294" s="327">
        <v>598</v>
      </c>
      <c r="O294" s="326">
        <v>8.0339998006820679E-2</v>
      </c>
      <c r="Q294" s="327">
        <v>14319</v>
      </c>
      <c r="R294" s="326">
        <v>0.11604999750852581</v>
      </c>
      <c r="S294" s="325"/>
    </row>
    <row r="295" spans="1:19" x14ac:dyDescent="0.25">
      <c r="A295" t="s">
        <v>478</v>
      </c>
      <c r="B295" t="s">
        <v>284</v>
      </c>
      <c r="C295" t="s">
        <v>309</v>
      </c>
      <c r="D295" t="s">
        <v>477</v>
      </c>
      <c r="E295" t="s">
        <v>24</v>
      </c>
      <c r="F295" t="s">
        <v>25</v>
      </c>
      <c r="G295" s="133">
        <v>11</v>
      </c>
      <c r="H295" t="s">
        <v>531</v>
      </c>
      <c r="I295" t="s">
        <v>501</v>
      </c>
      <c r="J295" t="s">
        <v>500</v>
      </c>
      <c r="K295" s="327">
        <v>1671</v>
      </c>
      <c r="L295" s="326">
        <v>0.95267999172210693</v>
      </c>
      <c r="M295" s="326">
        <v>1</v>
      </c>
      <c r="N295" s="327">
        <v>6845</v>
      </c>
      <c r="O295" s="326">
        <v>0.91965997219085693</v>
      </c>
      <c r="P295" s="326">
        <v>1</v>
      </c>
      <c r="Q295" s="327">
        <v>109066</v>
      </c>
      <c r="R295" s="326">
        <v>0.88394999504089355</v>
      </c>
      <c r="S295" s="325">
        <v>1</v>
      </c>
    </row>
    <row r="296" spans="1:19" x14ac:dyDescent="0.25">
      <c r="A296" t="s">
        <v>478</v>
      </c>
      <c r="B296" t="s">
        <v>284</v>
      </c>
      <c r="C296" t="s">
        <v>309</v>
      </c>
      <c r="D296" t="s">
        <v>477</v>
      </c>
      <c r="E296" t="s">
        <v>24</v>
      </c>
      <c r="F296" t="s">
        <v>25</v>
      </c>
      <c r="G296">
        <v>11</v>
      </c>
      <c r="H296" t="s">
        <v>531</v>
      </c>
      <c r="I296" t="s">
        <v>577</v>
      </c>
      <c r="J296" t="s">
        <v>493</v>
      </c>
      <c r="K296" s="142">
        <v>481</v>
      </c>
      <c r="L296" s="326">
        <v>0.27423000335693359</v>
      </c>
      <c r="N296" s="142">
        <v>1962</v>
      </c>
      <c r="O296" s="326">
        <v>0.26359999179840088</v>
      </c>
      <c r="Q296" s="142">
        <v>45663</v>
      </c>
      <c r="R296" s="326">
        <v>0.37009000778198242</v>
      </c>
    </row>
    <row r="297" spans="1:19" x14ac:dyDescent="0.25">
      <c r="A297" t="s">
        <v>478</v>
      </c>
      <c r="B297" t="s">
        <v>284</v>
      </c>
      <c r="C297" t="s">
        <v>309</v>
      </c>
      <c r="D297" t="s">
        <v>477</v>
      </c>
      <c r="E297" t="s">
        <v>24</v>
      </c>
      <c r="F297" t="s">
        <v>25</v>
      </c>
      <c r="G297" s="133">
        <v>11</v>
      </c>
      <c r="H297" t="s">
        <v>531</v>
      </c>
      <c r="I297" t="s">
        <v>577</v>
      </c>
      <c r="J297" t="s">
        <v>492</v>
      </c>
      <c r="K297" s="327">
        <v>963</v>
      </c>
      <c r="L297" s="326">
        <v>0.54903000593185425</v>
      </c>
      <c r="M297" s="326">
        <v>0.75647997856140137</v>
      </c>
      <c r="N297" s="327">
        <v>4478</v>
      </c>
      <c r="O297" s="326">
        <v>0.60163998603820801</v>
      </c>
      <c r="P297" s="326">
        <v>0.81699997186660767</v>
      </c>
      <c r="Q297" s="327">
        <v>63272</v>
      </c>
      <c r="R297" s="326">
        <v>0.51279997825622559</v>
      </c>
      <c r="S297" s="325">
        <v>0.81407999992370605</v>
      </c>
    </row>
    <row r="298" spans="1:19" x14ac:dyDescent="0.25">
      <c r="A298" t="s">
        <v>478</v>
      </c>
      <c r="B298" t="s">
        <v>284</v>
      </c>
      <c r="C298" t="s">
        <v>309</v>
      </c>
      <c r="D298" t="s">
        <v>477</v>
      </c>
      <c r="E298" t="s">
        <v>24</v>
      </c>
      <c r="F298" t="s">
        <v>25</v>
      </c>
      <c r="G298" s="133">
        <v>11</v>
      </c>
      <c r="H298" t="s">
        <v>531</v>
      </c>
      <c r="I298" t="s">
        <v>577</v>
      </c>
      <c r="J298" t="s">
        <v>491</v>
      </c>
      <c r="K298" s="327">
        <v>145</v>
      </c>
      <c r="L298" s="326">
        <v>8.2670003175735474E-2</v>
      </c>
      <c r="M298" s="326">
        <v>0.11389999836683271</v>
      </c>
      <c r="N298" s="327">
        <v>585</v>
      </c>
      <c r="O298" s="326">
        <v>7.8599996864795685E-2</v>
      </c>
      <c r="P298" s="326">
        <v>0.1067299991846085</v>
      </c>
      <c r="Q298" s="327">
        <v>9186</v>
      </c>
      <c r="R298" s="326">
        <v>7.4450001120567322E-2</v>
      </c>
      <c r="S298" s="325">
        <v>0.11818999797105791</v>
      </c>
    </row>
    <row r="299" spans="1:19" x14ac:dyDescent="0.25">
      <c r="A299" t="s">
        <v>478</v>
      </c>
      <c r="B299" t="s">
        <v>284</v>
      </c>
      <c r="C299" t="s">
        <v>309</v>
      </c>
      <c r="D299" t="s">
        <v>477</v>
      </c>
      <c r="E299" t="s">
        <v>24</v>
      </c>
      <c r="F299" t="s">
        <v>25</v>
      </c>
      <c r="G299" s="133">
        <v>11</v>
      </c>
      <c r="H299" t="s">
        <v>531</v>
      </c>
      <c r="I299" t="s">
        <v>577</v>
      </c>
      <c r="J299" t="s">
        <v>490</v>
      </c>
      <c r="K299" s="327">
        <v>79</v>
      </c>
      <c r="L299" s="326">
        <v>4.5040000230073929E-2</v>
      </c>
      <c r="M299" s="326">
        <v>6.2059998512268073E-2</v>
      </c>
      <c r="N299" s="327">
        <v>223</v>
      </c>
      <c r="O299" s="326">
        <v>2.9960000887513161E-2</v>
      </c>
      <c r="P299" s="326">
        <v>4.0690001100301743E-2</v>
      </c>
      <c r="Q299" s="327">
        <v>3071</v>
      </c>
      <c r="R299" s="326">
        <v>2.489000000059605E-2</v>
      </c>
      <c r="S299" s="325">
        <v>3.9510000497102737E-2</v>
      </c>
    </row>
    <row r="300" spans="1:19" x14ac:dyDescent="0.25">
      <c r="A300" t="s">
        <v>478</v>
      </c>
      <c r="B300" t="s">
        <v>284</v>
      </c>
      <c r="C300" t="s">
        <v>309</v>
      </c>
      <c r="D300" t="s">
        <v>477</v>
      </c>
      <c r="E300" t="s">
        <v>24</v>
      </c>
      <c r="F300" t="s">
        <v>25</v>
      </c>
      <c r="G300">
        <v>11</v>
      </c>
      <c r="H300" t="s">
        <v>531</v>
      </c>
      <c r="I300" t="s">
        <v>577</v>
      </c>
      <c r="J300" t="s">
        <v>489</v>
      </c>
      <c r="K300" s="142">
        <v>62</v>
      </c>
      <c r="L300" s="326">
        <v>3.5349998623132713E-2</v>
      </c>
      <c r="M300" s="326">
        <v>4.8700001090764999E-2</v>
      </c>
      <c r="N300" s="142">
        <v>150</v>
      </c>
      <c r="O300" s="326">
        <v>2.0150000229477879E-2</v>
      </c>
      <c r="P300" s="326">
        <v>2.7370000258088108E-2</v>
      </c>
      <c r="Q300" s="142">
        <v>1819</v>
      </c>
      <c r="R300" s="326">
        <v>1.473999954760075E-2</v>
      </c>
      <c r="S300" s="326">
        <v>2.339999936521053E-2</v>
      </c>
    </row>
    <row r="301" spans="1:19" x14ac:dyDescent="0.25">
      <c r="A301" t="s">
        <v>478</v>
      </c>
      <c r="B301" t="s">
        <v>284</v>
      </c>
      <c r="C301" t="s">
        <v>309</v>
      </c>
      <c r="D301" t="s">
        <v>477</v>
      </c>
      <c r="E301" t="s">
        <v>24</v>
      </c>
      <c r="F301" t="s">
        <v>25</v>
      </c>
      <c r="G301" s="133">
        <v>11</v>
      </c>
      <c r="H301" t="s">
        <v>531</v>
      </c>
      <c r="I301" t="s">
        <v>577</v>
      </c>
      <c r="J301" t="s">
        <v>488</v>
      </c>
      <c r="K301" s="327">
        <v>24</v>
      </c>
      <c r="L301" s="326">
        <v>1.3679999858140951E-2</v>
      </c>
      <c r="M301" s="326">
        <v>1.8850000575184819E-2</v>
      </c>
      <c r="N301" s="327">
        <v>45</v>
      </c>
      <c r="O301" s="326">
        <v>6.0499999672174454E-3</v>
      </c>
      <c r="P301" s="326">
        <v>8.2099996507167816E-3</v>
      </c>
      <c r="Q301" s="327">
        <v>374</v>
      </c>
      <c r="R301" s="326">
        <v>3.03000002168119E-3</v>
      </c>
      <c r="S301" s="325">
        <v>4.8099998384714127E-3</v>
      </c>
    </row>
    <row r="302" spans="1:19" x14ac:dyDescent="0.25">
      <c r="A302" t="s">
        <v>478</v>
      </c>
      <c r="B302" t="s">
        <v>284</v>
      </c>
      <c r="C302" t="s">
        <v>309</v>
      </c>
      <c r="D302" t="s">
        <v>477</v>
      </c>
      <c r="E302" t="s">
        <v>24</v>
      </c>
      <c r="F302" t="s">
        <v>25</v>
      </c>
      <c r="G302" s="133">
        <v>11</v>
      </c>
      <c r="H302" t="s">
        <v>531</v>
      </c>
      <c r="I302" t="s">
        <v>499</v>
      </c>
      <c r="J302" t="s">
        <v>261</v>
      </c>
      <c r="K302" s="327">
        <v>1745</v>
      </c>
      <c r="L302" s="326">
        <v>0.99487000703811646</v>
      </c>
      <c r="N302" s="327">
        <v>7383</v>
      </c>
      <c r="O302" s="326">
        <v>0.99194002151489258</v>
      </c>
      <c r="Q302" s="327">
        <v>122496</v>
      </c>
      <c r="R302" s="326">
        <v>0.99278998374938965</v>
      </c>
      <c r="S302" s="325"/>
    </row>
    <row r="303" spans="1:19" x14ac:dyDescent="0.25">
      <c r="A303" t="s">
        <v>478</v>
      </c>
      <c r="B303" t="s">
        <v>284</v>
      </c>
      <c r="C303" t="s">
        <v>309</v>
      </c>
      <c r="D303" t="s">
        <v>477</v>
      </c>
      <c r="E303" t="s">
        <v>24</v>
      </c>
      <c r="F303" t="s">
        <v>25</v>
      </c>
      <c r="G303" s="133">
        <v>11</v>
      </c>
      <c r="H303" t="s">
        <v>531</v>
      </c>
      <c r="I303" t="s">
        <v>499</v>
      </c>
      <c r="J303" t="s">
        <v>262</v>
      </c>
      <c r="K303" s="327">
        <v>9</v>
      </c>
      <c r="L303" s="326">
        <v>5.1299999468028554E-3</v>
      </c>
      <c r="N303" s="327">
        <v>60</v>
      </c>
      <c r="O303" s="326">
        <v>8.059999905526638E-3</v>
      </c>
      <c r="Q303" s="327">
        <v>889</v>
      </c>
      <c r="R303" s="326">
        <v>7.2099999524652958E-3</v>
      </c>
      <c r="S303" s="325"/>
    </row>
    <row r="304" spans="1:19" x14ac:dyDescent="0.25">
      <c r="A304" t="s">
        <v>478</v>
      </c>
      <c r="B304" t="s">
        <v>284</v>
      </c>
      <c r="C304" t="s">
        <v>309</v>
      </c>
      <c r="D304" t="s">
        <v>477</v>
      </c>
      <c r="E304" t="s">
        <v>24</v>
      </c>
      <c r="F304" t="s">
        <v>25</v>
      </c>
      <c r="G304" s="133">
        <v>11</v>
      </c>
      <c r="H304" t="s">
        <v>531</v>
      </c>
      <c r="I304" t="s">
        <v>578</v>
      </c>
      <c r="J304" t="s">
        <v>498</v>
      </c>
      <c r="K304" s="327">
        <v>112</v>
      </c>
      <c r="L304" s="326">
        <v>6.3850000500679016E-2</v>
      </c>
      <c r="N304" s="327">
        <v>393</v>
      </c>
      <c r="O304" s="326">
        <v>5.2799999713897712E-2</v>
      </c>
      <c r="Q304" s="327">
        <v>17871</v>
      </c>
      <c r="R304" s="326">
        <v>0.1448400020599365</v>
      </c>
      <c r="S304" s="325"/>
    </row>
    <row r="305" spans="1:19" x14ac:dyDescent="0.25">
      <c r="A305" t="s">
        <v>478</v>
      </c>
      <c r="B305" t="s">
        <v>284</v>
      </c>
      <c r="C305" t="s">
        <v>309</v>
      </c>
      <c r="D305" t="s">
        <v>477</v>
      </c>
      <c r="E305" t="s">
        <v>24</v>
      </c>
      <c r="F305" t="s">
        <v>25</v>
      </c>
      <c r="G305">
        <v>11</v>
      </c>
      <c r="H305" t="s">
        <v>531</v>
      </c>
      <c r="I305" t="s">
        <v>578</v>
      </c>
      <c r="J305" t="s">
        <v>497</v>
      </c>
      <c r="K305" s="142">
        <v>243</v>
      </c>
      <c r="L305" s="326">
        <v>0.13853999972343439</v>
      </c>
      <c r="N305" s="142">
        <v>1066</v>
      </c>
      <c r="O305" s="326">
        <v>0.14322000741958621</v>
      </c>
      <c r="Q305" s="142">
        <v>21943</v>
      </c>
      <c r="R305" s="326">
        <v>0.17783999443054199</v>
      </c>
    </row>
    <row r="306" spans="1:19" x14ac:dyDescent="0.25">
      <c r="A306" t="s">
        <v>478</v>
      </c>
      <c r="B306" t="s">
        <v>284</v>
      </c>
      <c r="C306" t="s">
        <v>309</v>
      </c>
      <c r="D306" t="s">
        <v>477</v>
      </c>
      <c r="E306" t="s">
        <v>24</v>
      </c>
      <c r="F306" t="s">
        <v>25</v>
      </c>
      <c r="G306">
        <v>11</v>
      </c>
      <c r="H306" t="s">
        <v>531</v>
      </c>
      <c r="I306" t="s">
        <v>578</v>
      </c>
      <c r="J306" t="s">
        <v>496</v>
      </c>
      <c r="K306" s="142">
        <v>348</v>
      </c>
      <c r="L306" s="326">
        <v>0.19840000569820401</v>
      </c>
      <c r="N306" s="142">
        <v>1468</v>
      </c>
      <c r="O306" s="326">
        <v>0.19722999632358551</v>
      </c>
      <c r="Q306" s="142">
        <v>25988</v>
      </c>
      <c r="R306" s="326">
        <v>0.21062999963760379</v>
      </c>
    </row>
    <row r="307" spans="1:19" x14ac:dyDescent="0.25">
      <c r="A307" t="s">
        <v>478</v>
      </c>
      <c r="B307" t="s">
        <v>284</v>
      </c>
      <c r="C307" t="s">
        <v>309</v>
      </c>
      <c r="D307" t="s">
        <v>477</v>
      </c>
      <c r="E307" t="s">
        <v>24</v>
      </c>
      <c r="F307" t="s">
        <v>25</v>
      </c>
      <c r="G307" s="133">
        <v>11</v>
      </c>
      <c r="H307" t="s">
        <v>531</v>
      </c>
      <c r="I307" t="s">
        <v>578</v>
      </c>
      <c r="J307" t="s">
        <v>495</v>
      </c>
      <c r="K307" s="327">
        <v>407</v>
      </c>
      <c r="L307" s="326">
        <v>0.23204000294208529</v>
      </c>
      <c r="N307" s="327">
        <v>1878</v>
      </c>
      <c r="O307" s="326">
        <v>0.25231999158859247</v>
      </c>
      <c r="Q307" s="327">
        <v>27975</v>
      </c>
      <c r="R307" s="326">
        <v>0.22673000395298001</v>
      </c>
      <c r="S307" s="325"/>
    </row>
    <row r="308" spans="1:19" x14ac:dyDescent="0.25">
      <c r="A308" t="s">
        <v>478</v>
      </c>
      <c r="B308" t="s">
        <v>284</v>
      </c>
      <c r="C308" t="s">
        <v>309</v>
      </c>
      <c r="D308" t="s">
        <v>477</v>
      </c>
      <c r="E308" t="s">
        <v>24</v>
      </c>
      <c r="F308" t="s">
        <v>25</v>
      </c>
      <c r="G308" s="133">
        <v>11</v>
      </c>
      <c r="H308" t="s">
        <v>531</v>
      </c>
      <c r="I308" t="s">
        <v>578</v>
      </c>
      <c r="J308" t="s">
        <v>494</v>
      </c>
      <c r="K308" s="327">
        <v>644</v>
      </c>
      <c r="L308" s="326">
        <v>0.36715999245643621</v>
      </c>
      <c r="N308" s="327">
        <v>2638</v>
      </c>
      <c r="O308" s="326">
        <v>0.35442999005317688</v>
      </c>
      <c r="Q308" s="327">
        <v>29608</v>
      </c>
      <c r="R308" s="326">
        <v>0.23995999991893771</v>
      </c>
      <c r="S308" s="325"/>
    </row>
    <row r="309" spans="1:19" x14ac:dyDescent="0.25">
      <c r="A309" t="s">
        <v>478</v>
      </c>
      <c r="B309" t="s">
        <v>284</v>
      </c>
      <c r="C309" t="s">
        <v>309</v>
      </c>
      <c r="D309" t="s">
        <v>477</v>
      </c>
      <c r="E309" t="s">
        <v>24</v>
      </c>
      <c r="F309" t="s">
        <v>25</v>
      </c>
      <c r="G309" s="133">
        <v>11</v>
      </c>
      <c r="H309" t="s">
        <v>531</v>
      </c>
      <c r="I309" t="s">
        <v>476</v>
      </c>
      <c r="J309" t="s">
        <v>482</v>
      </c>
      <c r="K309" s="327">
        <v>1351</v>
      </c>
      <c r="L309" s="326">
        <v>0.77024000883102417</v>
      </c>
      <c r="M309" s="326">
        <v>0.80177998542785645</v>
      </c>
      <c r="N309" s="327">
        <v>5501</v>
      </c>
      <c r="O309" s="326">
        <v>0.73908001184463501</v>
      </c>
      <c r="P309" s="326">
        <v>0.7906000018119812</v>
      </c>
      <c r="Q309" s="327">
        <v>91484</v>
      </c>
      <c r="R309" s="326">
        <v>0.74145001173019409</v>
      </c>
      <c r="S309" s="325">
        <v>0.77395999431610107</v>
      </c>
    </row>
    <row r="310" spans="1:19" x14ac:dyDescent="0.25">
      <c r="A310" t="s">
        <v>478</v>
      </c>
      <c r="B310" t="s">
        <v>284</v>
      </c>
      <c r="C310" t="s">
        <v>309</v>
      </c>
      <c r="D310" t="s">
        <v>477</v>
      </c>
      <c r="E310" t="s">
        <v>24</v>
      </c>
      <c r="F310" t="s">
        <v>25</v>
      </c>
      <c r="G310">
        <v>11</v>
      </c>
      <c r="H310" t="s">
        <v>531</v>
      </c>
      <c r="I310" t="s">
        <v>476</v>
      </c>
      <c r="J310" t="s">
        <v>481</v>
      </c>
      <c r="K310" s="142">
        <v>150</v>
      </c>
      <c r="L310" s="326">
        <v>8.5519999265670776E-2</v>
      </c>
      <c r="M310" s="326">
        <v>8.9019998908042908E-2</v>
      </c>
      <c r="N310" s="142">
        <v>677</v>
      </c>
      <c r="O310" s="326">
        <v>9.0960003435611725E-2</v>
      </c>
      <c r="P310" s="326">
        <v>9.7300000488758087E-2</v>
      </c>
      <c r="Q310" s="142">
        <v>12086</v>
      </c>
      <c r="R310" s="326">
        <v>9.7949996590614319E-2</v>
      </c>
      <c r="S310" s="326">
        <v>0.1022500023245811</v>
      </c>
    </row>
    <row r="311" spans="1:19" x14ac:dyDescent="0.25">
      <c r="A311" t="s">
        <v>478</v>
      </c>
      <c r="B311" t="s">
        <v>284</v>
      </c>
      <c r="C311" t="s">
        <v>309</v>
      </c>
      <c r="D311" t="s">
        <v>477</v>
      </c>
      <c r="E311" t="s">
        <v>24</v>
      </c>
      <c r="F311" t="s">
        <v>25</v>
      </c>
      <c r="G311" s="133">
        <v>11</v>
      </c>
      <c r="H311" t="s">
        <v>531</v>
      </c>
      <c r="I311" t="s">
        <v>476</v>
      </c>
      <c r="J311" t="s">
        <v>480</v>
      </c>
      <c r="K311" s="327">
        <v>113</v>
      </c>
      <c r="L311" s="326">
        <v>6.4419999718666077E-2</v>
      </c>
      <c r="M311" s="326">
        <v>6.7060001194477081E-2</v>
      </c>
      <c r="N311" s="327">
        <v>459</v>
      </c>
      <c r="O311" s="326">
        <v>6.1670001596212387E-2</v>
      </c>
      <c r="P311" s="326">
        <v>6.5970003604888916E-2</v>
      </c>
      <c r="Q311" s="327">
        <v>8487</v>
      </c>
      <c r="R311" s="326">
        <v>6.8779997527599335E-2</v>
      </c>
      <c r="S311" s="325">
        <v>7.1800000965595245E-2</v>
      </c>
    </row>
    <row r="312" spans="1:19" x14ac:dyDescent="0.25">
      <c r="A312" t="s">
        <v>478</v>
      </c>
      <c r="B312" t="s">
        <v>284</v>
      </c>
      <c r="C312" t="s">
        <v>309</v>
      </c>
      <c r="D312" t="s">
        <v>477</v>
      </c>
      <c r="E312" t="s">
        <v>24</v>
      </c>
      <c r="F312" t="s">
        <v>25</v>
      </c>
      <c r="G312">
        <v>11</v>
      </c>
      <c r="H312" t="s">
        <v>531</v>
      </c>
      <c r="I312" t="s">
        <v>476</v>
      </c>
      <c r="J312" t="s">
        <v>479</v>
      </c>
      <c r="K312" s="142">
        <v>69</v>
      </c>
      <c r="L312" s="326">
        <v>3.9340000599622733E-2</v>
      </c>
      <c r="N312" s="142">
        <v>485</v>
      </c>
      <c r="O312" s="326">
        <v>6.5159998834133148E-2</v>
      </c>
      <c r="Q312" s="142">
        <v>5183</v>
      </c>
      <c r="R312" s="326">
        <v>4.2010001838207238E-2</v>
      </c>
    </row>
    <row r="313" spans="1:19" x14ac:dyDescent="0.25">
      <c r="A313" t="s">
        <v>478</v>
      </c>
      <c r="B313" t="s">
        <v>284</v>
      </c>
      <c r="C313" t="s">
        <v>309</v>
      </c>
      <c r="D313" t="s">
        <v>477</v>
      </c>
      <c r="E313" t="s">
        <v>24</v>
      </c>
      <c r="F313" t="s">
        <v>25</v>
      </c>
      <c r="G313" s="133">
        <v>11</v>
      </c>
      <c r="H313" t="s">
        <v>531</v>
      </c>
      <c r="I313" t="s">
        <v>476</v>
      </c>
      <c r="J313" t="s">
        <v>475</v>
      </c>
      <c r="K313" s="327">
        <v>71</v>
      </c>
      <c r="L313" s="326">
        <v>4.0479999035596848E-2</v>
      </c>
      <c r="M313" s="326">
        <v>4.2139999568462372E-2</v>
      </c>
      <c r="N313" s="327">
        <v>321</v>
      </c>
      <c r="O313" s="326">
        <v>4.3129999190568917E-2</v>
      </c>
      <c r="P313" s="326">
        <v>4.6130001544952393E-2</v>
      </c>
      <c r="Q313" s="327">
        <v>6145</v>
      </c>
      <c r="R313" s="326">
        <v>4.9800001084804528E-2</v>
      </c>
      <c r="S313" s="325">
        <v>5.1989998668432243E-2</v>
      </c>
    </row>
    <row r="314" spans="1:19" x14ac:dyDescent="0.25">
      <c r="A314" t="s">
        <v>478</v>
      </c>
      <c r="B314" t="s">
        <v>284</v>
      </c>
      <c r="C314" t="s">
        <v>309</v>
      </c>
      <c r="D314" t="s">
        <v>477</v>
      </c>
      <c r="E314" t="s">
        <v>26</v>
      </c>
      <c r="F314" t="s">
        <v>27</v>
      </c>
      <c r="G314">
        <v>2</v>
      </c>
      <c r="H314" t="s">
        <v>243</v>
      </c>
      <c r="I314" t="s">
        <v>525</v>
      </c>
      <c r="J314" t="s">
        <v>530</v>
      </c>
      <c r="K314" s="142">
        <v>2</v>
      </c>
      <c r="L314" s="326">
        <v>3.9300001226365566E-3</v>
      </c>
      <c r="N314" s="142">
        <v>15</v>
      </c>
      <c r="O314" s="326">
        <v>4.6899998560547829E-3</v>
      </c>
      <c r="Q314" s="142">
        <v>595</v>
      </c>
      <c r="R314" s="326">
        <v>4.8199999146163464E-3</v>
      </c>
    </row>
    <row r="315" spans="1:19" x14ac:dyDescent="0.25">
      <c r="A315" t="s">
        <v>478</v>
      </c>
      <c r="B315" t="s">
        <v>284</v>
      </c>
      <c r="C315" t="s">
        <v>309</v>
      </c>
      <c r="D315" t="s">
        <v>477</v>
      </c>
      <c r="E315" t="s">
        <v>26</v>
      </c>
      <c r="F315" t="s">
        <v>27</v>
      </c>
      <c r="G315" s="133">
        <v>2</v>
      </c>
      <c r="H315" t="s">
        <v>243</v>
      </c>
      <c r="I315" t="s">
        <v>525</v>
      </c>
      <c r="J315" t="s">
        <v>529</v>
      </c>
      <c r="K315" s="327">
        <v>21</v>
      </c>
      <c r="L315" s="326">
        <v>4.1260000318288803E-2</v>
      </c>
      <c r="N315" s="327">
        <v>132</v>
      </c>
      <c r="O315" s="326">
        <v>4.1280001401901252E-2</v>
      </c>
      <c r="Q315" s="327">
        <v>4962</v>
      </c>
      <c r="R315" s="326">
        <v>4.0219999849796302E-2</v>
      </c>
      <c r="S315" s="325"/>
    </row>
    <row r="316" spans="1:19" x14ac:dyDescent="0.25">
      <c r="A316" t="s">
        <v>478</v>
      </c>
      <c r="B316" t="s">
        <v>284</v>
      </c>
      <c r="C316" t="s">
        <v>309</v>
      </c>
      <c r="D316" t="s">
        <v>477</v>
      </c>
      <c r="E316" t="s">
        <v>26</v>
      </c>
      <c r="F316" t="s">
        <v>27</v>
      </c>
      <c r="G316" s="133">
        <v>2</v>
      </c>
      <c r="H316" t="s">
        <v>243</v>
      </c>
      <c r="I316" t="s">
        <v>525</v>
      </c>
      <c r="J316" t="s">
        <v>528</v>
      </c>
      <c r="K316" s="327">
        <v>64</v>
      </c>
      <c r="L316" s="326">
        <v>0.1257400065660477</v>
      </c>
      <c r="N316" s="327">
        <v>388</v>
      </c>
      <c r="O316" s="326">
        <v>0.1213300004601479</v>
      </c>
      <c r="Q316" s="327">
        <v>15699</v>
      </c>
      <c r="R316" s="326">
        <v>0.12724000215530401</v>
      </c>
      <c r="S316" s="325"/>
    </row>
    <row r="317" spans="1:19" x14ac:dyDescent="0.25">
      <c r="A317" t="s">
        <v>478</v>
      </c>
      <c r="B317" t="s">
        <v>284</v>
      </c>
      <c r="C317" t="s">
        <v>309</v>
      </c>
      <c r="D317" t="s">
        <v>477</v>
      </c>
      <c r="E317" t="s">
        <v>26</v>
      </c>
      <c r="F317" t="s">
        <v>27</v>
      </c>
      <c r="G317" s="133">
        <v>2</v>
      </c>
      <c r="H317" t="s">
        <v>243</v>
      </c>
      <c r="I317" t="s">
        <v>525</v>
      </c>
      <c r="J317" t="s">
        <v>527</v>
      </c>
      <c r="K317" s="327">
        <v>89</v>
      </c>
      <c r="L317" s="326">
        <v>0.17485000193119049</v>
      </c>
      <c r="N317" s="327">
        <v>705</v>
      </c>
      <c r="O317" s="326">
        <v>0.22044999897480011</v>
      </c>
      <c r="Q317" s="327">
        <v>30576</v>
      </c>
      <c r="R317" s="326">
        <v>0.2478100061416626</v>
      </c>
      <c r="S317" s="325"/>
    </row>
    <row r="318" spans="1:19" x14ac:dyDescent="0.25">
      <c r="A318" t="s">
        <v>478</v>
      </c>
      <c r="B318" t="s">
        <v>284</v>
      </c>
      <c r="C318" t="s">
        <v>309</v>
      </c>
      <c r="D318" t="s">
        <v>477</v>
      </c>
      <c r="E318" t="s">
        <v>26</v>
      </c>
      <c r="F318" t="s">
        <v>27</v>
      </c>
      <c r="G318" s="133">
        <v>2</v>
      </c>
      <c r="H318" t="s">
        <v>243</v>
      </c>
      <c r="I318" t="s">
        <v>525</v>
      </c>
      <c r="J318" t="s">
        <v>526</v>
      </c>
      <c r="K318" s="327">
        <v>82</v>
      </c>
      <c r="L318" s="326">
        <v>0.16110000014305109</v>
      </c>
      <c r="N318" s="327">
        <v>765</v>
      </c>
      <c r="O318" s="326">
        <v>0.23920999467372889</v>
      </c>
      <c r="Q318" s="327">
        <v>30917</v>
      </c>
      <c r="R318" s="326">
        <v>0.25056999921798712</v>
      </c>
      <c r="S318" s="325"/>
    </row>
    <row r="319" spans="1:19" x14ac:dyDescent="0.25">
      <c r="A319" t="s">
        <v>478</v>
      </c>
      <c r="B319" t="s">
        <v>284</v>
      </c>
      <c r="C319" t="s">
        <v>309</v>
      </c>
      <c r="D319" t="s">
        <v>477</v>
      </c>
      <c r="E319" t="s">
        <v>26</v>
      </c>
      <c r="F319" t="s">
        <v>27</v>
      </c>
      <c r="G319">
        <v>2</v>
      </c>
      <c r="H319" t="s">
        <v>243</v>
      </c>
      <c r="I319" t="s">
        <v>525</v>
      </c>
      <c r="J319" t="s">
        <v>259</v>
      </c>
      <c r="K319" s="142">
        <v>129</v>
      </c>
      <c r="L319" s="326">
        <v>0.25343999266624451</v>
      </c>
      <c r="N319" s="142">
        <v>677</v>
      </c>
      <c r="O319" s="326">
        <v>0.21168999373912811</v>
      </c>
      <c r="Q319" s="142">
        <v>23351</v>
      </c>
      <c r="R319" s="326">
        <v>0.18925000727176669</v>
      </c>
    </row>
    <row r="320" spans="1:19" x14ac:dyDescent="0.25">
      <c r="A320" t="s">
        <v>478</v>
      </c>
      <c r="B320" t="s">
        <v>284</v>
      </c>
      <c r="C320" t="s">
        <v>309</v>
      </c>
      <c r="D320" t="s">
        <v>477</v>
      </c>
      <c r="E320" t="s">
        <v>26</v>
      </c>
      <c r="F320" t="s">
        <v>27</v>
      </c>
      <c r="G320" s="133">
        <v>2</v>
      </c>
      <c r="H320" t="s">
        <v>243</v>
      </c>
      <c r="I320" t="s">
        <v>525</v>
      </c>
      <c r="J320" t="s">
        <v>260</v>
      </c>
      <c r="K320" s="327">
        <v>122</v>
      </c>
      <c r="L320" s="326">
        <v>0.23969000577926641</v>
      </c>
      <c r="N320" s="327">
        <v>516</v>
      </c>
      <c r="O320" s="326">
        <v>0.1613499969244003</v>
      </c>
      <c r="Q320" s="327">
        <v>17285</v>
      </c>
      <c r="R320" s="326">
        <v>0.14009000360965729</v>
      </c>
      <c r="S320" s="325"/>
    </row>
    <row r="321" spans="1:19" x14ac:dyDescent="0.25">
      <c r="A321" t="s">
        <v>478</v>
      </c>
      <c r="B321" t="s">
        <v>284</v>
      </c>
      <c r="C321" t="s">
        <v>309</v>
      </c>
      <c r="D321" t="s">
        <v>477</v>
      </c>
      <c r="E321" t="s">
        <v>26</v>
      </c>
      <c r="F321" t="s">
        <v>27</v>
      </c>
      <c r="G321" s="133">
        <v>2</v>
      </c>
      <c r="H321" t="s">
        <v>243</v>
      </c>
      <c r="I321" t="s">
        <v>521</v>
      </c>
      <c r="J321" t="s">
        <v>524</v>
      </c>
      <c r="K321" s="327">
        <v>390</v>
      </c>
      <c r="L321" s="326">
        <v>0.76621001958847046</v>
      </c>
      <c r="M321" s="326">
        <v>0.77999997138977051</v>
      </c>
      <c r="N321" s="327">
        <v>2556</v>
      </c>
      <c r="O321" s="326">
        <v>0.79925000667572021</v>
      </c>
      <c r="P321" s="326">
        <v>0.81090998649597168</v>
      </c>
      <c r="Q321" s="327">
        <v>99716</v>
      </c>
      <c r="R321" s="326">
        <v>0.80817002058029175</v>
      </c>
      <c r="S321" s="325">
        <v>0.84360998868942261</v>
      </c>
    </row>
    <row r="322" spans="1:19" x14ac:dyDescent="0.25">
      <c r="A322" t="s">
        <v>478</v>
      </c>
      <c r="B322" t="s">
        <v>284</v>
      </c>
      <c r="C322" t="s">
        <v>309</v>
      </c>
      <c r="D322" t="s">
        <v>477</v>
      </c>
      <c r="E322" t="s">
        <v>26</v>
      </c>
      <c r="F322" t="s">
        <v>27</v>
      </c>
      <c r="G322" s="133">
        <v>2</v>
      </c>
      <c r="H322" t="s">
        <v>243</v>
      </c>
      <c r="I322" t="s">
        <v>521</v>
      </c>
      <c r="J322" t="s">
        <v>523</v>
      </c>
      <c r="K322" s="327">
        <v>67</v>
      </c>
      <c r="L322" s="326">
        <v>0.131630003452301</v>
      </c>
      <c r="M322" s="326">
        <v>0.13400000333786011</v>
      </c>
      <c r="N322" s="327">
        <v>348</v>
      </c>
      <c r="O322" s="326">
        <v>0.10881999880075451</v>
      </c>
      <c r="P322" s="326">
        <v>0.1104099974036217</v>
      </c>
      <c r="Q322" s="327">
        <v>10969</v>
      </c>
      <c r="R322" s="326">
        <v>8.8899999856948853E-2</v>
      </c>
      <c r="S322" s="325">
        <v>9.2799998819828033E-2</v>
      </c>
    </row>
    <row r="323" spans="1:19" x14ac:dyDescent="0.25">
      <c r="A323" t="s">
        <v>478</v>
      </c>
      <c r="B323" t="s">
        <v>284</v>
      </c>
      <c r="C323" t="s">
        <v>309</v>
      </c>
      <c r="D323" t="s">
        <v>477</v>
      </c>
      <c r="E323" t="s">
        <v>26</v>
      </c>
      <c r="F323" t="s">
        <v>27</v>
      </c>
      <c r="G323" s="133">
        <v>2</v>
      </c>
      <c r="H323" t="s">
        <v>243</v>
      </c>
      <c r="I323" t="s">
        <v>521</v>
      </c>
      <c r="J323" t="s">
        <v>522</v>
      </c>
      <c r="K323" s="327">
        <v>43</v>
      </c>
      <c r="L323" s="326">
        <v>8.4480002522468567E-2</v>
      </c>
      <c r="M323" s="326">
        <v>8.6000002920627594E-2</v>
      </c>
      <c r="N323" s="327">
        <v>248</v>
      </c>
      <c r="O323" s="326">
        <v>7.7550001442432404E-2</v>
      </c>
      <c r="P323" s="326">
        <v>7.8680001199245453E-2</v>
      </c>
      <c r="Q323" s="327">
        <v>7517</v>
      </c>
      <c r="R323" s="326">
        <v>6.0920000076293952E-2</v>
      </c>
      <c r="S323" s="325">
        <v>6.3589997589588165E-2</v>
      </c>
    </row>
    <row r="324" spans="1:19" x14ac:dyDescent="0.25">
      <c r="A324" t="s">
        <v>478</v>
      </c>
      <c r="B324" t="s">
        <v>284</v>
      </c>
      <c r="C324" t="s">
        <v>309</v>
      </c>
      <c r="D324" t="s">
        <v>477</v>
      </c>
      <c r="E324" t="s">
        <v>26</v>
      </c>
      <c r="F324" t="s">
        <v>27</v>
      </c>
      <c r="G324" s="133">
        <v>2</v>
      </c>
      <c r="H324" t="s">
        <v>243</v>
      </c>
      <c r="I324" t="s">
        <v>521</v>
      </c>
      <c r="J324" t="s">
        <v>438</v>
      </c>
      <c r="K324" s="327">
        <v>9</v>
      </c>
      <c r="L324" s="326">
        <v>1.7680000513792041E-2</v>
      </c>
      <c r="N324" s="327">
        <v>46</v>
      </c>
      <c r="O324" s="326">
        <v>1.437999960035086E-2</v>
      </c>
      <c r="Q324" s="327">
        <v>5183</v>
      </c>
      <c r="R324" s="326">
        <v>4.2010001838207238E-2</v>
      </c>
      <c r="S324" s="325"/>
    </row>
    <row r="325" spans="1:19" x14ac:dyDescent="0.25">
      <c r="A325" t="s">
        <v>478</v>
      </c>
      <c r="B325" t="s">
        <v>284</v>
      </c>
      <c r="C325" t="s">
        <v>309</v>
      </c>
      <c r="D325" t="s">
        <v>477</v>
      </c>
      <c r="E325" t="s">
        <v>26</v>
      </c>
      <c r="F325" t="s">
        <v>27</v>
      </c>
      <c r="G325">
        <v>2</v>
      </c>
      <c r="H325" t="s">
        <v>243</v>
      </c>
      <c r="I325" t="s">
        <v>517</v>
      </c>
      <c r="J325" t="s">
        <v>520</v>
      </c>
      <c r="K325" s="142">
        <v>158</v>
      </c>
      <c r="L325" s="326">
        <v>0.31040999293327332</v>
      </c>
      <c r="N325" s="142">
        <v>1159</v>
      </c>
      <c r="O325" s="326">
        <v>0.36241000890731812</v>
      </c>
      <c r="Q325" s="142">
        <v>43571</v>
      </c>
      <c r="R325" s="326">
        <v>0.35313001275062561</v>
      </c>
    </row>
    <row r="326" spans="1:19" x14ac:dyDescent="0.25">
      <c r="A326" t="s">
        <v>478</v>
      </c>
      <c r="B326" t="s">
        <v>284</v>
      </c>
      <c r="C326" t="s">
        <v>309</v>
      </c>
      <c r="D326" t="s">
        <v>477</v>
      </c>
      <c r="E326" t="s">
        <v>26</v>
      </c>
      <c r="F326" t="s">
        <v>27</v>
      </c>
      <c r="G326">
        <v>2</v>
      </c>
      <c r="H326" t="s">
        <v>243</v>
      </c>
      <c r="I326" t="s">
        <v>517</v>
      </c>
      <c r="J326" t="s">
        <v>519</v>
      </c>
      <c r="K326" s="142">
        <v>155</v>
      </c>
      <c r="L326" s="326">
        <v>0.30452001094818121</v>
      </c>
      <c r="N326" s="142">
        <v>840</v>
      </c>
      <c r="O326" s="326">
        <v>0.26265999674797058</v>
      </c>
      <c r="Q326" s="142">
        <v>34904</v>
      </c>
      <c r="R326" s="326">
        <v>0.28288999199867249</v>
      </c>
    </row>
    <row r="327" spans="1:19" x14ac:dyDescent="0.25">
      <c r="A327" t="s">
        <v>478</v>
      </c>
      <c r="B327" t="s">
        <v>284</v>
      </c>
      <c r="C327" t="s">
        <v>309</v>
      </c>
      <c r="D327" t="s">
        <v>477</v>
      </c>
      <c r="E327" t="s">
        <v>26</v>
      </c>
      <c r="F327" t="s">
        <v>27</v>
      </c>
      <c r="G327" s="133">
        <v>2</v>
      </c>
      <c r="H327" t="s">
        <v>243</v>
      </c>
      <c r="I327" t="s">
        <v>517</v>
      </c>
      <c r="J327" t="s">
        <v>518</v>
      </c>
      <c r="K327" s="327">
        <v>196</v>
      </c>
      <c r="L327" s="326">
        <v>0.38506999611854548</v>
      </c>
      <c r="N327" s="327">
        <v>1199</v>
      </c>
      <c r="O327" s="326">
        <v>0.37492001056671143</v>
      </c>
      <c r="Q327" s="327">
        <v>44910</v>
      </c>
      <c r="R327" s="326">
        <v>0.3639799952507019</v>
      </c>
      <c r="S327" s="325"/>
    </row>
    <row r="328" spans="1:19" x14ac:dyDescent="0.25">
      <c r="A328" t="s">
        <v>478</v>
      </c>
      <c r="B328" t="s">
        <v>284</v>
      </c>
      <c r="C328" t="s">
        <v>309</v>
      </c>
      <c r="D328" t="s">
        <v>477</v>
      </c>
      <c r="E328" t="s">
        <v>26</v>
      </c>
      <c r="F328" t="s">
        <v>27</v>
      </c>
      <c r="G328" s="133">
        <v>2</v>
      </c>
      <c r="H328" t="s">
        <v>243</v>
      </c>
      <c r="I328" t="s">
        <v>513</v>
      </c>
      <c r="J328" t="s">
        <v>516</v>
      </c>
      <c r="K328" s="327">
        <v>18</v>
      </c>
      <c r="L328" s="326">
        <v>3.5360001027584083E-2</v>
      </c>
      <c r="M328" s="326">
        <v>3.5859998315572739E-2</v>
      </c>
      <c r="N328" s="327">
        <v>108</v>
      </c>
      <c r="O328" s="326">
        <v>3.3769998699426651E-2</v>
      </c>
      <c r="P328" s="326">
        <v>3.5130001604557037E-2</v>
      </c>
      <c r="Q328" s="327">
        <v>4179</v>
      </c>
      <c r="R328" s="326">
        <v>3.3870000392198563E-2</v>
      </c>
      <c r="S328" s="325">
        <v>3.8320001214742661E-2</v>
      </c>
    </row>
    <row r="329" spans="1:19" x14ac:dyDescent="0.25">
      <c r="A329" t="s">
        <v>478</v>
      </c>
      <c r="B329" t="s">
        <v>284</v>
      </c>
      <c r="C329" t="s">
        <v>309</v>
      </c>
      <c r="D329" t="s">
        <v>477</v>
      </c>
      <c r="E329" t="s">
        <v>26</v>
      </c>
      <c r="F329" t="s">
        <v>27</v>
      </c>
      <c r="G329" s="133">
        <v>2</v>
      </c>
      <c r="H329" t="s">
        <v>243</v>
      </c>
      <c r="I329" t="s">
        <v>513</v>
      </c>
      <c r="J329" t="s">
        <v>515</v>
      </c>
      <c r="K329" s="327">
        <v>37</v>
      </c>
      <c r="L329" s="326">
        <v>7.2690002620220184E-2</v>
      </c>
      <c r="M329" s="326">
        <v>7.371000200510025E-2</v>
      </c>
      <c r="N329" s="327">
        <v>330</v>
      </c>
      <c r="O329" s="326">
        <v>0.1031899973750114</v>
      </c>
      <c r="P329" s="326">
        <v>0.1073499992489815</v>
      </c>
      <c r="Q329" s="327">
        <v>13286</v>
      </c>
      <c r="R329" s="326">
        <v>0.1076800003647804</v>
      </c>
      <c r="S329" s="325">
        <v>0.12182000279426571</v>
      </c>
    </row>
    <row r="330" spans="1:19" x14ac:dyDescent="0.25">
      <c r="A330" t="s">
        <v>478</v>
      </c>
      <c r="B330" t="s">
        <v>284</v>
      </c>
      <c r="C330" t="s">
        <v>309</v>
      </c>
      <c r="D330" t="s">
        <v>477</v>
      </c>
      <c r="E330" t="s">
        <v>26</v>
      </c>
      <c r="F330" t="s">
        <v>27</v>
      </c>
      <c r="G330" s="133">
        <v>2</v>
      </c>
      <c r="H330" t="s">
        <v>243</v>
      </c>
      <c r="I330" t="s">
        <v>513</v>
      </c>
      <c r="J330" t="s">
        <v>514</v>
      </c>
      <c r="K330" s="327">
        <v>447</v>
      </c>
      <c r="L330" s="326">
        <v>0.87818998098373413</v>
      </c>
      <c r="M330" s="326">
        <v>0.89043998718261719</v>
      </c>
      <c r="N330" s="327">
        <v>2636</v>
      </c>
      <c r="O330" s="326">
        <v>0.82427000999450684</v>
      </c>
      <c r="P330" s="326">
        <v>0.85750997066497803</v>
      </c>
      <c r="Q330" s="327">
        <v>91601</v>
      </c>
      <c r="R330" s="326">
        <v>0.74239999055862427</v>
      </c>
      <c r="S330" s="325">
        <v>0.83986997604370117</v>
      </c>
    </row>
    <row r="331" spans="1:19" x14ac:dyDescent="0.25">
      <c r="A331" t="s">
        <v>478</v>
      </c>
      <c r="B331" t="s">
        <v>284</v>
      </c>
      <c r="C331" t="s">
        <v>309</v>
      </c>
      <c r="D331" t="s">
        <v>477</v>
      </c>
      <c r="E331" t="s">
        <v>26</v>
      </c>
      <c r="F331" t="s">
        <v>27</v>
      </c>
      <c r="G331" s="133">
        <v>2</v>
      </c>
      <c r="H331" t="s">
        <v>243</v>
      </c>
      <c r="I331" t="s">
        <v>513</v>
      </c>
      <c r="J331" t="s">
        <v>512</v>
      </c>
      <c r="K331" s="327">
        <v>7</v>
      </c>
      <c r="L331" s="326">
        <v>1.3749999925494191E-2</v>
      </c>
      <c r="N331" s="327">
        <v>124</v>
      </c>
      <c r="O331" s="326">
        <v>3.8770001381635673E-2</v>
      </c>
      <c r="Q331" s="327">
        <v>14319</v>
      </c>
      <c r="R331" s="326">
        <v>0.11604999750852581</v>
      </c>
      <c r="S331" s="325"/>
    </row>
    <row r="332" spans="1:19" x14ac:dyDescent="0.25">
      <c r="A332" t="s">
        <v>478</v>
      </c>
      <c r="B332" t="s">
        <v>284</v>
      </c>
      <c r="C332" t="s">
        <v>309</v>
      </c>
      <c r="D332" t="s">
        <v>477</v>
      </c>
      <c r="E332" t="s">
        <v>26</v>
      </c>
      <c r="F332" t="s">
        <v>27</v>
      </c>
      <c r="G332">
        <v>2</v>
      </c>
      <c r="H332" t="s">
        <v>243</v>
      </c>
      <c r="I332" t="s">
        <v>575</v>
      </c>
      <c r="J332" t="s">
        <v>511</v>
      </c>
      <c r="K332" s="142">
        <v>2</v>
      </c>
      <c r="L332" s="326">
        <v>3.9300001226365566E-3</v>
      </c>
      <c r="M332" s="326">
        <v>4.0600001811981201E-3</v>
      </c>
      <c r="N332" s="142">
        <v>113</v>
      </c>
      <c r="O332" s="326">
        <v>3.5330001264810562E-2</v>
      </c>
      <c r="P332" s="326">
        <v>3.6019999533891678E-2</v>
      </c>
      <c r="Q332" s="142">
        <v>5100</v>
      </c>
      <c r="R332" s="326">
        <v>4.1329998522996902E-2</v>
      </c>
      <c r="S332" s="326">
        <v>4.4070001691579819E-2</v>
      </c>
    </row>
    <row r="333" spans="1:19" x14ac:dyDescent="0.25">
      <c r="A333" t="s">
        <v>478</v>
      </c>
      <c r="B333" t="s">
        <v>284</v>
      </c>
      <c r="C333" t="s">
        <v>309</v>
      </c>
      <c r="D333" t="s">
        <v>477</v>
      </c>
      <c r="E333" t="s">
        <v>26</v>
      </c>
      <c r="F333" t="s">
        <v>27</v>
      </c>
      <c r="G333" s="133">
        <v>2</v>
      </c>
      <c r="H333" t="s">
        <v>243</v>
      </c>
      <c r="I333" t="s">
        <v>575</v>
      </c>
      <c r="J333" t="s">
        <v>510</v>
      </c>
      <c r="K333" s="327">
        <v>2</v>
      </c>
      <c r="L333" s="326">
        <v>3.9300001226365566E-3</v>
      </c>
      <c r="M333" s="326">
        <v>4.0600001811981201E-3</v>
      </c>
      <c r="N333" s="327">
        <v>12</v>
      </c>
      <c r="O333" s="326">
        <v>3.7499999161809679E-3</v>
      </c>
      <c r="P333" s="326">
        <v>3.830000059679151E-3</v>
      </c>
      <c r="Q333" s="327">
        <v>2781</v>
      </c>
      <c r="R333" s="326">
        <v>2.2539999336004261E-2</v>
      </c>
      <c r="S333" s="325">
        <v>2.4029999971389771E-2</v>
      </c>
    </row>
    <row r="334" spans="1:19" x14ac:dyDescent="0.25">
      <c r="A334" t="s">
        <v>478</v>
      </c>
      <c r="B334" t="s">
        <v>284</v>
      </c>
      <c r="C334" t="s">
        <v>309</v>
      </c>
      <c r="D334" t="s">
        <v>477</v>
      </c>
      <c r="E334" t="s">
        <v>26</v>
      </c>
      <c r="F334" t="s">
        <v>27</v>
      </c>
      <c r="G334">
        <v>2</v>
      </c>
      <c r="H334" t="s">
        <v>243</v>
      </c>
      <c r="I334" t="s">
        <v>575</v>
      </c>
      <c r="J334" t="s">
        <v>509</v>
      </c>
      <c r="K334" s="142">
        <v>2</v>
      </c>
      <c r="L334" s="326">
        <v>3.9300001226365566E-3</v>
      </c>
      <c r="M334" s="326">
        <v>4.0600001811981201E-3</v>
      </c>
      <c r="N334" s="142">
        <v>18</v>
      </c>
      <c r="O334" s="326">
        <v>5.6300000287592411E-3</v>
      </c>
      <c r="P334" s="326">
        <v>5.7399999350309372E-3</v>
      </c>
      <c r="Q334" s="142">
        <v>909</v>
      </c>
      <c r="R334" s="326">
        <v>7.3699997738003731E-3</v>
      </c>
      <c r="S334" s="326">
        <v>7.8499997034668922E-3</v>
      </c>
    </row>
    <row r="335" spans="1:19" x14ac:dyDescent="0.25">
      <c r="A335" t="s">
        <v>478</v>
      </c>
      <c r="B335" t="s">
        <v>284</v>
      </c>
      <c r="C335" t="s">
        <v>309</v>
      </c>
      <c r="D335" t="s">
        <v>477</v>
      </c>
      <c r="E335" t="s">
        <v>26</v>
      </c>
      <c r="F335" t="s">
        <v>27</v>
      </c>
      <c r="G335">
        <v>2</v>
      </c>
      <c r="H335" t="s">
        <v>243</v>
      </c>
      <c r="I335" t="s">
        <v>575</v>
      </c>
      <c r="J335" t="s">
        <v>508</v>
      </c>
      <c r="K335" s="142">
        <v>2</v>
      </c>
      <c r="L335" s="326">
        <v>3.9300001226365566E-3</v>
      </c>
      <c r="M335" s="326">
        <v>4.0600001811981201E-3</v>
      </c>
      <c r="N335" s="142">
        <v>14</v>
      </c>
      <c r="O335" s="326">
        <v>4.3799998238682747E-3</v>
      </c>
      <c r="P335" s="326">
        <v>4.459999967366457E-3</v>
      </c>
      <c r="Q335" s="142">
        <v>2219</v>
      </c>
      <c r="R335" s="326">
        <v>1.7980000004172329E-2</v>
      </c>
      <c r="S335" s="326">
        <v>1.9169999286532399E-2</v>
      </c>
    </row>
    <row r="336" spans="1:19" x14ac:dyDescent="0.25">
      <c r="A336" t="s">
        <v>478</v>
      </c>
      <c r="B336" t="s">
        <v>284</v>
      </c>
      <c r="C336" t="s">
        <v>309</v>
      </c>
      <c r="D336" t="s">
        <v>477</v>
      </c>
      <c r="E336" t="s">
        <v>26</v>
      </c>
      <c r="F336" t="s">
        <v>27</v>
      </c>
      <c r="G336" s="133">
        <v>2</v>
      </c>
      <c r="H336" t="s">
        <v>243</v>
      </c>
      <c r="I336" t="s">
        <v>575</v>
      </c>
      <c r="J336" t="s">
        <v>438</v>
      </c>
      <c r="K336" s="327">
        <v>16</v>
      </c>
      <c r="L336" s="326">
        <v>3.1429998576641083E-2</v>
      </c>
      <c r="N336" s="327">
        <v>61</v>
      </c>
      <c r="O336" s="326">
        <v>1.906999945640564E-2</v>
      </c>
      <c r="Q336" s="327">
        <v>7648</v>
      </c>
      <c r="R336" s="326">
        <v>6.1980001628398902E-2</v>
      </c>
      <c r="S336" s="325"/>
    </row>
    <row r="337" spans="1:19" x14ac:dyDescent="0.25">
      <c r="A337" t="s">
        <v>478</v>
      </c>
      <c r="B337" t="s">
        <v>284</v>
      </c>
      <c r="C337" t="s">
        <v>309</v>
      </c>
      <c r="D337" t="s">
        <v>477</v>
      </c>
      <c r="E337" t="s">
        <v>26</v>
      </c>
      <c r="F337" t="s">
        <v>27</v>
      </c>
      <c r="G337" s="133">
        <v>2</v>
      </c>
      <c r="H337" t="s">
        <v>243</v>
      </c>
      <c r="I337" t="s">
        <v>575</v>
      </c>
      <c r="J337" t="s">
        <v>507</v>
      </c>
      <c r="K337" s="327">
        <v>485</v>
      </c>
      <c r="L337" s="326">
        <v>0.95284998416900635</v>
      </c>
      <c r="M337" s="326">
        <v>0.98377001285552979</v>
      </c>
      <c r="N337" s="327">
        <v>2980</v>
      </c>
      <c r="O337" s="326">
        <v>0.93182998895645142</v>
      </c>
      <c r="P337" s="326">
        <v>0.94994997978210449</v>
      </c>
      <c r="Q337" s="327">
        <v>104728</v>
      </c>
      <c r="R337" s="326">
        <v>0.84878998994827271</v>
      </c>
      <c r="S337" s="325">
        <v>0.90487998723983765</v>
      </c>
    </row>
    <row r="338" spans="1:19" x14ac:dyDescent="0.25">
      <c r="A338" t="s">
        <v>478</v>
      </c>
      <c r="B338" t="s">
        <v>284</v>
      </c>
      <c r="C338" t="s">
        <v>309</v>
      </c>
      <c r="D338" t="s">
        <v>477</v>
      </c>
      <c r="E338" t="s">
        <v>26</v>
      </c>
      <c r="F338" t="s">
        <v>27</v>
      </c>
      <c r="G338" s="133">
        <v>2</v>
      </c>
      <c r="H338" t="s">
        <v>243</v>
      </c>
      <c r="I338" t="s">
        <v>576</v>
      </c>
      <c r="J338" t="s">
        <v>485</v>
      </c>
      <c r="K338" s="327">
        <v>0</v>
      </c>
      <c r="L338" s="326">
        <v>0</v>
      </c>
      <c r="N338" s="327">
        <v>0</v>
      </c>
      <c r="O338" s="326">
        <v>0</v>
      </c>
      <c r="Q338" s="327">
        <v>2</v>
      </c>
      <c r="R338" s="326">
        <v>1.99999994947575E-5</v>
      </c>
      <c r="S338" s="325">
        <v>0.5</v>
      </c>
    </row>
    <row r="339" spans="1:19" x14ac:dyDescent="0.25">
      <c r="A339" t="s">
        <v>478</v>
      </c>
      <c r="B339" t="s">
        <v>284</v>
      </c>
      <c r="C339" t="s">
        <v>309</v>
      </c>
      <c r="D339" t="s">
        <v>477</v>
      </c>
      <c r="E339" t="s">
        <v>26</v>
      </c>
      <c r="F339" t="s">
        <v>27</v>
      </c>
      <c r="G339" s="133">
        <v>2</v>
      </c>
      <c r="H339" t="s">
        <v>243</v>
      </c>
      <c r="I339" t="s">
        <v>576</v>
      </c>
      <c r="J339" t="s">
        <v>484</v>
      </c>
      <c r="K339" s="327">
        <v>0</v>
      </c>
      <c r="L339" s="326">
        <v>0</v>
      </c>
      <c r="N339" s="327">
        <v>0</v>
      </c>
      <c r="O339" s="326">
        <v>0</v>
      </c>
      <c r="Q339" s="327">
        <v>2</v>
      </c>
      <c r="R339" s="326">
        <v>1.99999994947575E-5</v>
      </c>
      <c r="S339" s="325">
        <v>0.5</v>
      </c>
    </row>
    <row r="340" spans="1:19" x14ac:dyDescent="0.25">
      <c r="A340" t="s">
        <v>478</v>
      </c>
      <c r="B340" t="s">
        <v>284</v>
      </c>
      <c r="C340" t="s">
        <v>309</v>
      </c>
      <c r="D340" t="s">
        <v>477</v>
      </c>
      <c r="E340" t="s">
        <v>26</v>
      </c>
      <c r="F340" t="s">
        <v>27</v>
      </c>
      <c r="G340">
        <v>2</v>
      </c>
      <c r="H340" t="s">
        <v>243</v>
      </c>
      <c r="I340" t="s">
        <v>576</v>
      </c>
      <c r="J340" t="s">
        <v>438</v>
      </c>
      <c r="K340" s="142">
        <v>509</v>
      </c>
      <c r="L340" s="326">
        <v>1</v>
      </c>
      <c r="N340" s="142">
        <v>3198</v>
      </c>
      <c r="O340" s="326">
        <v>1</v>
      </c>
      <c r="Q340" s="142">
        <v>123381</v>
      </c>
      <c r="R340" s="326">
        <v>0.99997001886367798</v>
      </c>
    </row>
    <row r="341" spans="1:19" x14ac:dyDescent="0.25">
      <c r="A341" t="s">
        <v>478</v>
      </c>
      <c r="B341" t="s">
        <v>284</v>
      </c>
      <c r="C341" t="s">
        <v>309</v>
      </c>
      <c r="D341" t="s">
        <v>477</v>
      </c>
      <c r="E341" t="s">
        <v>26</v>
      </c>
      <c r="F341" t="s">
        <v>27</v>
      </c>
      <c r="G341" s="133">
        <v>2</v>
      </c>
      <c r="H341" t="s">
        <v>243</v>
      </c>
      <c r="I341" t="s">
        <v>504</v>
      </c>
      <c r="J341" t="s">
        <v>506</v>
      </c>
      <c r="K341" s="327">
        <v>7</v>
      </c>
      <c r="L341" s="326">
        <v>1.3749999925494191E-2</v>
      </c>
      <c r="N341" s="327">
        <v>124</v>
      </c>
      <c r="O341" s="326">
        <v>3.8770001381635673E-2</v>
      </c>
      <c r="Q341" s="327">
        <v>14319</v>
      </c>
      <c r="R341" s="326">
        <v>0.11604999750852581</v>
      </c>
      <c r="S341" s="325"/>
    </row>
    <row r="342" spans="1:19" x14ac:dyDescent="0.25">
      <c r="A342" t="s">
        <v>478</v>
      </c>
      <c r="B342" t="s">
        <v>284</v>
      </c>
      <c r="C342" t="s">
        <v>309</v>
      </c>
      <c r="D342" t="s">
        <v>477</v>
      </c>
      <c r="E342" t="s">
        <v>26</v>
      </c>
      <c r="F342" t="s">
        <v>27</v>
      </c>
      <c r="G342" s="133">
        <v>2</v>
      </c>
      <c r="H342" t="s">
        <v>243</v>
      </c>
      <c r="I342" t="s">
        <v>504</v>
      </c>
      <c r="J342" t="s">
        <v>424</v>
      </c>
      <c r="K342" s="327">
        <v>37</v>
      </c>
      <c r="L342" s="326">
        <v>7.2690002620220184E-2</v>
      </c>
      <c r="M342" s="326">
        <v>7.371000200510025E-2</v>
      </c>
      <c r="N342" s="327">
        <v>330</v>
      </c>
      <c r="O342" s="326">
        <v>0.1031899973750114</v>
      </c>
      <c r="P342" s="326">
        <v>0.1073499992489815</v>
      </c>
      <c r="Q342" s="327">
        <v>13286</v>
      </c>
      <c r="R342" s="326">
        <v>0.1076800003647804</v>
      </c>
      <c r="S342" s="325">
        <v>0.12182000279426571</v>
      </c>
    </row>
    <row r="343" spans="1:19" x14ac:dyDescent="0.25">
      <c r="A343" t="s">
        <v>478</v>
      </c>
      <c r="B343" t="s">
        <v>284</v>
      </c>
      <c r="C343" t="s">
        <v>309</v>
      </c>
      <c r="D343" t="s">
        <v>477</v>
      </c>
      <c r="E343" t="s">
        <v>26</v>
      </c>
      <c r="F343" t="s">
        <v>27</v>
      </c>
      <c r="G343">
        <v>2</v>
      </c>
      <c r="H343" t="s">
        <v>243</v>
      </c>
      <c r="I343" t="s">
        <v>504</v>
      </c>
      <c r="J343" t="s">
        <v>455</v>
      </c>
      <c r="K343" s="142">
        <v>156</v>
      </c>
      <c r="L343" s="326">
        <v>0.30647999048233032</v>
      </c>
      <c r="M343" s="326">
        <v>0.31075999140739441</v>
      </c>
      <c r="N343" s="142">
        <v>1121</v>
      </c>
      <c r="O343" s="326">
        <v>0.3505299985408783</v>
      </c>
      <c r="P343" s="326">
        <v>0.36467000842094421</v>
      </c>
      <c r="Q343" s="142">
        <v>43045</v>
      </c>
      <c r="R343" s="326">
        <v>0.34887000918388372</v>
      </c>
      <c r="S343" s="326">
        <v>0.39467000961303711</v>
      </c>
    </row>
    <row r="344" spans="1:19" x14ac:dyDescent="0.25">
      <c r="A344" t="s">
        <v>478</v>
      </c>
      <c r="B344" t="s">
        <v>284</v>
      </c>
      <c r="C344" t="s">
        <v>309</v>
      </c>
      <c r="D344" t="s">
        <v>477</v>
      </c>
      <c r="E344" t="s">
        <v>26</v>
      </c>
      <c r="F344" t="s">
        <v>27</v>
      </c>
      <c r="G344">
        <v>2</v>
      </c>
      <c r="H344" t="s">
        <v>243</v>
      </c>
      <c r="I344" t="s">
        <v>504</v>
      </c>
      <c r="J344" t="s">
        <v>505</v>
      </c>
      <c r="K344" s="142">
        <v>267</v>
      </c>
      <c r="L344" s="326">
        <v>0.52455997467041016</v>
      </c>
      <c r="M344" s="326">
        <v>0.53187000751495361</v>
      </c>
      <c r="N344" s="142">
        <v>1374</v>
      </c>
      <c r="O344" s="326">
        <v>0.42963999509811401</v>
      </c>
      <c r="P344" s="326">
        <v>0.44696998596191412</v>
      </c>
      <c r="Q344" s="142">
        <v>42835</v>
      </c>
      <c r="R344" s="326">
        <v>0.34716999530792242</v>
      </c>
      <c r="S344" s="326">
        <v>0.39274001121521002</v>
      </c>
    </row>
    <row r="345" spans="1:19" x14ac:dyDescent="0.25">
      <c r="A345" t="s">
        <v>478</v>
      </c>
      <c r="B345" t="s">
        <v>284</v>
      </c>
      <c r="C345" t="s">
        <v>309</v>
      </c>
      <c r="D345" t="s">
        <v>477</v>
      </c>
      <c r="E345" t="s">
        <v>26</v>
      </c>
      <c r="F345" t="s">
        <v>27</v>
      </c>
      <c r="G345" s="133">
        <v>2</v>
      </c>
      <c r="H345" t="s">
        <v>243</v>
      </c>
      <c r="I345" t="s">
        <v>504</v>
      </c>
      <c r="J345" t="s">
        <v>503</v>
      </c>
      <c r="K345" s="327">
        <v>42</v>
      </c>
      <c r="L345" s="326">
        <v>8.2510001957416534E-2</v>
      </c>
      <c r="M345" s="326">
        <v>8.3669997751712799E-2</v>
      </c>
      <c r="N345" s="327">
        <v>249</v>
      </c>
      <c r="O345" s="326">
        <v>7.7859997749328613E-2</v>
      </c>
      <c r="P345" s="326">
        <v>8.1000000238418579E-2</v>
      </c>
      <c r="Q345" s="327">
        <v>9900</v>
      </c>
      <c r="R345" s="326">
        <v>8.0239996314048767E-2</v>
      </c>
      <c r="S345" s="325">
        <v>9.0769998729228973E-2</v>
      </c>
    </row>
    <row r="346" spans="1:19" x14ac:dyDescent="0.25">
      <c r="A346" t="s">
        <v>478</v>
      </c>
      <c r="B346" t="s">
        <v>284</v>
      </c>
      <c r="C346" t="s">
        <v>309</v>
      </c>
      <c r="D346" t="s">
        <v>477</v>
      </c>
      <c r="E346" t="s">
        <v>26</v>
      </c>
      <c r="F346" t="s">
        <v>27</v>
      </c>
      <c r="G346" s="133">
        <v>2</v>
      </c>
      <c r="H346" t="s">
        <v>243</v>
      </c>
      <c r="I346" t="s">
        <v>501</v>
      </c>
      <c r="J346" t="s">
        <v>502</v>
      </c>
      <c r="K346" s="327">
        <v>7</v>
      </c>
      <c r="L346" s="326">
        <v>1.3749999925494191E-2</v>
      </c>
      <c r="N346" s="327">
        <v>124</v>
      </c>
      <c r="O346" s="326">
        <v>3.8770001381635673E-2</v>
      </c>
      <c r="Q346" s="327">
        <v>14319</v>
      </c>
      <c r="R346" s="326">
        <v>0.11604999750852581</v>
      </c>
      <c r="S346" s="325"/>
    </row>
    <row r="347" spans="1:19" x14ac:dyDescent="0.25">
      <c r="A347" t="s">
        <v>478</v>
      </c>
      <c r="B347" t="s">
        <v>284</v>
      </c>
      <c r="C347" t="s">
        <v>309</v>
      </c>
      <c r="D347" t="s">
        <v>477</v>
      </c>
      <c r="E347" t="s">
        <v>26</v>
      </c>
      <c r="F347" t="s">
        <v>27</v>
      </c>
      <c r="G347" s="133">
        <v>2</v>
      </c>
      <c r="H347" t="s">
        <v>243</v>
      </c>
      <c r="I347" t="s">
        <v>501</v>
      </c>
      <c r="J347" t="s">
        <v>500</v>
      </c>
      <c r="K347" s="327">
        <v>502</v>
      </c>
      <c r="L347" s="326">
        <v>0.98624998331069946</v>
      </c>
      <c r="M347" s="326">
        <v>1</v>
      </c>
      <c r="N347" s="327">
        <v>3074</v>
      </c>
      <c r="O347" s="326">
        <v>0.96122997999191284</v>
      </c>
      <c r="P347" s="326">
        <v>1</v>
      </c>
      <c r="Q347" s="327">
        <v>109066</v>
      </c>
      <c r="R347" s="326">
        <v>0.88394999504089355</v>
      </c>
      <c r="S347" s="325">
        <v>1</v>
      </c>
    </row>
    <row r="348" spans="1:19" x14ac:dyDescent="0.25">
      <c r="A348" t="s">
        <v>478</v>
      </c>
      <c r="B348" t="s">
        <v>284</v>
      </c>
      <c r="C348" t="s">
        <v>309</v>
      </c>
      <c r="D348" t="s">
        <v>477</v>
      </c>
      <c r="E348" t="s">
        <v>26</v>
      </c>
      <c r="F348" t="s">
        <v>27</v>
      </c>
      <c r="G348">
        <v>2</v>
      </c>
      <c r="H348" t="s">
        <v>243</v>
      </c>
      <c r="I348" t="s">
        <v>577</v>
      </c>
      <c r="J348" t="s">
        <v>493</v>
      </c>
      <c r="K348" s="142">
        <v>21</v>
      </c>
      <c r="L348" s="326">
        <v>4.1260000318288803E-2</v>
      </c>
      <c r="N348" s="142">
        <v>267</v>
      </c>
      <c r="O348" s="326">
        <v>8.3489999175071716E-2</v>
      </c>
      <c r="Q348" s="142">
        <v>45663</v>
      </c>
      <c r="R348" s="326">
        <v>0.37009000778198242</v>
      </c>
    </row>
    <row r="349" spans="1:19" x14ac:dyDescent="0.25">
      <c r="A349" t="s">
        <v>478</v>
      </c>
      <c r="B349" t="s">
        <v>284</v>
      </c>
      <c r="C349" t="s">
        <v>309</v>
      </c>
      <c r="D349" t="s">
        <v>477</v>
      </c>
      <c r="E349" t="s">
        <v>26</v>
      </c>
      <c r="F349" t="s">
        <v>27</v>
      </c>
      <c r="G349" s="133">
        <v>2</v>
      </c>
      <c r="H349" t="s">
        <v>243</v>
      </c>
      <c r="I349" t="s">
        <v>577</v>
      </c>
      <c r="J349" t="s">
        <v>492</v>
      </c>
      <c r="K349" s="327">
        <v>354</v>
      </c>
      <c r="L349" s="326">
        <v>0.69547998905181885</v>
      </c>
      <c r="M349" s="326">
        <v>0.72540998458862305</v>
      </c>
      <c r="N349" s="327">
        <v>2380</v>
      </c>
      <c r="O349" s="326">
        <v>0.74422001838684082</v>
      </c>
      <c r="P349" s="326">
        <v>0.81200999021530151</v>
      </c>
      <c r="Q349" s="327">
        <v>63272</v>
      </c>
      <c r="R349" s="326">
        <v>0.51279997825622559</v>
      </c>
      <c r="S349" s="325">
        <v>0.81407999992370605</v>
      </c>
    </row>
    <row r="350" spans="1:19" x14ac:dyDescent="0.25">
      <c r="A350" t="s">
        <v>478</v>
      </c>
      <c r="B350" t="s">
        <v>284</v>
      </c>
      <c r="C350" t="s">
        <v>309</v>
      </c>
      <c r="D350" t="s">
        <v>477</v>
      </c>
      <c r="E350" t="s">
        <v>26</v>
      </c>
      <c r="F350" t="s">
        <v>27</v>
      </c>
      <c r="G350">
        <v>2</v>
      </c>
      <c r="H350" t="s">
        <v>243</v>
      </c>
      <c r="I350" t="s">
        <v>577</v>
      </c>
      <c r="J350" t="s">
        <v>491</v>
      </c>
      <c r="K350" s="142">
        <v>99</v>
      </c>
      <c r="L350" s="326">
        <v>0.19449999928474429</v>
      </c>
      <c r="M350" s="326">
        <v>0.20286999642848971</v>
      </c>
      <c r="N350" s="142">
        <v>363</v>
      </c>
      <c r="O350" s="326">
        <v>0.1135099977254868</v>
      </c>
      <c r="P350" s="326">
        <v>0.12385000288486479</v>
      </c>
      <c r="Q350" s="142">
        <v>9186</v>
      </c>
      <c r="R350" s="326">
        <v>7.4450001120567322E-2</v>
      </c>
      <c r="S350" s="326">
        <v>0.11818999797105791</v>
      </c>
    </row>
    <row r="351" spans="1:19" x14ac:dyDescent="0.25">
      <c r="A351" t="s">
        <v>478</v>
      </c>
      <c r="B351" t="s">
        <v>284</v>
      </c>
      <c r="C351" t="s">
        <v>309</v>
      </c>
      <c r="D351" t="s">
        <v>477</v>
      </c>
      <c r="E351" t="s">
        <v>26</v>
      </c>
      <c r="F351" t="s">
        <v>27</v>
      </c>
      <c r="G351">
        <v>2</v>
      </c>
      <c r="H351" t="s">
        <v>243</v>
      </c>
      <c r="I351" t="s">
        <v>577</v>
      </c>
      <c r="J351" t="s">
        <v>490</v>
      </c>
      <c r="K351" s="142">
        <v>22</v>
      </c>
      <c r="L351" s="326">
        <v>4.3219998478889472E-2</v>
      </c>
      <c r="M351" s="326">
        <v>4.5079998672008507E-2</v>
      </c>
      <c r="N351" s="142">
        <v>118</v>
      </c>
      <c r="O351" s="326">
        <v>3.6899998784065247E-2</v>
      </c>
      <c r="P351" s="326">
        <v>4.0259998291730881E-2</v>
      </c>
      <c r="Q351" s="142">
        <v>3071</v>
      </c>
      <c r="R351" s="326">
        <v>2.489000000059605E-2</v>
      </c>
      <c r="S351" s="326">
        <v>3.9510000497102737E-2</v>
      </c>
    </row>
    <row r="352" spans="1:19" x14ac:dyDescent="0.25">
      <c r="A352" t="s">
        <v>478</v>
      </c>
      <c r="B352" t="s">
        <v>284</v>
      </c>
      <c r="C352" t="s">
        <v>309</v>
      </c>
      <c r="D352" t="s">
        <v>477</v>
      </c>
      <c r="E352" t="s">
        <v>26</v>
      </c>
      <c r="F352" t="s">
        <v>27</v>
      </c>
      <c r="G352" s="133">
        <v>2</v>
      </c>
      <c r="H352" t="s">
        <v>243</v>
      </c>
      <c r="I352" t="s">
        <v>577</v>
      </c>
      <c r="J352" t="s">
        <v>489</v>
      </c>
      <c r="K352" s="327">
        <v>11</v>
      </c>
      <c r="L352" s="326">
        <v>2.1609999239444729E-2</v>
      </c>
      <c r="M352" s="326">
        <v>2.2539999336004261E-2</v>
      </c>
      <c r="N352" s="327">
        <v>51</v>
      </c>
      <c r="O352" s="326">
        <v>1.5949999913573269E-2</v>
      </c>
      <c r="P352" s="326">
        <v>1.740000024437904E-2</v>
      </c>
      <c r="Q352" s="327">
        <v>1819</v>
      </c>
      <c r="R352" s="326">
        <v>1.473999954760075E-2</v>
      </c>
      <c r="S352" s="325">
        <v>2.339999936521053E-2</v>
      </c>
    </row>
    <row r="353" spans="1:19" x14ac:dyDescent="0.25">
      <c r="A353" t="s">
        <v>478</v>
      </c>
      <c r="B353" t="s">
        <v>284</v>
      </c>
      <c r="C353" t="s">
        <v>309</v>
      </c>
      <c r="D353" t="s">
        <v>477</v>
      </c>
      <c r="E353" t="s">
        <v>26</v>
      </c>
      <c r="F353" t="s">
        <v>27</v>
      </c>
      <c r="G353" s="133">
        <v>2</v>
      </c>
      <c r="H353" t="s">
        <v>243</v>
      </c>
      <c r="I353" t="s">
        <v>577</v>
      </c>
      <c r="J353" t="s">
        <v>488</v>
      </c>
      <c r="K353" s="327">
        <v>2</v>
      </c>
      <c r="L353" s="326">
        <v>3.9300001226365566E-3</v>
      </c>
      <c r="M353" s="326">
        <v>4.1000000201165676E-3</v>
      </c>
      <c r="N353" s="327">
        <v>19</v>
      </c>
      <c r="O353" s="326">
        <v>5.9400000609457493E-3</v>
      </c>
      <c r="P353" s="326">
        <v>6.4799999818205833E-3</v>
      </c>
      <c r="Q353" s="327">
        <v>374</v>
      </c>
      <c r="R353" s="326">
        <v>3.03000002168119E-3</v>
      </c>
      <c r="S353" s="325">
        <v>4.8099998384714127E-3</v>
      </c>
    </row>
    <row r="354" spans="1:19" x14ac:dyDescent="0.25">
      <c r="A354" t="s">
        <v>478</v>
      </c>
      <c r="B354" t="s">
        <v>284</v>
      </c>
      <c r="C354" t="s">
        <v>309</v>
      </c>
      <c r="D354" t="s">
        <v>477</v>
      </c>
      <c r="E354" t="s">
        <v>26</v>
      </c>
      <c r="F354" t="s">
        <v>27</v>
      </c>
      <c r="G354" s="133">
        <v>2</v>
      </c>
      <c r="H354" t="s">
        <v>243</v>
      </c>
      <c r="I354" t="s">
        <v>499</v>
      </c>
      <c r="J354" t="s">
        <v>261</v>
      </c>
      <c r="K354" s="327">
        <v>503</v>
      </c>
      <c r="L354" s="326">
        <v>0.98821002244949341</v>
      </c>
      <c r="N354" s="327">
        <v>3171</v>
      </c>
      <c r="O354" s="326">
        <v>0.99155998229980469</v>
      </c>
      <c r="Q354" s="327">
        <v>122496</v>
      </c>
      <c r="R354" s="326">
        <v>0.99278998374938965</v>
      </c>
      <c r="S354" s="325"/>
    </row>
    <row r="355" spans="1:19" x14ac:dyDescent="0.25">
      <c r="A355" t="s">
        <v>478</v>
      </c>
      <c r="B355" t="s">
        <v>284</v>
      </c>
      <c r="C355" t="s">
        <v>309</v>
      </c>
      <c r="D355" t="s">
        <v>477</v>
      </c>
      <c r="E355" t="s">
        <v>26</v>
      </c>
      <c r="F355" t="s">
        <v>27</v>
      </c>
      <c r="G355">
        <v>2</v>
      </c>
      <c r="H355" t="s">
        <v>243</v>
      </c>
      <c r="I355" t="s">
        <v>499</v>
      </c>
      <c r="J355" t="s">
        <v>262</v>
      </c>
      <c r="K355" s="142">
        <v>6</v>
      </c>
      <c r="L355" s="326">
        <v>1.1789999902248381E-2</v>
      </c>
      <c r="N355" s="142">
        <v>27</v>
      </c>
      <c r="O355" s="326">
        <v>8.4400000050663948E-3</v>
      </c>
      <c r="Q355" s="142">
        <v>889</v>
      </c>
      <c r="R355" s="326">
        <v>7.2099999524652958E-3</v>
      </c>
    </row>
    <row r="356" spans="1:19" x14ac:dyDescent="0.25">
      <c r="A356" t="s">
        <v>478</v>
      </c>
      <c r="B356" t="s">
        <v>284</v>
      </c>
      <c r="C356" t="s">
        <v>309</v>
      </c>
      <c r="D356" t="s">
        <v>477</v>
      </c>
      <c r="E356" t="s">
        <v>26</v>
      </c>
      <c r="F356" t="s">
        <v>27</v>
      </c>
      <c r="G356" s="133">
        <v>2</v>
      </c>
      <c r="H356" t="s">
        <v>243</v>
      </c>
      <c r="I356" t="s">
        <v>578</v>
      </c>
      <c r="J356" t="s">
        <v>498</v>
      </c>
      <c r="K356" s="327">
        <v>134</v>
      </c>
      <c r="L356" s="326">
        <v>0.26326000690460211</v>
      </c>
      <c r="N356" s="327">
        <v>693</v>
      </c>
      <c r="O356" s="326">
        <v>0.2167000025510788</v>
      </c>
      <c r="Q356" s="327">
        <v>17871</v>
      </c>
      <c r="R356" s="326">
        <v>0.1448400020599365</v>
      </c>
      <c r="S356" s="325"/>
    </row>
    <row r="357" spans="1:19" x14ac:dyDescent="0.25">
      <c r="A357" t="s">
        <v>478</v>
      </c>
      <c r="B357" t="s">
        <v>284</v>
      </c>
      <c r="C357" t="s">
        <v>309</v>
      </c>
      <c r="D357" t="s">
        <v>477</v>
      </c>
      <c r="E357" t="s">
        <v>26</v>
      </c>
      <c r="F357" t="s">
        <v>27</v>
      </c>
      <c r="G357" s="133">
        <v>2</v>
      </c>
      <c r="H357" t="s">
        <v>243</v>
      </c>
      <c r="I357" t="s">
        <v>578</v>
      </c>
      <c r="J357" t="s">
        <v>497</v>
      </c>
      <c r="K357" s="327">
        <v>130</v>
      </c>
      <c r="L357" s="326">
        <v>0.25540000200271612</v>
      </c>
      <c r="N357" s="327">
        <v>640</v>
      </c>
      <c r="O357" s="326">
        <v>0.20013000071048739</v>
      </c>
      <c r="Q357" s="327">
        <v>21943</v>
      </c>
      <c r="R357" s="326">
        <v>0.17783999443054199</v>
      </c>
      <c r="S357" s="325"/>
    </row>
    <row r="358" spans="1:19" x14ac:dyDescent="0.25">
      <c r="A358" t="s">
        <v>478</v>
      </c>
      <c r="B358" t="s">
        <v>284</v>
      </c>
      <c r="C358" t="s">
        <v>309</v>
      </c>
      <c r="D358" t="s">
        <v>477</v>
      </c>
      <c r="E358" t="s">
        <v>26</v>
      </c>
      <c r="F358" t="s">
        <v>27</v>
      </c>
      <c r="G358" s="133">
        <v>2</v>
      </c>
      <c r="H358" t="s">
        <v>243</v>
      </c>
      <c r="I358" t="s">
        <v>578</v>
      </c>
      <c r="J358" t="s">
        <v>496</v>
      </c>
      <c r="K358" s="327">
        <v>79</v>
      </c>
      <c r="L358" s="326">
        <v>0.15521000325679779</v>
      </c>
      <c r="N358" s="327">
        <v>564</v>
      </c>
      <c r="O358" s="326">
        <v>0.17635999619960779</v>
      </c>
      <c r="Q358" s="327">
        <v>25988</v>
      </c>
      <c r="R358" s="326">
        <v>0.21062999963760379</v>
      </c>
      <c r="S358" s="325"/>
    </row>
    <row r="359" spans="1:19" x14ac:dyDescent="0.25">
      <c r="A359" t="s">
        <v>478</v>
      </c>
      <c r="B359" t="s">
        <v>284</v>
      </c>
      <c r="C359" t="s">
        <v>309</v>
      </c>
      <c r="D359" t="s">
        <v>477</v>
      </c>
      <c r="E359" t="s">
        <v>26</v>
      </c>
      <c r="F359" t="s">
        <v>27</v>
      </c>
      <c r="G359" s="133">
        <v>2</v>
      </c>
      <c r="H359" t="s">
        <v>243</v>
      </c>
      <c r="I359" t="s">
        <v>578</v>
      </c>
      <c r="J359" t="s">
        <v>495</v>
      </c>
      <c r="K359" s="327">
        <v>107</v>
      </c>
      <c r="L359" s="326">
        <v>0.21021999418735501</v>
      </c>
      <c r="N359" s="327">
        <v>789</v>
      </c>
      <c r="O359" s="326">
        <v>0.24672000110149381</v>
      </c>
      <c r="Q359" s="327">
        <v>27975</v>
      </c>
      <c r="R359" s="326">
        <v>0.22673000395298001</v>
      </c>
      <c r="S359" s="325"/>
    </row>
    <row r="360" spans="1:19" x14ac:dyDescent="0.25">
      <c r="A360" t="s">
        <v>478</v>
      </c>
      <c r="B360" t="s">
        <v>284</v>
      </c>
      <c r="C360" t="s">
        <v>309</v>
      </c>
      <c r="D360" t="s">
        <v>477</v>
      </c>
      <c r="E360" t="s">
        <v>26</v>
      </c>
      <c r="F360" t="s">
        <v>27</v>
      </c>
      <c r="G360" s="133">
        <v>2</v>
      </c>
      <c r="H360" t="s">
        <v>243</v>
      </c>
      <c r="I360" t="s">
        <v>578</v>
      </c>
      <c r="J360" t="s">
        <v>494</v>
      </c>
      <c r="K360" s="327">
        <v>59</v>
      </c>
      <c r="L360" s="326">
        <v>0.11591000109910959</v>
      </c>
      <c r="N360" s="327">
        <v>512</v>
      </c>
      <c r="O360" s="326">
        <v>0.1600999981164932</v>
      </c>
      <c r="Q360" s="327">
        <v>29608</v>
      </c>
      <c r="R360" s="326">
        <v>0.23995999991893771</v>
      </c>
      <c r="S360" s="325"/>
    </row>
    <row r="361" spans="1:19" x14ac:dyDescent="0.25">
      <c r="A361" t="s">
        <v>478</v>
      </c>
      <c r="B361" t="s">
        <v>284</v>
      </c>
      <c r="C361" t="s">
        <v>309</v>
      </c>
      <c r="D361" t="s">
        <v>477</v>
      </c>
      <c r="E361" t="s">
        <v>26</v>
      </c>
      <c r="F361" t="s">
        <v>27</v>
      </c>
      <c r="G361">
        <v>2</v>
      </c>
      <c r="H361" t="s">
        <v>243</v>
      </c>
      <c r="I361" t="s">
        <v>476</v>
      </c>
      <c r="J361" t="s">
        <v>482</v>
      </c>
      <c r="K361" s="142">
        <v>360</v>
      </c>
      <c r="L361" s="326">
        <v>0.70727002620697021</v>
      </c>
      <c r="M361" s="326">
        <v>0.72000002861022949</v>
      </c>
      <c r="N361" s="142">
        <v>2305</v>
      </c>
      <c r="O361" s="326">
        <v>0.72075998783111572</v>
      </c>
      <c r="P361" s="326">
        <v>0.73128002882003784</v>
      </c>
      <c r="Q361" s="142">
        <v>91484</v>
      </c>
      <c r="R361" s="326">
        <v>0.74145001173019409</v>
      </c>
      <c r="S361" s="326">
        <v>0.77395999431610107</v>
      </c>
    </row>
    <row r="362" spans="1:19" x14ac:dyDescent="0.25">
      <c r="A362" t="s">
        <v>478</v>
      </c>
      <c r="B362" t="s">
        <v>284</v>
      </c>
      <c r="C362" t="s">
        <v>309</v>
      </c>
      <c r="D362" t="s">
        <v>477</v>
      </c>
      <c r="E362" t="s">
        <v>26</v>
      </c>
      <c r="F362" t="s">
        <v>27</v>
      </c>
      <c r="G362">
        <v>2</v>
      </c>
      <c r="H362" t="s">
        <v>243</v>
      </c>
      <c r="I362" t="s">
        <v>476</v>
      </c>
      <c r="J362" t="s">
        <v>481</v>
      </c>
      <c r="K362" s="142">
        <v>40</v>
      </c>
      <c r="L362" s="326">
        <v>7.8589998185634613E-2</v>
      </c>
      <c r="M362" s="326">
        <v>7.9999998211860657E-2</v>
      </c>
      <c r="N362" s="142">
        <v>329</v>
      </c>
      <c r="O362" s="326">
        <v>0.10288000106811521</v>
      </c>
      <c r="P362" s="326">
        <v>0.10437999665737149</v>
      </c>
      <c r="Q362" s="142">
        <v>12086</v>
      </c>
      <c r="R362" s="326">
        <v>9.7949996590614319E-2</v>
      </c>
      <c r="S362" s="326">
        <v>0.1022500023245811</v>
      </c>
    </row>
    <row r="363" spans="1:19" x14ac:dyDescent="0.25">
      <c r="A363" t="s">
        <v>478</v>
      </c>
      <c r="B363" t="s">
        <v>284</v>
      </c>
      <c r="C363" t="s">
        <v>309</v>
      </c>
      <c r="D363" t="s">
        <v>477</v>
      </c>
      <c r="E363" t="s">
        <v>26</v>
      </c>
      <c r="F363" t="s">
        <v>27</v>
      </c>
      <c r="G363">
        <v>2</v>
      </c>
      <c r="H363" t="s">
        <v>243</v>
      </c>
      <c r="I363" t="s">
        <v>476</v>
      </c>
      <c r="J363" t="s">
        <v>480</v>
      </c>
      <c r="K363" s="142">
        <v>52</v>
      </c>
      <c r="L363" s="326">
        <v>0.10215999931097031</v>
      </c>
      <c r="M363" s="326">
        <v>0.1040000021457672</v>
      </c>
      <c r="N363" s="142">
        <v>297</v>
      </c>
      <c r="O363" s="326">
        <v>9.2869997024536133E-2</v>
      </c>
      <c r="P363" s="326">
        <v>9.4230003654956818E-2</v>
      </c>
      <c r="Q363" s="142">
        <v>8487</v>
      </c>
      <c r="R363" s="326">
        <v>6.8779997527599335E-2</v>
      </c>
      <c r="S363" s="326">
        <v>7.1800000965595245E-2</v>
      </c>
    </row>
    <row r="364" spans="1:19" x14ac:dyDescent="0.25">
      <c r="A364" t="s">
        <v>478</v>
      </c>
      <c r="B364" t="s">
        <v>284</v>
      </c>
      <c r="C364" t="s">
        <v>309</v>
      </c>
      <c r="D364" t="s">
        <v>477</v>
      </c>
      <c r="E364" t="s">
        <v>26</v>
      </c>
      <c r="F364" t="s">
        <v>27</v>
      </c>
      <c r="G364" s="133">
        <v>2</v>
      </c>
      <c r="H364" t="s">
        <v>243</v>
      </c>
      <c r="I364" t="s">
        <v>476</v>
      </c>
      <c r="J364" t="s">
        <v>479</v>
      </c>
      <c r="K364" s="327">
        <v>9</v>
      </c>
      <c r="L364" s="326">
        <v>1.7680000513792041E-2</v>
      </c>
      <c r="N364" s="327">
        <v>46</v>
      </c>
      <c r="O364" s="326">
        <v>1.437999960035086E-2</v>
      </c>
      <c r="Q364" s="327">
        <v>5183</v>
      </c>
      <c r="R364" s="326">
        <v>4.2010001838207238E-2</v>
      </c>
      <c r="S364" s="325"/>
    </row>
    <row r="365" spans="1:19" x14ac:dyDescent="0.25">
      <c r="A365" t="s">
        <v>478</v>
      </c>
      <c r="B365" t="s">
        <v>284</v>
      </c>
      <c r="C365" t="s">
        <v>309</v>
      </c>
      <c r="D365" t="s">
        <v>477</v>
      </c>
      <c r="E365" t="s">
        <v>26</v>
      </c>
      <c r="F365" t="s">
        <v>27</v>
      </c>
      <c r="G365" s="133">
        <v>2</v>
      </c>
      <c r="H365" t="s">
        <v>243</v>
      </c>
      <c r="I365" t="s">
        <v>476</v>
      </c>
      <c r="J365" t="s">
        <v>475</v>
      </c>
      <c r="K365" s="327">
        <v>48</v>
      </c>
      <c r="L365" s="326">
        <v>9.4300001859664917E-2</v>
      </c>
      <c r="M365" s="326">
        <v>9.6000000834465027E-2</v>
      </c>
      <c r="N365" s="327">
        <v>221</v>
      </c>
      <c r="O365" s="326">
        <v>6.9109998643398285E-2</v>
      </c>
      <c r="P365" s="326">
        <v>7.0110000669956207E-2</v>
      </c>
      <c r="Q365" s="327">
        <v>6145</v>
      </c>
      <c r="R365" s="326">
        <v>4.9800001084804528E-2</v>
      </c>
      <c r="S365" s="325">
        <v>5.1989998668432243E-2</v>
      </c>
    </row>
    <row r="366" spans="1:19" x14ac:dyDescent="0.25">
      <c r="A366" t="s">
        <v>478</v>
      </c>
      <c r="B366" t="s">
        <v>284</v>
      </c>
      <c r="C366" t="s">
        <v>309</v>
      </c>
      <c r="D366" t="s">
        <v>477</v>
      </c>
      <c r="E366" t="s">
        <v>28</v>
      </c>
      <c r="F366" t="s">
        <v>29</v>
      </c>
      <c r="G366" s="133">
        <v>6</v>
      </c>
      <c r="H366" t="s">
        <v>250</v>
      </c>
      <c r="I366" t="s">
        <v>525</v>
      </c>
      <c r="J366" t="s">
        <v>530</v>
      </c>
      <c r="K366" s="327">
        <v>2</v>
      </c>
      <c r="L366" s="326">
        <v>1.7399999778717761E-3</v>
      </c>
      <c r="N366" s="327">
        <v>23</v>
      </c>
      <c r="O366" s="326">
        <v>4.7599999234080306E-3</v>
      </c>
      <c r="Q366" s="327">
        <v>595</v>
      </c>
      <c r="R366" s="326">
        <v>4.8199999146163464E-3</v>
      </c>
      <c r="S366" s="325"/>
    </row>
    <row r="367" spans="1:19" x14ac:dyDescent="0.25">
      <c r="A367" t="s">
        <v>478</v>
      </c>
      <c r="B367" t="s">
        <v>284</v>
      </c>
      <c r="C367" t="s">
        <v>309</v>
      </c>
      <c r="D367" t="s">
        <v>477</v>
      </c>
      <c r="E367" t="s">
        <v>28</v>
      </c>
      <c r="F367" t="s">
        <v>29</v>
      </c>
      <c r="G367">
        <v>6</v>
      </c>
      <c r="H367" t="s">
        <v>250</v>
      </c>
      <c r="I367" t="s">
        <v>525</v>
      </c>
      <c r="J367" t="s">
        <v>529</v>
      </c>
      <c r="K367" s="142">
        <v>55</v>
      </c>
      <c r="L367" s="326">
        <v>4.7830000519752502E-2</v>
      </c>
      <c r="N367" s="142">
        <v>221</v>
      </c>
      <c r="O367" s="326">
        <v>4.5779999345541E-2</v>
      </c>
      <c r="Q367" s="142">
        <v>4962</v>
      </c>
      <c r="R367" s="326">
        <v>4.0219999849796302E-2</v>
      </c>
    </row>
    <row r="368" spans="1:19" x14ac:dyDescent="0.25">
      <c r="A368" t="s">
        <v>478</v>
      </c>
      <c r="B368" t="s">
        <v>284</v>
      </c>
      <c r="C368" t="s">
        <v>309</v>
      </c>
      <c r="D368" t="s">
        <v>477</v>
      </c>
      <c r="E368" t="s">
        <v>28</v>
      </c>
      <c r="F368" t="s">
        <v>29</v>
      </c>
      <c r="G368" s="133">
        <v>6</v>
      </c>
      <c r="H368" t="s">
        <v>250</v>
      </c>
      <c r="I368" t="s">
        <v>525</v>
      </c>
      <c r="J368" t="s">
        <v>528</v>
      </c>
      <c r="K368" s="327">
        <v>125</v>
      </c>
      <c r="L368" s="326">
        <v>0.10869999974966051</v>
      </c>
      <c r="N368" s="327">
        <v>588</v>
      </c>
      <c r="O368" s="326">
        <v>0.12180999666452411</v>
      </c>
      <c r="Q368" s="327">
        <v>15699</v>
      </c>
      <c r="R368" s="326">
        <v>0.12724000215530401</v>
      </c>
      <c r="S368" s="325"/>
    </row>
    <row r="369" spans="1:19" x14ac:dyDescent="0.25">
      <c r="A369" t="s">
        <v>478</v>
      </c>
      <c r="B369" t="s">
        <v>284</v>
      </c>
      <c r="C369" t="s">
        <v>309</v>
      </c>
      <c r="D369" t="s">
        <v>477</v>
      </c>
      <c r="E369" t="s">
        <v>28</v>
      </c>
      <c r="F369" t="s">
        <v>29</v>
      </c>
      <c r="G369">
        <v>6</v>
      </c>
      <c r="H369" t="s">
        <v>250</v>
      </c>
      <c r="I369" t="s">
        <v>525</v>
      </c>
      <c r="J369" t="s">
        <v>527</v>
      </c>
      <c r="K369" s="142">
        <v>312</v>
      </c>
      <c r="L369" s="326">
        <v>0.27129998803138727</v>
      </c>
      <c r="N369" s="142">
        <v>1297</v>
      </c>
      <c r="O369" s="326">
        <v>0.2687000036239624</v>
      </c>
      <c r="Q369" s="142">
        <v>30576</v>
      </c>
      <c r="R369" s="326">
        <v>0.2478100061416626</v>
      </c>
    </row>
    <row r="370" spans="1:19" x14ac:dyDescent="0.25">
      <c r="A370" t="s">
        <v>478</v>
      </c>
      <c r="B370" t="s">
        <v>284</v>
      </c>
      <c r="C370" t="s">
        <v>309</v>
      </c>
      <c r="D370" t="s">
        <v>477</v>
      </c>
      <c r="E370" t="s">
        <v>28</v>
      </c>
      <c r="F370" t="s">
        <v>29</v>
      </c>
      <c r="G370">
        <v>6</v>
      </c>
      <c r="H370" t="s">
        <v>250</v>
      </c>
      <c r="I370" t="s">
        <v>525</v>
      </c>
      <c r="J370" t="s">
        <v>526</v>
      </c>
      <c r="K370" s="142">
        <v>337</v>
      </c>
      <c r="L370" s="326">
        <v>0.29304000735282898</v>
      </c>
      <c r="N370" s="142">
        <v>1327</v>
      </c>
      <c r="O370" s="326">
        <v>0.27491000294685358</v>
      </c>
      <c r="Q370" s="142">
        <v>30917</v>
      </c>
      <c r="R370" s="326">
        <v>0.25056999921798712</v>
      </c>
    </row>
    <row r="371" spans="1:19" x14ac:dyDescent="0.25">
      <c r="A371" t="s">
        <v>478</v>
      </c>
      <c r="B371" t="s">
        <v>284</v>
      </c>
      <c r="C371" t="s">
        <v>309</v>
      </c>
      <c r="D371" t="s">
        <v>477</v>
      </c>
      <c r="E371" t="s">
        <v>28</v>
      </c>
      <c r="F371" t="s">
        <v>29</v>
      </c>
      <c r="G371">
        <v>6</v>
      </c>
      <c r="H371" t="s">
        <v>250</v>
      </c>
      <c r="I371" t="s">
        <v>525</v>
      </c>
      <c r="J371" t="s">
        <v>259</v>
      </c>
      <c r="K371" s="142">
        <v>198</v>
      </c>
      <c r="L371" s="326">
        <v>0.1721699982881546</v>
      </c>
      <c r="N371" s="142">
        <v>830</v>
      </c>
      <c r="O371" s="326">
        <v>0.17194999754428861</v>
      </c>
      <c r="Q371" s="142">
        <v>23351</v>
      </c>
      <c r="R371" s="326">
        <v>0.18925000727176669</v>
      </c>
    </row>
    <row r="372" spans="1:19" x14ac:dyDescent="0.25">
      <c r="A372" t="s">
        <v>478</v>
      </c>
      <c r="B372" t="s">
        <v>284</v>
      </c>
      <c r="C372" t="s">
        <v>309</v>
      </c>
      <c r="D372" t="s">
        <v>477</v>
      </c>
      <c r="E372" t="s">
        <v>28</v>
      </c>
      <c r="F372" t="s">
        <v>29</v>
      </c>
      <c r="G372" s="133">
        <v>6</v>
      </c>
      <c r="H372" t="s">
        <v>250</v>
      </c>
      <c r="I372" t="s">
        <v>525</v>
      </c>
      <c r="J372" t="s">
        <v>260</v>
      </c>
      <c r="K372" s="327">
        <v>121</v>
      </c>
      <c r="L372" s="326">
        <v>0.1052199974656105</v>
      </c>
      <c r="N372" s="327">
        <v>541</v>
      </c>
      <c r="O372" s="326">
        <v>0.1120800003409386</v>
      </c>
      <c r="Q372" s="327">
        <v>17285</v>
      </c>
      <c r="R372" s="326">
        <v>0.14009000360965729</v>
      </c>
      <c r="S372" s="325"/>
    </row>
    <row r="373" spans="1:19" x14ac:dyDescent="0.25">
      <c r="A373" t="s">
        <v>478</v>
      </c>
      <c r="B373" t="s">
        <v>284</v>
      </c>
      <c r="C373" t="s">
        <v>309</v>
      </c>
      <c r="D373" t="s">
        <v>477</v>
      </c>
      <c r="E373" t="s">
        <v>28</v>
      </c>
      <c r="F373" t="s">
        <v>29</v>
      </c>
      <c r="G373" s="133">
        <v>6</v>
      </c>
      <c r="H373" t="s">
        <v>250</v>
      </c>
      <c r="I373" t="s">
        <v>521</v>
      </c>
      <c r="J373" t="s">
        <v>524</v>
      </c>
      <c r="K373" s="327">
        <v>950</v>
      </c>
      <c r="L373" s="326">
        <v>0.82608997821807861</v>
      </c>
      <c r="M373" s="326">
        <v>0.84294998645782471</v>
      </c>
      <c r="N373" s="327">
        <v>3879</v>
      </c>
      <c r="O373" s="326">
        <v>0.803600013256073</v>
      </c>
      <c r="P373" s="326">
        <v>0.8300899863243103</v>
      </c>
      <c r="Q373" s="327">
        <v>99716</v>
      </c>
      <c r="R373" s="326">
        <v>0.80817002058029175</v>
      </c>
      <c r="S373" s="325">
        <v>0.84360998868942261</v>
      </c>
    </row>
    <row r="374" spans="1:19" x14ac:dyDescent="0.25">
      <c r="A374" t="s">
        <v>478</v>
      </c>
      <c r="B374" t="s">
        <v>284</v>
      </c>
      <c r="C374" t="s">
        <v>309</v>
      </c>
      <c r="D374" t="s">
        <v>477</v>
      </c>
      <c r="E374" t="s">
        <v>28</v>
      </c>
      <c r="F374" t="s">
        <v>29</v>
      </c>
      <c r="G374" s="133">
        <v>6</v>
      </c>
      <c r="H374" t="s">
        <v>250</v>
      </c>
      <c r="I374" t="s">
        <v>521</v>
      </c>
      <c r="J374" t="s">
        <v>523</v>
      </c>
      <c r="K374" s="327">
        <v>113</v>
      </c>
      <c r="L374" s="326">
        <v>9.8260000348091125E-2</v>
      </c>
      <c r="M374" s="326">
        <v>0.100270003080368</v>
      </c>
      <c r="N374" s="327">
        <v>468</v>
      </c>
      <c r="O374" s="326">
        <v>9.6950002014636993E-2</v>
      </c>
      <c r="P374" s="326">
        <v>0.1001499965786934</v>
      </c>
      <c r="Q374" s="327">
        <v>10969</v>
      </c>
      <c r="R374" s="326">
        <v>8.8899999856948853E-2</v>
      </c>
      <c r="S374" s="325">
        <v>9.2799998819828033E-2</v>
      </c>
    </row>
    <row r="375" spans="1:19" x14ac:dyDescent="0.25">
      <c r="A375" t="s">
        <v>478</v>
      </c>
      <c r="B375" t="s">
        <v>284</v>
      </c>
      <c r="C375" t="s">
        <v>309</v>
      </c>
      <c r="D375" t="s">
        <v>477</v>
      </c>
      <c r="E375" t="s">
        <v>28</v>
      </c>
      <c r="F375" t="s">
        <v>29</v>
      </c>
      <c r="G375" s="133">
        <v>6</v>
      </c>
      <c r="H375" t="s">
        <v>250</v>
      </c>
      <c r="I375" t="s">
        <v>521</v>
      </c>
      <c r="J375" t="s">
        <v>522</v>
      </c>
      <c r="K375" s="327">
        <v>64</v>
      </c>
      <c r="L375" s="326">
        <v>5.5649999529123313E-2</v>
      </c>
      <c r="M375" s="326">
        <v>5.6790001690387733E-2</v>
      </c>
      <c r="N375" s="327">
        <v>326</v>
      </c>
      <c r="O375" s="326">
        <v>6.7539997398853302E-2</v>
      </c>
      <c r="P375" s="326">
        <v>6.9760002195835114E-2</v>
      </c>
      <c r="Q375" s="327">
        <v>7517</v>
      </c>
      <c r="R375" s="326">
        <v>6.0920000076293952E-2</v>
      </c>
      <c r="S375" s="325">
        <v>6.3589997589588165E-2</v>
      </c>
    </row>
    <row r="376" spans="1:19" x14ac:dyDescent="0.25">
      <c r="A376" t="s">
        <v>478</v>
      </c>
      <c r="B376" t="s">
        <v>284</v>
      </c>
      <c r="C376" t="s">
        <v>309</v>
      </c>
      <c r="D376" t="s">
        <v>477</v>
      </c>
      <c r="E376" t="s">
        <v>28</v>
      </c>
      <c r="F376" t="s">
        <v>29</v>
      </c>
      <c r="G376" s="133">
        <v>6</v>
      </c>
      <c r="H376" t="s">
        <v>250</v>
      </c>
      <c r="I376" t="s">
        <v>521</v>
      </c>
      <c r="J376" t="s">
        <v>438</v>
      </c>
      <c r="K376" s="327">
        <v>23</v>
      </c>
      <c r="L376" s="326">
        <v>1.9999999552965161E-2</v>
      </c>
      <c r="N376" s="327">
        <v>154</v>
      </c>
      <c r="O376" s="326">
        <v>3.189999982714653E-2</v>
      </c>
      <c r="Q376" s="327">
        <v>5183</v>
      </c>
      <c r="R376" s="326">
        <v>4.2010001838207238E-2</v>
      </c>
      <c r="S376" s="325"/>
    </row>
    <row r="377" spans="1:19" x14ac:dyDescent="0.25">
      <c r="A377" t="s">
        <v>478</v>
      </c>
      <c r="B377" t="s">
        <v>284</v>
      </c>
      <c r="C377" t="s">
        <v>309</v>
      </c>
      <c r="D377" t="s">
        <v>477</v>
      </c>
      <c r="E377" t="s">
        <v>28</v>
      </c>
      <c r="F377" t="s">
        <v>29</v>
      </c>
      <c r="G377" s="133">
        <v>6</v>
      </c>
      <c r="H377" t="s">
        <v>250</v>
      </c>
      <c r="I377" t="s">
        <v>517</v>
      </c>
      <c r="J377" t="s">
        <v>520</v>
      </c>
      <c r="K377" s="327">
        <v>464</v>
      </c>
      <c r="L377" s="326">
        <v>0.40347999334335333</v>
      </c>
      <c r="N377" s="327">
        <v>1722</v>
      </c>
      <c r="O377" s="326">
        <v>0.35673999786376948</v>
      </c>
      <c r="Q377" s="327">
        <v>43571</v>
      </c>
      <c r="R377" s="326">
        <v>0.35313001275062561</v>
      </c>
      <c r="S377" s="325"/>
    </row>
    <row r="378" spans="1:19" x14ac:dyDescent="0.25">
      <c r="A378" t="s">
        <v>478</v>
      </c>
      <c r="B378" t="s">
        <v>284</v>
      </c>
      <c r="C378" t="s">
        <v>309</v>
      </c>
      <c r="D378" t="s">
        <v>477</v>
      </c>
      <c r="E378" t="s">
        <v>28</v>
      </c>
      <c r="F378" t="s">
        <v>29</v>
      </c>
      <c r="G378" s="133">
        <v>6</v>
      </c>
      <c r="H378" t="s">
        <v>250</v>
      </c>
      <c r="I378" t="s">
        <v>517</v>
      </c>
      <c r="J378" t="s">
        <v>519</v>
      </c>
      <c r="K378" s="327">
        <v>308</v>
      </c>
      <c r="L378" s="326">
        <v>0.2678300142288208</v>
      </c>
      <c r="N378" s="327">
        <v>1388</v>
      </c>
      <c r="O378" s="326">
        <v>0.28755000233650208</v>
      </c>
      <c r="Q378" s="327">
        <v>34904</v>
      </c>
      <c r="R378" s="326">
        <v>0.28288999199867249</v>
      </c>
      <c r="S378" s="325"/>
    </row>
    <row r="379" spans="1:19" x14ac:dyDescent="0.25">
      <c r="A379" t="s">
        <v>478</v>
      </c>
      <c r="B379" t="s">
        <v>284</v>
      </c>
      <c r="C379" t="s">
        <v>309</v>
      </c>
      <c r="D379" t="s">
        <v>477</v>
      </c>
      <c r="E379" t="s">
        <v>28</v>
      </c>
      <c r="F379" t="s">
        <v>29</v>
      </c>
      <c r="G379" s="133">
        <v>6</v>
      </c>
      <c r="H379" t="s">
        <v>250</v>
      </c>
      <c r="I379" t="s">
        <v>517</v>
      </c>
      <c r="J379" t="s">
        <v>518</v>
      </c>
      <c r="K379" s="327">
        <v>378</v>
      </c>
      <c r="L379" s="326">
        <v>0.32870000600814819</v>
      </c>
      <c r="N379" s="327">
        <v>1717</v>
      </c>
      <c r="O379" s="326">
        <v>0.35570999979972839</v>
      </c>
      <c r="Q379" s="327">
        <v>44910</v>
      </c>
      <c r="R379" s="326">
        <v>0.3639799952507019</v>
      </c>
      <c r="S379" s="325"/>
    </row>
    <row r="380" spans="1:19" x14ac:dyDescent="0.25">
      <c r="A380" t="s">
        <v>478</v>
      </c>
      <c r="B380" t="s">
        <v>284</v>
      </c>
      <c r="C380" t="s">
        <v>309</v>
      </c>
      <c r="D380" t="s">
        <v>477</v>
      </c>
      <c r="E380" t="s">
        <v>28</v>
      </c>
      <c r="F380" t="s">
        <v>29</v>
      </c>
      <c r="G380">
        <v>6</v>
      </c>
      <c r="H380" t="s">
        <v>250</v>
      </c>
      <c r="I380" t="s">
        <v>513</v>
      </c>
      <c r="J380" t="s">
        <v>516</v>
      </c>
      <c r="K380" s="142">
        <v>41</v>
      </c>
      <c r="L380" s="326">
        <v>3.5649999976158142E-2</v>
      </c>
      <c r="M380" s="326">
        <v>3.6249998956918723E-2</v>
      </c>
      <c r="N380" s="142">
        <v>190</v>
      </c>
      <c r="O380" s="326">
        <v>3.9360001683235168E-2</v>
      </c>
      <c r="P380" s="326">
        <v>4.2380001395940781E-2</v>
      </c>
      <c r="Q380" s="142">
        <v>4179</v>
      </c>
      <c r="R380" s="326">
        <v>3.3870000392198563E-2</v>
      </c>
      <c r="S380" s="326">
        <v>3.8320001214742661E-2</v>
      </c>
    </row>
    <row r="381" spans="1:19" x14ac:dyDescent="0.25">
      <c r="A381" t="s">
        <v>478</v>
      </c>
      <c r="B381" t="s">
        <v>284</v>
      </c>
      <c r="C381" t="s">
        <v>309</v>
      </c>
      <c r="D381" t="s">
        <v>477</v>
      </c>
      <c r="E381" t="s">
        <v>28</v>
      </c>
      <c r="F381" t="s">
        <v>29</v>
      </c>
      <c r="G381">
        <v>6</v>
      </c>
      <c r="H381" t="s">
        <v>250</v>
      </c>
      <c r="I381" t="s">
        <v>513</v>
      </c>
      <c r="J381" t="s">
        <v>515</v>
      </c>
      <c r="K381" s="142">
        <v>173</v>
      </c>
      <c r="L381" s="326">
        <v>0.15042999386787409</v>
      </c>
      <c r="M381" s="326">
        <v>0.15296000242233279</v>
      </c>
      <c r="N381" s="142">
        <v>601</v>
      </c>
      <c r="O381" s="326">
        <v>0.1245099976658821</v>
      </c>
      <c r="P381" s="326">
        <v>0.13405999541282651</v>
      </c>
      <c r="Q381" s="142">
        <v>13286</v>
      </c>
      <c r="R381" s="326">
        <v>0.1076800003647804</v>
      </c>
      <c r="S381" s="326">
        <v>0.12182000279426571</v>
      </c>
    </row>
    <row r="382" spans="1:19" x14ac:dyDescent="0.25">
      <c r="A382" t="s">
        <v>478</v>
      </c>
      <c r="B382" t="s">
        <v>284</v>
      </c>
      <c r="C382" t="s">
        <v>309</v>
      </c>
      <c r="D382" t="s">
        <v>477</v>
      </c>
      <c r="E382" t="s">
        <v>28</v>
      </c>
      <c r="F382" t="s">
        <v>29</v>
      </c>
      <c r="G382">
        <v>6</v>
      </c>
      <c r="H382" t="s">
        <v>250</v>
      </c>
      <c r="I382" t="s">
        <v>513</v>
      </c>
      <c r="J382" t="s">
        <v>514</v>
      </c>
      <c r="K382" s="142">
        <v>917</v>
      </c>
      <c r="L382" s="326">
        <v>0.79738998413085938</v>
      </c>
      <c r="M382" s="326">
        <v>0.81079000234603882</v>
      </c>
      <c r="N382" s="142">
        <v>3692</v>
      </c>
      <c r="O382" s="326">
        <v>0.76485997438430786</v>
      </c>
      <c r="P382" s="326">
        <v>0.82355999946594238</v>
      </c>
      <c r="Q382" s="142">
        <v>91601</v>
      </c>
      <c r="R382" s="326">
        <v>0.74239999055862427</v>
      </c>
      <c r="S382" s="326">
        <v>0.83986997604370117</v>
      </c>
    </row>
    <row r="383" spans="1:19" x14ac:dyDescent="0.25">
      <c r="A383" t="s">
        <v>478</v>
      </c>
      <c r="B383" t="s">
        <v>284</v>
      </c>
      <c r="C383" t="s">
        <v>309</v>
      </c>
      <c r="D383" t="s">
        <v>477</v>
      </c>
      <c r="E383" t="s">
        <v>28</v>
      </c>
      <c r="F383" t="s">
        <v>29</v>
      </c>
      <c r="G383" s="133">
        <v>6</v>
      </c>
      <c r="H383" t="s">
        <v>250</v>
      </c>
      <c r="I383" t="s">
        <v>513</v>
      </c>
      <c r="J383" t="s">
        <v>512</v>
      </c>
      <c r="K383" s="327">
        <v>19</v>
      </c>
      <c r="L383" s="326">
        <v>1.6519999131560329E-2</v>
      </c>
      <c r="N383" s="327">
        <v>344</v>
      </c>
      <c r="O383" s="326">
        <v>7.1269996464252472E-2</v>
      </c>
      <c r="Q383" s="327">
        <v>14319</v>
      </c>
      <c r="R383" s="326">
        <v>0.11604999750852581</v>
      </c>
      <c r="S383" s="325"/>
    </row>
    <row r="384" spans="1:19" x14ac:dyDescent="0.25">
      <c r="A384" t="s">
        <v>478</v>
      </c>
      <c r="B384" t="s">
        <v>284</v>
      </c>
      <c r="C384" t="s">
        <v>309</v>
      </c>
      <c r="D384" t="s">
        <v>477</v>
      </c>
      <c r="E384" t="s">
        <v>28</v>
      </c>
      <c r="F384" t="s">
        <v>29</v>
      </c>
      <c r="G384">
        <v>6</v>
      </c>
      <c r="H384" t="s">
        <v>250</v>
      </c>
      <c r="I384" t="s">
        <v>575</v>
      </c>
      <c r="J384" t="s">
        <v>511</v>
      </c>
      <c r="K384" s="142">
        <v>61</v>
      </c>
      <c r="L384" s="326">
        <v>5.3040001541376107E-2</v>
      </c>
      <c r="M384" s="326">
        <v>5.8370001614093781E-2</v>
      </c>
      <c r="N384" s="142">
        <v>233</v>
      </c>
      <c r="O384" s="326">
        <v>4.8269998282194138E-2</v>
      </c>
      <c r="P384" s="326">
        <v>5.0769999623298652E-2</v>
      </c>
      <c r="Q384" s="142">
        <v>5100</v>
      </c>
      <c r="R384" s="326">
        <v>4.1329998522996902E-2</v>
      </c>
      <c r="S384" s="326">
        <v>4.4070001691579819E-2</v>
      </c>
    </row>
    <row r="385" spans="1:19" x14ac:dyDescent="0.25">
      <c r="A385" t="s">
        <v>478</v>
      </c>
      <c r="B385" t="s">
        <v>284</v>
      </c>
      <c r="C385" t="s">
        <v>309</v>
      </c>
      <c r="D385" t="s">
        <v>477</v>
      </c>
      <c r="E385" t="s">
        <v>28</v>
      </c>
      <c r="F385" t="s">
        <v>29</v>
      </c>
      <c r="G385" s="133">
        <v>6</v>
      </c>
      <c r="H385" t="s">
        <v>250</v>
      </c>
      <c r="I385" t="s">
        <v>575</v>
      </c>
      <c r="J385" t="s">
        <v>510</v>
      </c>
      <c r="K385" s="327">
        <v>35</v>
      </c>
      <c r="L385" s="326">
        <v>3.0430000275373459E-2</v>
      </c>
      <c r="M385" s="326">
        <v>3.3489998430013657E-2</v>
      </c>
      <c r="N385" s="327">
        <v>106</v>
      </c>
      <c r="O385" s="326">
        <v>2.1959999576210979E-2</v>
      </c>
      <c r="P385" s="326">
        <v>2.3099999874830249E-2</v>
      </c>
      <c r="Q385" s="327">
        <v>2781</v>
      </c>
      <c r="R385" s="326">
        <v>2.2539999336004261E-2</v>
      </c>
      <c r="S385" s="325">
        <v>2.4029999971389771E-2</v>
      </c>
    </row>
    <row r="386" spans="1:19" x14ac:dyDescent="0.25">
      <c r="A386" t="s">
        <v>478</v>
      </c>
      <c r="B386" t="s">
        <v>284</v>
      </c>
      <c r="C386" t="s">
        <v>309</v>
      </c>
      <c r="D386" t="s">
        <v>477</v>
      </c>
      <c r="E386" t="s">
        <v>28</v>
      </c>
      <c r="F386" t="s">
        <v>29</v>
      </c>
      <c r="G386" s="133">
        <v>6</v>
      </c>
      <c r="H386" t="s">
        <v>250</v>
      </c>
      <c r="I386" t="s">
        <v>575</v>
      </c>
      <c r="J386" t="s">
        <v>509</v>
      </c>
      <c r="K386" s="327">
        <v>2</v>
      </c>
      <c r="L386" s="326">
        <v>1.7399999778717761E-3</v>
      </c>
      <c r="M386" s="326">
        <v>1.909999991767108E-3</v>
      </c>
      <c r="N386" s="327">
        <v>33</v>
      </c>
      <c r="O386" s="326">
        <v>6.8399999290704727E-3</v>
      </c>
      <c r="P386" s="326">
        <v>7.1899998001754284E-3</v>
      </c>
      <c r="Q386" s="327">
        <v>909</v>
      </c>
      <c r="R386" s="326">
        <v>7.3699997738003731E-3</v>
      </c>
      <c r="S386" s="325">
        <v>7.8499997034668922E-3</v>
      </c>
    </row>
    <row r="387" spans="1:19" x14ac:dyDescent="0.25">
      <c r="A387" t="s">
        <v>478</v>
      </c>
      <c r="B387" t="s">
        <v>284</v>
      </c>
      <c r="C387" t="s">
        <v>309</v>
      </c>
      <c r="D387" t="s">
        <v>477</v>
      </c>
      <c r="E387" t="s">
        <v>28</v>
      </c>
      <c r="F387" t="s">
        <v>29</v>
      </c>
      <c r="G387" s="133">
        <v>6</v>
      </c>
      <c r="H387" t="s">
        <v>250</v>
      </c>
      <c r="I387" t="s">
        <v>575</v>
      </c>
      <c r="J387" t="s">
        <v>508</v>
      </c>
      <c r="K387" s="327">
        <v>8</v>
      </c>
      <c r="L387" s="326">
        <v>6.9599999114871034E-3</v>
      </c>
      <c r="M387" s="326">
        <v>7.6600001193583012E-3</v>
      </c>
      <c r="N387" s="327">
        <v>42</v>
      </c>
      <c r="O387" s="326">
        <v>8.7000001221895218E-3</v>
      </c>
      <c r="P387" s="326">
        <v>9.1500002890825272E-3</v>
      </c>
      <c r="Q387" s="327">
        <v>2219</v>
      </c>
      <c r="R387" s="326">
        <v>1.7980000004172329E-2</v>
      </c>
      <c r="S387" s="325">
        <v>1.9169999286532399E-2</v>
      </c>
    </row>
    <row r="388" spans="1:19" x14ac:dyDescent="0.25">
      <c r="A388" t="s">
        <v>478</v>
      </c>
      <c r="B388" t="s">
        <v>284</v>
      </c>
      <c r="C388" t="s">
        <v>309</v>
      </c>
      <c r="D388" t="s">
        <v>477</v>
      </c>
      <c r="E388" t="s">
        <v>28</v>
      </c>
      <c r="F388" t="s">
        <v>29</v>
      </c>
      <c r="G388" s="133">
        <v>6</v>
      </c>
      <c r="H388" t="s">
        <v>250</v>
      </c>
      <c r="I388" t="s">
        <v>575</v>
      </c>
      <c r="J388" t="s">
        <v>438</v>
      </c>
      <c r="K388" s="327">
        <v>105</v>
      </c>
      <c r="L388" s="326">
        <v>9.1300003230571747E-2</v>
      </c>
      <c r="N388" s="327">
        <v>238</v>
      </c>
      <c r="O388" s="326">
        <v>4.9309998750686652E-2</v>
      </c>
      <c r="Q388" s="327">
        <v>7648</v>
      </c>
      <c r="R388" s="326">
        <v>6.1980001628398902E-2</v>
      </c>
      <c r="S388" s="325"/>
    </row>
    <row r="389" spans="1:19" x14ac:dyDescent="0.25">
      <c r="A389" t="s">
        <v>478</v>
      </c>
      <c r="B389" t="s">
        <v>284</v>
      </c>
      <c r="C389" t="s">
        <v>309</v>
      </c>
      <c r="D389" t="s">
        <v>477</v>
      </c>
      <c r="E389" t="s">
        <v>28</v>
      </c>
      <c r="F389" t="s">
        <v>29</v>
      </c>
      <c r="G389" s="133">
        <v>6</v>
      </c>
      <c r="H389" t="s">
        <v>250</v>
      </c>
      <c r="I389" t="s">
        <v>575</v>
      </c>
      <c r="J389" t="s">
        <v>507</v>
      </c>
      <c r="K389" s="327">
        <v>939</v>
      </c>
      <c r="L389" s="326">
        <v>0.81651997566223145</v>
      </c>
      <c r="M389" s="326">
        <v>0.89855998754501343</v>
      </c>
      <c r="N389" s="327">
        <v>4175</v>
      </c>
      <c r="O389" s="326">
        <v>0.86492997407913208</v>
      </c>
      <c r="P389" s="326">
        <v>0.90978002548217773</v>
      </c>
      <c r="Q389" s="327">
        <v>104728</v>
      </c>
      <c r="R389" s="326">
        <v>0.84878998994827271</v>
      </c>
      <c r="S389" s="325">
        <v>0.90487998723983765</v>
      </c>
    </row>
    <row r="390" spans="1:19" x14ac:dyDescent="0.25">
      <c r="A390" t="s">
        <v>478</v>
      </c>
      <c r="B390" t="s">
        <v>284</v>
      </c>
      <c r="C390" t="s">
        <v>309</v>
      </c>
      <c r="D390" t="s">
        <v>477</v>
      </c>
      <c r="E390" t="s">
        <v>28</v>
      </c>
      <c r="F390" t="s">
        <v>29</v>
      </c>
      <c r="G390" s="133">
        <v>6</v>
      </c>
      <c r="H390" t="s">
        <v>250</v>
      </c>
      <c r="I390" t="s">
        <v>576</v>
      </c>
      <c r="J390" t="s">
        <v>485</v>
      </c>
      <c r="K390" s="327">
        <v>0</v>
      </c>
      <c r="L390" s="326">
        <v>0</v>
      </c>
      <c r="N390" s="327">
        <v>0</v>
      </c>
      <c r="O390" s="326">
        <v>0</v>
      </c>
      <c r="P390" s="326">
        <v>0</v>
      </c>
      <c r="Q390" s="327">
        <v>2</v>
      </c>
      <c r="R390" s="326">
        <v>1.99999994947575E-5</v>
      </c>
      <c r="S390" s="325">
        <v>0.5</v>
      </c>
    </row>
    <row r="391" spans="1:19" x14ac:dyDescent="0.25">
      <c r="A391" t="s">
        <v>478</v>
      </c>
      <c r="B391" t="s">
        <v>284</v>
      </c>
      <c r="C391" t="s">
        <v>309</v>
      </c>
      <c r="D391" t="s">
        <v>477</v>
      </c>
      <c r="E391" t="s">
        <v>28</v>
      </c>
      <c r="F391" t="s">
        <v>29</v>
      </c>
      <c r="G391" s="133">
        <v>6</v>
      </c>
      <c r="H391" t="s">
        <v>250</v>
      </c>
      <c r="I391" t="s">
        <v>576</v>
      </c>
      <c r="J391" t="s">
        <v>484</v>
      </c>
      <c r="K391" s="327">
        <v>0</v>
      </c>
      <c r="L391" s="326">
        <v>0</v>
      </c>
      <c r="N391" s="327">
        <v>2</v>
      </c>
      <c r="O391" s="326">
        <v>4.1000000783242291E-4</v>
      </c>
      <c r="P391" s="326">
        <v>1</v>
      </c>
      <c r="Q391" s="327">
        <v>2</v>
      </c>
      <c r="R391" s="326">
        <v>1.99999994947575E-5</v>
      </c>
      <c r="S391" s="325">
        <v>0.5</v>
      </c>
    </row>
    <row r="392" spans="1:19" x14ac:dyDescent="0.25">
      <c r="A392" t="s">
        <v>478</v>
      </c>
      <c r="B392" t="s">
        <v>284</v>
      </c>
      <c r="C392" t="s">
        <v>309</v>
      </c>
      <c r="D392" t="s">
        <v>477</v>
      </c>
      <c r="E392" t="s">
        <v>28</v>
      </c>
      <c r="F392" t="s">
        <v>29</v>
      </c>
      <c r="G392" s="133">
        <v>6</v>
      </c>
      <c r="H392" t="s">
        <v>250</v>
      </c>
      <c r="I392" t="s">
        <v>576</v>
      </c>
      <c r="J392" t="s">
        <v>438</v>
      </c>
      <c r="K392" s="327">
        <v>1150</v>
      </c>
      <c r="L392" s="326">
        <v>1</v>
      </c>
      <c r="N392" s="327">
        <v>4825</v>
      </c>
      <c r="O392" s="326">
        <v>0.99958997964859009</v>
      </c>
      <c r="Q392" s="327">
        <v>123381</v>
      </c>
      <c r="R392" s="326">
        <v>0.99997001886367798</v>
      </c>
      <c r="S392" s="325"/>
    </row>
    <row r="393" spans="1:19" x14ac:dyDescent="0.25">
      <c r="A393" t="s">
        <v>478</v>
      </c>
      <c r="B393" t="s">
        <v>284</v>
      </c>
      <c r="C393" t="s">
        <v>309</v>
      </c>
      <c r="D393" t="s">
        <v>477</v>
      </c>
      <c r="E393" t="s">
        <v>28</v>
      </c>
      <c r="F393" t="s">
        <v>29</v>
      </c>
      <c r="G393" s="133">
        <v>6</v>
      </c>
      <c r="H393" t="s">
        <v>250</v>
      </c>
      <c r="I393" t="s">
        <v>504</v>
      </c>
      <c r="J393" t="s">
        <v>506</v>
      </c>
      <c r="K393" s="327">
        <v>19</v>
      </c>
      <c r="L393" s="326">
        <v>1.6519999131560329E-2</v>
      </c>
      <c r="N393" s="327">
        <v>344</v>
      </c>
      <c r="O393" s="326">
        <v>7.1269996464252472E-2</v>
      </c>
      <c r="Q393" s="327">
        <v>14319</v>
      </c>
      <c r="R393" s="326">
        <v>0.11604999750852581</v>
      </c>
      <c r="S393" s="325"/>
    </row>
    <row r="394" spans="1:19" x14ac:dyDescent="0.25">
      <c r="A394" t="s">
        <v>478</v>
      </c>
      <c r="B394" t="s">
        <v>284</v>
      </c>
      <c r="C394" t="s">
        <v>309</v>
      </c>
      <c r="D394" t="s">
        <v>477</v>
      </c>
      <c r="E394" t="s">
        <v>28</v>
      </c>
      <c r="F394" t="s">
        <v>29</v>
      </c>
      <c r="G394" s="133">
        <v>6</v>
      </c>
      <c r="H394" t="s">
        <v>250</v>
      </c>
      <c r="I394" t="s">
        <v>504</v>
      </c>
      <c r="J394" t="s">
        <v>424</v>
      </c>
      <c r="K394" s="327">
        <v>173</v>
      </c>
      <c r="L394" s="326">
        <v>0.15042999386787409</v>
      </c>
      <c r="M394" s="326">
        <v>0.15296000242233279</v>
      </c>
      <c r="N394" s="327">
        <v>601</v>
      </c>
      <c r="O394" s="326">
        <v>0.1245099976658821</v>
      </c>
      <c r="P394" s="326">
        <v>0.13405999541282651</v>
      </c>
      <c r="Q394" s="327">
        <v>13286</v>
      </c>
      <c r="R394" s="326">
        <v>0.1076800003647804</v>
      </c>
      <c r="S394" s="325">
        <v>0.12182000279426571</v>
      </c>
    </row>
    <row r="395" spans="1:19" x14ac:dyDescent="0.25">
      <c r="A395" t="s">
        <v>478</v>
      </c>
      <c r="B395" t="s">
        <v>284</v>
      </c>
      <c r="C395" t="s">
        <v>309</v>
      </c>
      <c r="D395" t="s">
        <v>477</v>
      </c>
      <c r="E395" t="s">
        <v>28</v>
      </c>
      <c r="F395" t="s">
        <v>29</v>
      </c>
      <c r="G395" s="133">
        <v>6</v>
      </c>
      <c r="H395" t="s">
        <v>250</v>
      </c>
      <c r="I395" t="s">
        <v>504</v>
      </c>
      <c r="J395" t="s">
        <v>455</v>
      </c>
      <c r="K395" s="327">
        <v>463</v>
      </c>
      <c r="L395" s="326">
        <v>0.40261000394821173</v>
      </c>
      <c r="M395" s="326">
        <v>0.40937000513076782</v>
      </c>
      <c r="N395" s="327">
        <v>1743</v>
      </c>
      <c r="O395" s="326">
        <v>0.36109000444412231</v>
      </c>
      <c r="P395" s="326">
        <v>0.3887999951839447</v>
      </c>
      <c r="Q395" s="327">
        <v>43045</v>
      </c>
      <c r="R395" s="326">
        <v>0.34887000918388372</v>
      </c>
      <c r="S395" s="325">
        <v>0.39467000961303711</v>
      </c>
    </row>
    <row r="396" spans="1:19" x14ac:dyDescent="0.25">
      <c r="A396" t="s">
        <v>478</v>
      </c>
      <c r="B396" t="s">
        <v>284</v>
      </c>
      <c r="C396" t="s">
        <v>309</v>
      </c>
      <c r="D396" t="s">
        <v>477</v>
      </c>
      <c r="E396" t="s">
        <v>28</v>
      </c>
      <c r="F396" t="s">
        <v>29</v>
      </c>
      <c r="G396">
        <v>6</v>
      </c>
      <c r="H396" t="s">
        <v>250</v>
      </c>
      <c r="I396" t="s">
        <v>504</v>
      </c>
      <c r="J396" t="s">
        <v>505</v>
      </c>
      <c r="K396" s="142">
        <v>388</v>
      </c>
      <c r="L396" s="326">
        <v>0.33739000558853149</v>
      </c>
      <c r="M396" s="326">
        <v>0.34305998682975769</v>
      </c>
      <c r="N396" s="142">
        <v>1673</v>
      </c>
      <c r="O396" s="326">
        <v>0.34659001231193542</v>
      </c>
      <c r="P396" s="326">
        <v>0.37318998575210571</v>
      </c>
      <c r="Q396" s="142">
        <v>42835</v>
      </c>
      <c r="R396" s="326">
        <v>0.34716999530792242</v>
      </c>
      <c r="S396" s="326">
        <v>0.39274001121521002</v>
      </c>
    </row>
    <row r="397" spans="1:19" x14ac:dyDescent="0.25">
      <c r="A397" t="s">
        <v>478</v>
      </c>
      <c r="B397" t="s">
        <v>284</v>
      </c>
      <c r="C397" t="s">
        <v>309</v>
      </c>
      <c r="D397" t="s">
        <v>477</v>
      </c>
      <c r="E397" t="s">
        <v>28</v>
      </c>
      <c r="F397" t="s">
        <v>29</v>
      </c>
      <c r="G397" s="133">
        <v>6</v>
      </c>
      <c r="H397" t="s">
        <v>250</v>
      </c>
      <c r="I397" t="s">
        <v>504</v>
      </c>
      <c r="J397" t="s">
        <v>503</v>
      </c>
      <c r="K397" s="327">
        <v>107</v>
      </c>
      <c r="L397" s="326">
        <v>9.3039996922016144E-2</v>
      </c>
      <c r="M397" s="326">
        <v>9.4609998166561127E-2</v>
      </c>
      <c r="N397" s="327">
        <v>466</v>
      </c>
      <c r="O397" s="326">
        <v>9.6539996564388275E-2</v>
      </c>
      <c r="P397" s="326">
        <v>0.1039500012993813</v>
      </c>
      <c r="Q397" s="327">
        <v>9900</v>
      </c>
      <c r="R397" s="326">
        <v>8.0239996314048767E-2</v>
      </c>
      <c r="S397" s="325">
        <v>9.0769998729228973E-2</v>
      </c>
    </row>
    <row r="398" spans="1:19" x14ac:dyDescent="0.25">
      <c r="A398" t="s">
        <v>478</v>
      </c>
      <c r="B398" t="s">
        <v>284</v>
      </c>
      <c r="C398" t="s">
        <v>309</v>
      </c>
      <c r="D398" t="s">
        <v>477</v>
      </c>
      <c r="E398" t="s">
        <v>28</v>
      </c>
      <c r="F398" t="s">
        <v>29</v>
      </c>
      <c r="G398" s="133">
        <v>6</v>
      </c>
      <c r="H398" t="s">
        <v>250</v>
      </c>
      <c r="I398" t="s">
        <v>501</v>
      </c>
      <c r="J398" t="s">
        <v>502</v>
      </c>
      <c r="K398" s="327">
        <v>19</v>
      </c>
      <c r="L398" s="326">
        <v>1.6519999131560329E-2</v>
      </c>
      <c r="N398" s="327">
        <v>344</v>
      </c>
      <c r="O398" s="326">
        <v>7.1269996464252472E-2</v>
      </c>
      <c r="Q398" s="327">
        <v>14319</v>
      </c>
      <c r="R398" s="326">
        <v>0.11604999750852581</v>
      </c>
      <c r="S398" s="325"/>
    </row>
    <row r="399" spans="1:19" x14ac:dyDescent="0.25">
      <c r="A399" t="s">
        <v>478</v>
      </c>
      <c r="B399" t="s">
        <v>284</v>
      </c>
      <c r="C399" t="s">
        <v>309</v>
      </c>
      <c r="D399" t="s">
        <v>477</v>
      </c>
      <c r="E399" t="s">
        <v>28</v>
      </c>
      <c r="F399" t="s">
        <v>29</v>
      </c>
      <c r="G399">
        <v>6</v>
      </c>
      <c r="H399" t="s">
        <v>250</v>
      </c>
      <c r="I399" t="s">
        <v>501</v>
      </c>
      <c r="J399" t="s">
        <v>500</v>
      </c>
      <c r="K399" s="142">
        <v>1131</v>
      </c>
      <c r="L399" s="326">
        <v>0.98347997665405273</v>
      </c>
      <c r="M399" s="326">
        <v>1</v>
      </c>
      <c r="N399" s="142">
        <v>4483</v>
      </c>
      <c r="O399" s="326">
        <v>0.92873001098632813</v>
      </c>
      <c r="P399" s="326">
        <v>1</v>
      </c>
      <c r="Q399" s="142">
        <v>109066</v>
      </c>
      <c r="R399" s="326">
        <v>0.88394999504089355</v>
      </c>
      <c r="S399" s="326">
        <v>1</v>
      </c>
    </row>
    <row r="400" spans="1:19" x14ac:dyDescent="0.25">
      <c r="A400" t="s">
        <v>478</v>
      </c>
      <c r="B400" t="s">
        <v>284</v>
      </c>
      <c r="C400" t="s">
        <v>309</v>
      </c>
      <c r="D400" t="s">
        <v>477</v>
      </c>
      <c r="E400" t="s">
        <v>28</v>
      </c>
      <c r="F400" t="s">
        <v>29</v>
      </c>
      <c r="G400" s="133">
        <v>6</v>
      </c>
      <c r="H400" t="s">
        <v>250</v>
      </c>
      <c r="I400" t="s">
        <v>577</v>
      </c>
      <c r="J400" t="s">
        <v>493</v>
      </c>
      <c r="K400" s="327">
        <v>42</v>
      </c>
      <c r="L400" s="326">
        <v>3.6520000547170639E-2</v>
      </c>
      <c r="N400" s="327">
        <v>2106</v>
      </c>
      <c r="O400" s="326">
        <v>0.43630000948905939</v>
      </c>
      <c r="Q400" s="327">
        <v>45663</v>
      </c>
      <c r="R400" s="326">
        <v>0.37009000778198242</v>
      </c>
      <c r="S400" s="325"/>
    </row>
    <row r="401" spans="1:19" x14ac:dyDescent="0.25">
      <c r="A401" t="s">
        <v>478</v>
      </c>
      <c r="B401" t="s">
        <v>284</v>
      </c>
      <c r="C401" t="s">
        <v>309</v>
      </c>
      <c r="D401" t="s">
        <v>477</v>
      </c>
      <c r="E401" t="s">
        <v>28</v>
      </c>
      <c r="F401" t="s">
        <v>29</v>
      </c>
      <c r="G401" s="133">
        <v>6</v>
      </c>
      <c r="H401" t="s">
        <v>250</v>
      </c>
      <c r="I401" t="s">
        <v>577</v>
      </c>
      <c r="J401" t="s">
        <v>492</v>
      </c>
      <c r="K401" s="327">
        <v>859</v>
      </c>
      <c r="L401" s="326">
        <v>0.74695998430252075</v>
      </c>
      <c r="M401" s="326">
        <v>0.77526998519897461</v>
      </c>
      <c r="N401" s="327">
        <v>2219</v>
      </c>
      <c r="O401" s="326">
        <v>0.45971000194549561</v>
      </c>
      <c r="P401" s="326">
        <v>0.81550997495651245</v>
      </c>
      <c r="Q401" s="327">
        <v>63272</v>
      </c>
      <c r="R401" s="326">
        <v>0.51279997825622559</v>
      </c>
      <c r="S401" s="325">
        <v>0.81407999992370605</v>
      </c>
    </row>
    <row r="402" spans="1:19" x14ac:dyDescent="0.25">
      <c r="A402" t="s">
        <v>478</v>
      </c>
      <c r="B402" t="s">
        <v>284</v>
      </c>
      <c r="C402" t="s">
        <v>309</v>
      </c>
      <c r="D402" t="s">
        <v>477</v>
      </c>
      <c r="E402" t="s">
        <v>28</v>
      </c>
      <c r="F402" t="s">
        <v>29</v>
      </c>
      <c r="G402" s="133">
        <v>6</v>
      </c>
      <c r="H402" t="s">
        <v>250</v>
      </c>
      <c r="I402" t="s">
        <v>577</v>
      </c>
      <c r="J402" t="s">
        <v>491</v>
      </c>
      <c r="K402" s="327">
        <v>163</v>
      </c>
      <c r="L402" s="326">
        <v>0.14173999428749079</v>
      </c>
      <c r="M402" s="326">
        <v>0.14711000025272369</v>
      </c>
      <c r="N402" s="327">
        <v>345</v>
      </c>
      <c r="O402" s="326">
        <v>7.1469999849796295E-2</v>
      </c>
      <c r="P402" s="326">
        <v>0.12679000198841089</v>
      </c>
      <c r="Q402" s="327">
        <v>9186</v>
      </c>
      <c r="R402" s="326">
        <v>7.4450001120567322E-2</v>
      </c>
      <c r="S402" s="325">
        <v>0.11818999797105791</v>
      </c>
    </row>
    <row r="403" spans="1:19" x14ac:dyDescent="0.25">
      <c r="A403" t="s">
        <v>478</v>
      </c>
      <c r="B403" t="s">
        <v>284</v>
      </c>
      <c r="C403" t="s">
        <v>309</v>
      </c>
      <c r="D403" t="s">
        <v>477</v>
      </c>
      <c r="E403" t="s">
        <v>28</v>
      </c>
      <c r="F403" t="s">
        <v>29</v>
      </c>
      <c r="G403">
        <v>6</v>
      </c>
      <c r="H403" t="s">
        <v>250</v>
      </c>
      <c r="I403" t="s">
        <v>577</v>
      </c>
      <c r="J403" t="s">
        <v>490</v>
      </c>
      <c r="K403" s="142">
        <v>58</v>
      </c>
      <c r="L403" s="326">
        <v>5.0429999828338623E-2</v>
      </c>
      <c r="M403" s="326">
        <v>5.23499995470047E-2</v>
      </c>
      <c r="N403" s="142">
        <v>93</v>
      </c>
      <c r="O403" s="326">
        <v>1.9269999116659161E-2</v>
      </c>
      <c r="P403" s="326">
        <v>3.4180000424385071E-2</v>
      </c>
      <c r="Q403" s="142">
        <v>3071</v>
      </c>
      <c r="R403" s="326">
        <v>2.489000000059605E-2</v>
      </c>
      <c r="S403" s="326">
        <v>3.9510000497102737E-2</v>
      </c>
    </row>
    <row r="404" spans="1:19" x14ac:dyDescent="0.25">
      <c r="A404" t="s">
        <v>478</v>
      </c>
      <c r="B404" t="s">
        <v>284</v>
      </c>
      <c r="C404" t="s">
        <v>309</v>
      </c>
      <c r="D404" t="s">
        <v>477</v>
      </c>
      <c r="E404" t="s">
        <v>28</v>
      </c>
      <c r="F404" t="s">
        <v>29</v>
      </c>
      <c r="G404" s="133">
        <v>6</v>
      </c>
      <c r="H404" t="s">
        <v>250</v>
      </c>
      <c r="I404" t="s">
        <v>577</v>
      </c>
      <c r="J404" t="s">
        <v>489</v>
      </c>
      <c r="K404" s="327">
        <v>26</v>
      </c>
      <c r="L404" s="326">
        <v>2.2609999403357509E-2</v>
      </c>
      <c r="M404" s="326">
        <v>2.3469999432563778E-2</v>
      </c>
      <c r="N404" s="327">
        <v>54</v>
      </c>
      <c r="O404" s="326">
        <v>1.118999999016523E-2</v>
      </c>
      <c r="P404" s="326">
        <v>1.9850000739097599E-2</v>
      </c>
      <c r="Q404" s="327">
        <v>1819</v>
      </c>
      <c r="R404" s="326">
        <v>1.473999954760075E-2</v>
      </c>
      <c r="S404" s="325">
        <v>2.339999936521053E-2</v>
      </c>
    </row>
    <row r="405" spans="1:19" x14ac:dyDescent="0.25">
      <c r="A405" t="s">
        <v>478</v>
      </c>
      <c r="B405" t="s">
        <v>284</v>
      </c>
      <c r="C405" t="s">
        <v>309</v>
      </c>
      <c r="D405" t="s">
        <v>477</v>
      </c>
      <c r="E405" t="s">
        <v>28</v>
      </c>
      <c r="F405" t="s">
        <v>29</v>
      </c>
      <c r="G405" s="133">
        <v>6</v>
      </c>
      <c r="H405" t="s">
        <v>250</v>
      </c>
      <c r="I405" t="s">
        <v>577</v>
      </c>
      <c r="J405" t="s">
        <v>488</v>
      </c>
      <c r="K405" s="327">
        <v>2</v>
      </c>
      <c r="L405" s="326">
        <v>1.7399999778717761E-3</v>
      </c>
      <c r="M405" s="326">
        <v>1.810000045225024E-3</v>
      </c>
      <c r="N405" s="327">
        <v>10</v>
      </c>
      <c r="O405" s="326">
        <v>2.069999929517508E-3</v>
      </c>
      <c r="P405" s="326">
        <v>3.6800000816583629E-3</v>
      </c>
      <c r="Q405" s="327">
        <v>374</v>
      </c>
      <c r="R405" s="326">
        <v>3.03000002168119E-3</v>
      </c>
      <c r="S405" s="325">
        <v>4.8099998384714127E-3</v>
      </c>
    </row>
    <row r="406" spans="1:19" x14ac:dyDescent="0.25">
      <c r="A406" t="s">
        <v>478</v>
      </c>
      <c r="B406" t="s">
        <v>284</v>
      </c>
      <c r="C406" t="s">
        <v>309</v>
      </c>
      <c r="D406" t="s">
        <v>477</v>
      </c>
      <c r="E406" t="s">
        <v>28</v>
      </c>
      <c r="F406" t="s">
        <v>29</v>
      </c>
      <c r="G406">
        <v>6</v>
      </c>
      <c r="H406" t="s">
        <v>250</v>
      </c>
      <c r="I406" t="s">
        <v>499</v>
      </c>
      <c r="J406" t="s">
        <v>261</v>
      </c>
      <c r="K406" s="142">
        <v>1138</v>
      </c>
      <c r="L406" s="326">
        <v>0.9895700216293335</v>
      </c>
      <c r="N406" s="142">
        <v>4799</v>
      </c>
      <c r="O406" s="326">
        <v>0.99419999122619629</v>
      </c>
      <c r="Q406" s="142">
        <v>122496</v>
      </c>
      <c r="R406" s="326">
        <v>0.99278998374938965</v>
      </c>
    </row>
    <row r="407" spans="1:19" x14ac:dyDescent="0.25">
      <c r="A407" t="s">
        <v>478</v>
      </c>
      <c r="B407" t="s">
        <v>284</v>
      </c>
      <c r="C407" t="s">
        <v>309</v>
      </c>
      <c r="D407" t="s">
        <v>477</v>
      </c>
      <c r="E407" t="s">
        <v>28</v>
      </c>
      <c r="F407" t="s">
        <v>29</v>
      </c>
      <c r="G407" s="133">
        <v>6</v>
      </c>
      <c r="H407" t="s">
        <v>250</v>
      </c>
      <c r="I407" t="s">
        <v>499</v>
      </c>
      <c r="J407" t="s">
        <v>262</v>
      </c>
      <c r="K407" s="327">
        <v>12</v>
      </c>
      <c r="L407" s="326">
        <v>1.042999979108572E-2</v>
      </c>
      <c r="N407" s="327">
        <v>28</v>
      </c>
      <c r="O407" s="326">
        <v>5.7999999262392521E-3</v>
      </c>
      <c r="Q407" s="327">
        <v>889</v>
      </c>
      <c r="R407" s="326">
        <v>7.2099999524652958E-3</v>
      </c>
      <c r="S407" s="325"/>
    </row>
    <row r="408" spans="1:19" x14ac:dyDescent="0.25">
      <c r="A408" t="s">
        <v>478</v>
      </c>
      <c r="B408" t="s">
        <v>284</v>
      </c>
      <c r="C408" t="s">
        <v>309</v>
      </c>
      <c r="D408" t="s">
        <v>477</v>
      </c>
      <c r="E408" t="s">
        <v>28</v>
      </c>
      <c r="F408" t="s">
        <v>29</v>
      </c>
      <c r="G408" s="133">
        <v>6</v>
      </c>
      <c r="H408" t="s">
        <v>250</v>
      </c>
      <c r="I408" t="s">
        <v>578</v>
      </c>
      <c r="J408" t="s">
        <v>498</v>
      </c>
      <c r="K408" s="327">
        <v>355</v>
      </c>
      <c r="L408" s="326">
        <v>0.30869999527931208</v>
      </c>
      <c r="N408" s="327">
        <v>1368</v>
      </c>
      <c r="O408" s="326">
        <v>0.28341001272201538</v>
      </c>
      <c r="Q408" s="327">
        <v>17871</v>
      </c>
      <c r="R408" s="326">
        <v>0.1448400020599365</v>
      </c>
      <c r="S408" s="325"/>
    </row>
    <row r="409" spans="1:19" x14ac:dyDescent="0.25">
      <c r="A409" t="s">
        <v>478</v>
      </c>
      <c r="B409" t="s">
        <v>284</v>
      </c>
      <c r="C409" t="s">
        <v>309</v>
      </c>
      <c r="D409" t="s">
        <v>477</v>
      </c>
      <c r="E409" t="s">
        <v>28</v>
      </c>
      <c r="F409" t="s">
        <v>29</v>
      </c>
      <c r="G409">
        <v>6</v>
      </c>
      <c r="H409" t="s">
        <v>250</v>
      </c>
      <c r="I409" t="s">
        <v>578</v>
      </c>
      <c r="J409" t="s">
        <v>497</v>
      </c>
      <c r="K409" s="142">
        <v>219</v>
      </c>
      <c r="L409" s="326">
        <v>0.1904300004243851</v>
      </c>
      <c r="N409" s="142">
        <v>874</v>
      </c>
      <c r="O409" s="326">
        <v>0.1810600012540817</v>
      </c>
      <c r="Q409" s="142">
        <v>21943</v>
      </c>
      <c r="R409" s="326">
        <v>0.17783999443054199</v>
      </c>
    </row>
    <row r="410" spans="1:19" x14ac:dyDescent="0.25">
      <c r="A410" t="s">
        <v>478</v>
      </c>
      <c r="B410" t="s">
        <v>284</v>
      </c>
      <c r="C410" t="s">
        <v>309</v>
      </c>
      <c r="D410" t="s">
        <v>477</v>
      </c>
      <c r="E410" t="s">
        <v>28</v>
      </c>
      <c r="F410" t="s">
        <v>29</v>
      </c>
      <c r="G410" s="133">
        <v>6</v>
      </c>
      <c r="H410" t="s">
        <v>250</v>
      </c>
      <c r="I410" t="s">
        <v>578</v>
      </c>
      <c r="J410" t="s">
        <v>496</v>
      </c>
      <c r="K410" s="327">
        <v>164</v>
      </c>
      <c r="L410" s="326">
        <v>0.14260999858379361</v>
      </c>
      <c r="N410" s="327">
        <v>735</v>
      </c>
      <c r="O410" s="326">
        <v>0.15227000415325159</v>
      </c>
      <c r="Q410" s="327">
        <v>25988</v>
      </c>
      <c r="R410" s="326">
        <v>0.21062999963760379</v>
      </c>
      <c r="S410" s="325"/>
    </row>
    <row r="411" spans="1:19" x14ac:dyDescent="0.25">
      <c r="A411" t="s">
        <v>478</v>
      </c>
      <c r="B411" t="s">
        <v>284</v>
      </c>
      <c r="C411" t="s">
        <v>309</v>
      </c>
      <c r="D411" t="s">
        <v>477</v>
      </c>
      <c r="E411" t="s">
        <v>28</v>
      </c>
      <c r="F411" t="s">
        <v>29</v>
      </c>
      <c r="G411" s="133">
        <v>6</v>
      </c>
      <c r="H411" t="s">
        <v>250</v>
      </c>
      <c r="I411" t="s">
        <v>578</v>
      </c>
      <c r="J411" t="s">
        <v>495</v>
      </c>
      <c r="K411" s="327">
        <v>212</v>
      </c>
      <c r="L411" s="326">
        <v>0.18434999883174899</v>
      </c>
      <c r="N411" s="327">
        <v>922</v>
      </c>
      <c r="O411" s="326">
        <v>0.1910099983215332</v>
      </c>
      <c r="Q411" s="327">
        <v>27975</v>
      </c>
      <c r="R411" s="326">
        <v>0.22673000395298001</v>
      </c>
      <c r="S411" s="325"/>
    </row>
    <row r="412" spans="1:19" x14ac:dyDescent="0.25">
      <c r="A412" t="s">
        <v>478</v>
      </c>
      <c r="B412" t="s">
        <v>284</v>
      </c>
      <c r="C412" t="s">
        <v>309</v>
      </c>
      <c r="D412" t="s">
        <v>477</v>
      </c>
      <c r="E412" t="s">
        <v>28</v>
      </c>
      <c r="F412" t="s">
        <v>29</v>
      </c>
      <c r="G412" s="133">
        <v>6</v>
      </c>
      <c r="H412" t="s">
        <v>250</v>
      </c>
      <c r="I412" t="s">
        <v>578</v>
      </c>
      <c r="J412" t="s">
        <v>494</v>
      </c>
      <c r="K412" s="327">
        <v>200</v>
      </c>
      <c r="L412" s="326">
        <v>0.17391000688076019</v>
      </c>
      <c r="N412" s="327">
        <v>928</v>
      </c>
      <c r="O412" s="326">
        <v>0.19224999845027921</v>
      </c>
      <c r="Q412" s="327">
        <v>29608</v>
      </c>
      <c r="R412" s="326">
        <v>0.23995999991893771</v>
      </c>
      <c r="S412" s="325"/>
    </row>
    <row r="413" spans="1:19" x14ac:dyDescent="0.25">
      <c r="A413" t="s">
        <v>478</v>
      </c>
      <c r="B413" t="s">
        <v>284</v>
      </c>
      <c r="C413" t="s">
        <v>309</v>
      </c>
      <c r="D413" t="s">
        <v>477</v>
      </c>
      <c r="E413" t="s">
        <v>28</v>
      </c>
      <c r="F413" t="s">
        <v>29</v>
      </c>
      <c r="G413" s="133">
        <v>6</v>
      </c>
      <c r="H413" t="s">
        <v>250</v>
      </c>
      <c r="I413" t="s">
        <v>476</v>
      </c>
      <c r="J413" t="s">
        <v>482</v>
      </c>
      <c r="K413" s="327">
        <v>858</v>
      </c>
      <c r="L413" s="326">
        <v>0.74608999490737915</v>
      </c>
      <c r="M413" s="326">
        <v>0.76130998134613037</v>
      </c>
      <c r="N413" s="327">
        <v>3505</v>
      </c>
      <c r="O413" s="326">
        <v>0.7261199951171875</v>
      </c>
      <c r="P413" s="326">
        <v>0.75005000829696655</v>
      </c>
      <c r="Q413" s="327">
        <v>91484</v>
      </c>
      <c r="R413" s="326">
        <v>0.74145001173019409</v>
      </c>
      <c r="S413" s="325">
        <v>0.77395999431610107</v>
      </c>
    </row>
    <row r="414" spans="1:19" x14ac:dyDescent="0.25">
      <c r="A414" t="s">
        <v>478</v>
      </c>
      <c r="B414" t="s">
        <v>284</v>
      </c>
      <c r="C414" t="s">
        <v>309</v>
      </c>
      <c r="D414" t="s">
        <v>477</v>
      </c>
      <c r="E414" t="s">
        <v>28</v>
      </c>
      <c r="F414" t="s">
        <v>29</v>
      </c>
      <c r="G414" s="133">
        <v>6</v>
      </c>
      <c r="H414" t="s">
        <v>250</v>
      </c>
      <c r="I414" t="s">
        <v>476</v>
      </c>
      <c r="J414" t="s">
        <v>481</v>
      </c>
      <c r="K414" s="327">
        <v>138</v>
      </c>
      <c r="L414" s="326">
        <v>0.119999997317791</v>
      </c>
      <c r="M414" s="326">
        <v>0.12245000153779979</v>
      </c>
      <c r="N414" s="327">
        <v>542</v>
      </c>
      <c r="O414" s="326">
        <v>0.1122900024056435</v>
      </c>
      <c r="P414" s="326">
        <v>0.11598999798297881</v>
      </c>
      <c r="Q414" s="327">
        <v>12086</v>
      </c>
      <c r="R414" s="326">
        <v>9.7949996590614319E-2</v>
      </c>
      <c r="S414" s="325">
        <v>0.1022500023245811</v>
      </c>
    </row>
    <row r="415" spans="1:19" x14ac:dyDescent="0.25">
      <c r="A415" t="s">
        <v>478</v>
      </c>
      <c r="B415" t="s">
        <v>284</v>
      </c>
      <c r="C415" t="s">
        <v>309</v>
      </c>
      <c r="D415" t="s">
        <v>477</v>
      </c>
      <c r="E415" t="s">
        <v>28</v>
      </c>
      <c r="F415" t="s">
        <v>29</v>
      </c>
      <c r="G415" s="133">
        <v>6</v>
      </c>
      <c r="H415" t="s">
        <v>250</v>
      </c>
      <c r="I415" t="s">
        <v>476</v>
      </c>
      <c r="J415" t="s">
        <v>480</v>
      </c>
      <c r="K415" s="327">
        <v>76</v>
      </c>
      <c r="L415" s="326">
        <v>6.6090002655982971E-2</v>
      </c>
      <c r="M415" s="326">
        <v>6.7440003156661987E-2</v>
      </c>
      <c r="N415" s="327">
        <v>351</v>
      </c>
      <c r="O415" s="326">
        <v>7.27199986577034E-2</v>
      </c>
      <c r="P415" s="326">
        <v>7.5110003352165222E-2</v>
      </c>
      <c r="Q415" s="327">
        <v>8487</v>
      </c>
      <c r="R415" s="326">
        <v>6.8779997527599335E-2</v>
      </c>
      <c r="S415" s="325">
        <v>7.1800000965595245E-2</v>
      </c>
    </row>
    <row r="416" spans="1:19" x14ac:dyDescent="0.25">
      <c r="A416" t="s">
        <v>478</v>
      </c>
      <c r="B416" t="s">
        <v>284</v>
      </c>
      <c r="C416" t="s">
        <v>309</v>
      </c>
      <c r="D416" t="s">
        <v>477</v>
      </c>
      <c r="E416" t="s">
        <v>28</v>
      </c>
      <c r="F416" t="s">
        <v>29</v>
      </c>
      <c r="G416" s="133">
        <v>6</v>
      </c>
      <c r="H416" t="s">
        <v>250</v>
      </c>
      <c r="I416" t="s">
        <v>476</v>
      </c>
      <c r="J416" t="s">
        <v>479</v>
      </c>
      <c r="K416" s="327">
        <v>23</v>
      </c>
      <c r="L416" s="326">
        <v>1.9999999552965161E-2</v>
      </c>
      <c r="N416" s="327">
        <v>154</v>
      </c>
      <c r="O416" s="326">
        <v>3.189999982714653E-2</v>
      </c>
      <c r="Q416" s="327">
        <v>5183</v>
      </c>
      <c r="R416" s="326">
        <v>4.2010001838207238E-2</v>
      </c>
      <c r="S416" s="325"/>
    </row>
    <row r="417" spans="1:19" x14ac:dyDescent="0.25">
      <c r="A417" t="s">
        <v>478</v>
      </c>
      <c r="B417" t="s">
        <v>284</v>
      </c>
      <c r="C417" t="s">
        <v>309</v>
      </c>
      <c r="D417" t="s">
        <v>477</v>
      </c>
      <c r="E417" t="s">
        <v>28</v>
      </c>
      <c r="F417" t="s">
        <v>29</v>
      </c>
      <c r="G417" s="133">
        <v>6</v>
      </c>
      <c r="H417" t="s">
        <v>250</v>
      </c>
      <c r="I417" t="s">
        <v>476</v>
      </c>
      <c r="J417" t="s">
        <v>475</v>
      </c>
      <c r="K417" s="327">
        <v>55</v>
      </c>
      <c r="L417" s="326">
        <v>4.7830000519752502E-2</v>
      </c>
      <c r="M417" s="326">
        <v>4.8799999058246613E-2</v>
      </c>
      <c r="N417" s="327">
        <v>275</v>
      </c>
      <c r="O417" s="326">
        <v>5.6970000267028809E-2</v>
      </c>
      <c r="P417" s="326">
        <v>5.88500015437603E-2</v>
      </c>
      <c r="Q417" s="327">
        <v>6145</v>
      </c>
      <c r="R417" s="326">
        <v>4.9800001084804528E-2</v>
      </c>
      <c r="S417" s="325">
        <v>5.1989998668432243E-2</v>
      </c>
    </row>
    <row r="418" spans="1:19" x14ac:dyDescent="0.25">
      <c r="A418" t="s">
        <v>478</v>
      </c>
      <c r="B418" t="s">
        <v>284</v>
      </c>
      <c r="C418" t="s">
        <v>309</v>
      </c>
      <c r="D418" t="s">
        <v>477</v>
      </c>
      <c r="E418" t="s">
        <v>30</v>
      </c>
      <c r="F418" t="s">
        <v>31</v>
      </c>
      <c r="G418">
        <v>3</v>
      </c>
      <c r="H418" t="s">
        <v>249</v>
      </c>
      <c r="I418" t="s">
        <v>525</v>
      </c>
      <c r="J418" t="s">
        <v>530</v>
      </c>
      <c r="K418" s="142">
        <v>5</v>
      </c>
      <c r="L418" s="326">
        <v>4.1299997828900814E-3</v>
      </c>
      <c r="N418" s="142">
        <v>39</v>
      </c>
      <c r="O418" s="326">
        <v>7.3799998499453068E-3</v>
      </c>
      <c r="Q418" s="142">
        <v>595</v>
      </c>
      <c r="R418" s="326">
        <v>4.8199999146163464E-3</v>
      </c>
    </row>
    <row r="419" spans="1:19" x14ac:dyDescent="0.25">
      <c r="A419" t="s">
        <v>478</v>
      </c>
      <c r="B419" t="s">
        <v>284</v>
      </c>
      <c r="C419" t="s">
        <v>309</v>
      </c>
      <c r="D419" t="s">
        <v>477</v>
      </c>
      <c r="E419" t="s">
        <v>30</v>
      </c>
      <c r="F419" t="s">
        <v>31</v>
      </c>
      <c r="G419" s="133">
        <v>3</v>
      </c>
      <c r="H419" t="s">
        <v>249</v>
      </c>
      <c r="I419" t="s">
        <v>525</v>
      </c>
      <c r="J419" t="s">
        <v>529</v>
      </c>
      <c r="K419" s="327">
        <v>44</v>
      </c>
      <c r="L419" s="326">
        <v>3.63599993288517E-2</v>
      </c>
      <c r="N419" s="327">
        <v>260</v>
      </c>
      <c r="O419" s="326">
        <v>4.9199998378753662E-2</v>
      </c>
      <c r="Q419" s="327">
        <v>4962</v>
      </c>
      <c r="R419" s="326">
        <v>4.0219999849796302E-2</v>
      </c>
      <c r="S419" s="325"/>
    </row>
    <row r="420" spans="1:19" x14ac:dyDescent="0.25">
      <c r="A420" t="s">
        <v>478</v>
      </c>
      <c r="B420" t="s">
        <v>284</v>
      </c>
      <c r="C420" t="s">
        <v>309</v>
      </c>
      <c r="D420" t="s">
        <v>477</v>
      </c>
      <c r="E420" t="s">
        <v>30</v>
      </c>
      <c r="F420" t="s">
        <v>31</v>
      </c>
      <c r="G420" s="133">
        <v>3</v>
      </c>
      <c r="H420" t="s">
        <v>249</v>
      </c>
      <c r="I420" t="s">
        <v>525</v>
      </c>
      <c r="J420" t="s">
        <v>528</v>
      </c>
      <c r="K420" s="327">
        <v>118</v>
      </c>
      <c r="L420" s="326">
        <v>9.7520001232624054E-2</v>
      </c>
      <c r="N420" s="327">
        <v>712</v>
      </c>
      <c r="O420" s="326">
        <v>0.13471999764442441</v>
      </c>
      <c r="Q420" s="327">
        <v>15699</v>
      </c>
      <c r="R420" s="326">
        <v>0.12724000215530401</v>
      </c>
      <c r="S420" s="325"/>
    </row>
    <row r="421" spans="1:19" x14ac:dyDescent="0.25">
      <c r="A421" t="s">
        <v>478</v>
      </c>
      <c r="B421" t="s">
        <v>284</v>
      </c>
      <c r="C421" t="s">
        <v>309</v>
      </c>
      <c r="D421" t="s">
        <v>477</v>
      </c>
      <c r="E421" t="s">
        <v>30</v>
      </c>
      <c r="F421" t="s">
        <v>31</v>
      </c>
      <c r="G421" s="133">
        <v>3</v>
      </c>
      <c r="H421" t="s">
        <v>249</v>
      </c>
      <c r="I421" t="s">
        <v>525</v>
      </c>
      <c r="J421" t="s">
        <v>527</v>
      </c>
      <c r="K421" s="327">
        <v>364</v>
      </c>
      <c r="L421" s="326">
        <v>0.30083000659942633</v>
      </c>
      <c r="N421" s="327">
        <v>1263</v>
      </c>
      <c r="O421" s="326">
        <v>0.2389799952507019</v>
      </c>
      <c r="Q421" s="327">
        <v>30576</v>
      </c>
      <c r="R421" s="326">
        <v>0.2478100061416626</v>
      </c>
      <c r="S421" s="325"/>
    </row>
    <row r="422" spans="1:19" x14ac:dyDescent="0.25">
      <c r="A422" t="s">
        <v>478</v>
      </c>
      <c r="B422" t="s">
        <v>284</v>
      </c>
      <c r="C422" t="s">
        <v>309</v>
      </c>
      <c r="D422" t="s">
        <v>477</v>
      </c>
      <c r="E422" t="s">
        <v>30</v>
      </c>
      <c r="F422" t="s">
        <v>31</v>
      </c>
      <c r="G422" s="133">
        <v>3</v>
      </c>
      <c r="H422" t="s">
        <v>249</v>
      </c>
      <c r="I422" t="s">
        <v>525</v>
      </c>
      <c r="J422" t="s">
        <v>526</v>
      </c>
      <c r="K422" s="327">
        <v>404</v>
      </c>
      <c r="L422" s="326">
        <v>0.33388000726699829</v>
      </c>
      <c r="N422" s="327">
        <v>1329</v>
      </c>
      <c r="O422" s="326">
        <v>0.25146999955177313</v>
      </c>
      <c r="Q422" s="327">
        <v>30917</v>
      </c>
      <c r="R422" s="326">
        <v>0.25056999921798712</v>
      </c>
      <c r="S422" s="325"/>
    </row>
    <row r="423" spans="1:19" x14ac:dyDescent="0.25">
      <c r="A423" t="s">
        <v>478</v>
      </c>
      <c r="B423" t="s">
        <v>284</v>
      </c>
      <c r="C423" t="s">
        <v>309</v>
      </c>
      <c r="D423" t="s">
        <v>477</v>
      </c>
      <c r="E423" t="s">
        <v>30</v>
      </c>
      <c r="F423" t="s">
        <v>31</v>
      </c>
      <c r="G423" s="133">
        <v>3</v>
      </c>
      <c r="H423" t="s">
        <v>249</v>
      </c>
      <c r="I423" t="s">
        <v>525</v>
      </c>
      <c r="J423" t="s">
        <v>259</v>
      </c>
      <c r="K423" s="327">
        <v>177</v>
      </c>
      <c r="L423" s="326">
        <v>0.14628000557422641</v>
      </c>
      <c r="N423" s="327">
        <v>988</v>
      </c>
      <c r="O423" s="326">
        <v>0.18693999946117401</v>
      </c>
      <c r="Q423" s="327">
        <v>23351</v>
      </c>
      <c r="R423" s="326">
        <v>0.18925000727176669</v>
      </c>
      <c r="S423" s="325"/>
    </row>
    <row r="424" spans="1:19" x14ac:dyDescent="0.25">
      <c r="A424" t="s">
        <v>478</v>
      </c>
      <c r="B424" t="s">
        <v>284</v>
      </c>
      <c r="C424" t="s">
        <v>309</v>
      </c>
      <c r="D424" t="s">
        <v>477</v>
      </c>
      <c r="E424" t="s">
        <v>30</v>
      </c>
      <c r="F424" t="s">
        <v>31</v>
      </c>
      <c r="G424" s="133">
        <v>3</v>
      </c>
      <c r="H424" t="s">
        <v>249</v>
      </c>
      <c r="I424" t="s">
        <v>525</v>
      </c>
      <c r="J424" t="s">
        <v>260</v>
      </c>
      <c r="K424" s="327">
        <v>98</v>
      </c>
      <c r="L424" s="326">
        <v>8.0990001559257507E-2</v>
      </c>
      <c r="N424" s="327">
        <v>694</v>
      </c>
      <c r="O424" s="326">
        <v>0.13131999969482419</v>
      </c>
      <c r="Q424" s="327">
        <v>17285</v>
      </c>
      <c r="R424" s="326">
        <v>0.14009000360965729</v>
      </c>
      <c r="S424" s="325"/>
    </row>
    <row r="425" spans="1:19" x14ac:dyDescent="0.25">
      <c r="A425" t="s">
        <v>478</v>
      </c>
      <c r="B425" t="s">
        <v>284</v>
      </c>
      <c r="C425" t="s">
        <v>309</v>
      </c>
      <c r="D425" t="s">
        <v>477</v>
      </c>
      <c r="E425" t="s">
        <v>30</v>
      </c>
      <c r="F425" t="s">
        <v>31</v>
      </c>
      <c r="G425" s="133">
        <v>3</v>
      </c>
      <c r="H425" t="s">
        <v>249</v>
      </c>
      <c r="I425" t="s">
        <v>521</v>
      </c>
      <c r="J425" t="s">
        <v>524</v>
      </c>
      <c r="K425" s="327">
        <v>1018</v>
      </c>
      <c r="L425" s="326">
        <v>0.8413199782371521</v>
      </c>
      <c r="M425" s="326">
        <v>0.86712002754211426</v>
      </c>
      <c r="N425" s="327">
        <v>4284</v>
      </c>
      <c r="O425" s="326">
        <v>0.81059998273849487</v>
      </c>
      <c r="P425" s="326">
        <v>0.83297997713088989</v>
      </c>
      <c r="Q425" s="327">
        <v>99716</v>
      </c>
      <c r="R425" s="326">
        <v>0.80817002058029175</v>
      </c>
      <c r="S425" s="325">
        <v>0.84360998868942261</v>
      </c>
    </row>
    <row r="426" spans="1:19" x14ac:dyDescent="0.25">
      <c r="A426" t="s">
        <v>478</v>
      </c>
      <c r="B426" t="s">
        <v>284</v>
      </c>
      <c r="C426" t="s">
        <v>309</v>
      </c>
      <c r="D426" t="s">
        <v>477</v>
      </c>
      <c r="E426" t="s">
        <v>30</v>
      </c>
      <c r="F426" t="s">
        <v>31</v>
      </c>
      <c r="G426" s="133">
        <v>3</v>
      </c>
      <c r="H426" t="s">
        <v>249</v>
      </c>
      <c r="I426" t="s">
        <v>521</v>
      </c>
      <c r="J426" t="s">
        <v>523</v>
      </c>
      <c r="K426" s="327">
        <v>82</v>
      </c>
      <c r="L426" s="326">
        <v>6.7769996821880341E-2</v>
      </c>
      <c r="M426" s="326">
        <v>6.9849997758865356E-2</v>
      </c>
      <c r="N426" s="327">
        <v>519</v>
      </c>
      <c r="O426" s="326">
        <v>9.8200000822544098E-2</v>
      </c>
      <c r="P426" s="326">
        <v>0.1009100005030632</v>
      </c>
      <c r="Q426" s="327">
        <v>10969</v>
      </c>
      <c r="R426" s="326">
        <v>8.8899999856948853E-2</v>
      </c>
      <c r="S426" s="325">
        <v>9.2799998819828033E-2</v>
      </c>
    </row>
    <row r="427" spans="1:19" x14ac:dyDescent="0.25">
      <c r="A427" t="s">
        <v>478</v>
      </c>
      <c r="B427" t="s">
        <v>284</v>
      </c>
      <c r="C427" t="s">
        <v>309</v>
      </c>
      <c r="D427" t="s">
        <v>477</v>
      </c>
      <c r="E427" t="s">
        <v>30</v>
      </c>
      <c r="F427" t="s">
        <v>31</v>
      </c>
      <c r="G427" s="133">
        <v>3</v>
      </c>
      <c r="H427" t="s">
        <v>249</v>
      </c>
      <c r="I427" t="s">
        <v>521</v>
      </c>
      <c r="J427" t="s">
        <v>522</v>
      </c>
      <c r="K427" s="327">
        <v>74</v>
      </c>
      <c r="L427" s="326">
        <v>6.1159998178482063E-2</v>
      </c>
      <c r="M427" s="326">
        <v>6.3029997050762177E-2</v>
      </c>
      <c r="N427" s="327">
        <v>340</v>
      </c>
      <c r="O427" s="326">
        <v>6.4329996705055237E-2</v>
      </c>
      <c r="P427" s="326">
        <v>6.6110000014305115E-2</v>
      </c>
      <c r="Q427" s="327">
        <v>7517</v>
      </c>
      <c r="R427" s="326">
        <v>6.0920000076293952E-2</v>
      </c>
      <c r="S427" s="325">
        <v>6.3589997589588165E-2</v>
      </c>
    </row>
    <row r="428" spans="1:19" x14ac:dyDescent="0.25">
      <c r="A428" t="s">
        <v>478</v>
      </c>
      <c r="B428" t="s">
        <v>284</v>
      </c>
      <c r="C428" t="s">
        <v>309</v>
      </c>
      <c r="D428" t="s">
        <v>477</v>
      </c>
      <c r="E428" t="s">
        <v>30</v>
      </c>
      <c r="F428" t="s">
        <v>31</v>
      </c>
      <c r="G428" s="133">
        <v>3</v>
      </c>
      <c r="H428" t="s">
        <v>249</v>
      </c>
      <c r="I428" t="s">
        <v>521</v>
      </c>
      <c r="J428" t="s">
        <v>438</v>
      </c>
      <c r="K428" s="327">
        <v>36</v>
      </c>
      <c r="L428" s="326">
        <v>2.9750000685453411E-2</v>
      </c>
      <c r="N428" s="327">
        <v>142</v>
      </c>
      <c r="O428" s="326">
        <v>2.6869999244809151E-2</v>
      </c>
      <c r="Q428" s="327">
        <v>5183</v>
      </c>
      <c r="R428" s="326">
        <v>4.2010001838207238E-2</v>
      </c>
      <c r="S428" s="325"/>
    </row>
    <row r="429" spans="1:19" x14ac:dyDescent="0.25">
      <c r="A429" t="s">
        <v>478</v>
      </c>
      <c r="B429" t="s">
        <v>284</v>
      </c>
      <c r="C429" t="s">
        <v>309</v>
      </c>
      <c r="D429" t="s">
        <v>477</v>
      </c>
      <c r="E429" t="s">
        <v>30</v>
      </c>
      <c r="F429" t="s">
        <v>31</v>
      </c>
      <c r="G429" s="133">
        <v>3</v>
      </c>
      <c r="H429" t="s">
        <v>249</v>
      </c>
      <c r="I429" t="s">
        <v>517</v>
      </c>
      <c r="J429" t="s">
        <v>520</v>
      </c>
      <c r="K429" s="327">
        <v>438</v>
      </c>
      <c r="L429" s="326">
        <v>0.36197999119758612</v>
      </c>
      <c r="N429" s="327">
        <v>1935</v>
      </c>
      <c r="O429" s="326">
        <v>0.36612999439239502</v>
      </c>
      <c r="Q429" s="327">
        <v>43571</v>
      </c>
      <c r="R429" s="326">
        <v>0.35313001275062561</v>
      </c>
      <c r="S429" s="325"/>
    </row>
    <row r="430" spans="1:19" x14ac:dyDescent="0.25">
      <c r="A430" t="s">
        <v>478</v>
      </c>
      <c r="B430" t="s">
        <v>284</v>
      </c>
      <c r="C430" t="s">
        <v>309</v>
      </c>
      <c r="D430" t="s">
        <v>477</v>
      </c>
      <c r="E430" t="s">
        <v>30</v>
      </c>
      <c r="F430" t="s">
        <v>31</v>
      </c>
      <c r="G430" s="133">
        <v>3</v>
      </c>
      <c r="H430" t="s">
        <v>249</v>
      </c>
      <c r="I430" t="s">
        <v>517</v>
      </c>
      <c r="J430" t="s">
        <v>519</v>
      </c>
      <c r="K430" s="327">
        <v>284</v>
      </c>
      <c r="L430" s="326">
        <v>0.23470999300479889</v>
      </c>
      <c r="N430" s="327">
        <v>1453</v>
      </c>
      <c r="O430" s="326">
        <v>0.27493000030517578</v>
      </c>
      <c r="Q430" s="327">
        <v>34904</v>
      </c>
      <c r="R430" s="326">
        <v>0.28288999199867249</v>
      </c>
      <c r="S430" s="325"/>
    </row>
    <row r="431" spans="1:19" x14ac:dyDescent="0.25">
      <c r="A431" t="s">
        <v>478</v>
      </c>
      <c r="B431" t="s">
        <v>284</v>
      </c>
      <c r="C431" t="s">
        <v>309</v>
      </c>
      <c r="D431" t="s">
        <v>477</v>
      </c>
      <c r="E431" t="s">
        <v>30</v>
      </c>
      <c r="F431" t="s">
        <v>31</v>
      </c>
      <c r="G431" s="133">
        <v>3</v>
      </c>
      <c r="H431" t="s">
        <v>249</v>
      </c>
      <c r="I431" t="s">
        <v>517</v>
      </c>
      <c r="J431" t="s">
        <v>518</v>
      </c>
      <c r="K431" s="327">
        <v>488</v>
      </c>
      <c r="L431" s="326">
        <v>0.40331000089645391</v>
      </c>
      <c r="N431" s="327">
        <v>1897</v>
      </c>
      <c r="O431" s="326">
        <v>0.3589400053024292</v>
      </c>
      <c r="Q431" s="327">
        <v>44910</v>
      </c>
      <c r="R431" s="326">
        <v>0.3639799952507019</v>
      </c>
      <c r="S431" s="325"/>
    </row>
    <row r="432" spans="1:19" x14ac:dyDescent="0.25">
      <c r="A432" t="s">
        <v>478</v>
      </c>
      <c r="B432" t="s">
        <v>284</v>
      </c>
      <c r="C432" t="s">
        <v>309</v>
      </c>
      <c r="D432" t="s">
        <v>477</v>
      </c>
      <c r="E432" t="s">
        <v>30</v>
      </c>
      <c r="F432" t="s">
        <v>31</v>
      </c>
      <c r="G432" s="133">
        <v>3</v>
      </c>
      <c r="H432" t="s">
        <v>249</v>
      </c>
      <c r="I432" t="s">
        <v>513</v>
      </c>
      <c r="J432" t="s">
        <v>516</v>
      </c>
      <c r="K432" s="327">
        <v>30</v>
      </c>
      <c r="L432" s="326">
        <v>2.4790000170469281E-2</v>
      </c>
      <c r="M432" s="326">
        <v>3.2189998775720603E-2</v>
      </c>
      <c r="N432" s="327">
        <v>223</v>
      </c>
      <c r="O432" s="326">
        <v>4.2190000414848328E-2</v>
      </c>
      <c r="P432" s="326">
        <v>4.6700000762939453E-2</v>
      </c>
      <c r="Q432" s="327">
        <v>4179</v>
      </c>
      <c r="R432" s="326">
        <v>3.3870000392198563E-2</v>
      </c>
      <c r="S432" s="325">
        <v>3.8320001214742661E-2</v>
      </c>
    </row>
    <row r="433" spans="1:19" x14ac:dyDescent="0.25">
      <c r="A433" t="s">
        <v>478</v>
      </c>
      <c r="B433" t="s">
        <v>284</v>
      </c>
      <c r="C433" t="s">
        <v>309</v>
      </c>
      <c r="D433" t="s">
        <v>477</v>
      </c>
      <c r="E433" t="s">
        <v>30</v>
      </c>
      <c r="F433" t="s">
        <v>31</v>
      </c>
      <c r="G433" s="133">
        <v>3</v>
      </c>
      <c r="H433" t="s">
        <v>249</v>
      </c>
      <c r="I433" t="s">
        <v>513</v>
      </c>
      <c r="J433" t="s">
        <v>515</v>
      </c>
      <c r="K433" s="327">
        <v>184</v>
      </c>
      <c r="L433" s="326">
        <v>0.1520700007677078</v>
      </c>
      <c r="M433" s="326">
        <v>0.19742000102996829</v>
      </c>
      <c r="N433" s="327">
        <v>595</v>
      </c>
      <c r="O433" s="326">
        <v>0.1125800013542175</v>
      </c>
      <c r="P433" s="326">
        <v>0.12460999935865399</v>
      </c>
      <c r="Q433" s="327">
        <v>13286</v>
      </c>
      <c r="R433" s="326">
        <v>0.1076800003647804</v>
      </c>
      <c r="S433" s="325">
        <v>0.12182000279426571</v>
      </c>
    </row>
    <row r="434" spans="1:19" x14ac:dyDescent="0.25">
      <c r="A434" t="s">
        <v>478</v>
      </c>
      <c r="B434" t="s">
        <v>284</v>
      </c>
      <c r="C434" t="s">
        <v>309</v>
      </c>
      <c r="D434" t="s">
        <v>477</v>
      </c>
      <c r="E434" t="s">
        <v>30</v>
      </c>
      <c r="F434" t="s">
        <v>31</v>
      </c>
      <c r="G434" s="133">
        <v>3</v>
      </c>
      <c r="H434" t="s">
        <v>249</v>
      </c>
      <c r="I434" t="s">
        <v>513</v>
      </c>
      <c r="J434" t="s">
        <v>514</v>
      </c>
      <c r="K434" s="327">
        <v>718</v>
      </c>
      <c r="L434" s="326">
        <v>0.59338998794555664</v>
      </c>
      <c r="M434" s="326">
        <v>0.77038997411727905</v>
      </c>
      <c r="N434" s="327">
        <v>3957</v>
      </c>
      <c r="O434" s="326">
        <v>0.74871999025344849</v>
      </c>
      <c r="P434" s="326">
        <v>0.82868999242782593</v>
      </c>
      <c r="Q434" s="327">
        <v>91601</v>
      </c>
      <c r="R434" s="326">
        <v>0.74239999055862427</v>
      </c>
      <c r="S434" s="325">
        <v>0.83986997604370117</v>
      </c>
    </row>
    <row r="435" spans="1:19" x14ac:dyDescent="0.25">
      <c r="A435" t="s">
        <v>478</v>
      </c>
      <c r="B435" t="s">
        <v>284</v>
      </c>
      <c r="C435" t="s">
        <v>309</v>
      </c>
      <c r="D435" t="s">
        <v>477</v>
      </c>
      <c r="E435" t="s">
        <v>30</v>
      </c>
      <c r="F435" t="s">
        <v>31</v>
      </c>
      <c r="G435" s="133">
        <v>3</v>
      </c>
      <c r="H435" t="s">
        <v>249</v>
      </c>
      <c r="I435" t="s">
        <v>513</v>
      </c>
      <c r="J435" t="s">
        <v>512</v>
      </c>
      <c r="K435" s="327">
        <v>278</v>
      </c>
      <c r="L435" s="326">
        <v>0.22975000739097601</v>
      </c>
      <c r="N435" s="327">
        <v>510</v>
      </c>
      <c r="O435" s="326">
        <v>9.6500001847743988E-2</v>
      </c>
      <c r="Q435" s="327">
        <v>14319</v>
      </c>
      <c r="R435" s="326">
        <v>0.11604999750852581</v>
      </c>
      <c r="S435" s="325"/>
    </row>
    <row r="436" spans="1:19" x14ac:dyDescent="0.25">
      <c r="A436" t="s">
        <v>478</v>
      </c>
      <c r="B436" t="s">
        <v>284</v>
      </c>
      <c r="C436" t="s">
        <v>309</v>
      </c>
      <c r="D436" t="s">
        <v>477</v>
      </c>
      <c r="E436" t="s">
        <v>30</v>
      </c>
      <c r="F436" t="s">
        <v>31</v>
      </c>
      <c r="G436" s="133">
        <v>3</v>
      </c>
      <c r="H436" t="s">
        <v>249</v>
      </c>
      <c r="I436" t="s">
        <v>575</v>
      </c>
      <c r="J436" t="s">
        <v>511</v>
      </c>
      <c r="K436" s="327">
        <v>154</v>
      </c>
      <c r="L436" s="326">
        <v>0.1272699981927872</v>
      </c>
      <c r="M436" s="326">
        <v>0.13242000341415411</v>
      </c>
      <c r="N436" s="327">
        <v>309</v>
      </c>
      <c r="O436" s="326">
        <v>5.8469999581575387E-2</v>
      </c>
      <c r="P436" s="326">
        <v>6.0699999332427979E-2</v>
      </c>
      <c r="Q436" s="327">
        <v>5100</v>
      </c>
      <c r="R436" s="326">
        <v>4.1329998522996902E-2</v>
      </c>
      <c r="S436" s="325">
        <v>4.4070001691579819E-2</v>
      </c>
    </row>
    <row r="437" spans="1:19" x14ac:dyDescent="0.25">
      <c r="A437" t="s">
        <v>478</v>
      </c>
      <c r="B437" t="s">
        <v>284</v>
      </c>
      <c r="C437" t="s">
        <v>309</v>
      </c>
      <c r="D437" t="s">
        <v>477</v>
      </c>
      <c r="E437" t="s">
        <v>30</v>
      </c>
      <c r="F437" t="s">
        <v>31</v>
      </c>
      <c r="G437" s="133">
        <v>3</v>
      </c>
      <c r="H437" t="s">
        <v>249</v>
      </c>
      <c r="I437" t="s">
        <v>575</v>
      </c>
      <c r="J437" t="s">
        <v>510</v>
      </c>
      <c r="K437" s="327">
        <v>10</v>
      </c>
      <c r="L437" s="326">
        <v>8.2599995657801628E-3</v>
      </c>
      <c r="M437" s="326">
        <v>8.6000002920627594E-3</v>
      </c>
      <c r="N437" s="327">
        <v>60</v>
      </c>
      <c r="O437" s="326">
        <v>1.13500002771616E-2</v>
      </c>
      <c r="P437" s="326">
        <v>1.1789999902248381E-2</v>
      </c>
      <c r="Q437" s="327">
        <v>2781</v>
      </c>
      <c r="R437" s="326">
        <v>2.2539999336004261E-2</v>
      </c>
      <c r="S437" s="325">
        <v>2.4029999971389771E-2</v>
      </c>
    </row>
    <row r="438" spans="1:19" x14ac:dyDescent="0.25">
      <c r="A438" t="s">
        <v>478</v>
      </c>
      <c r="B438" t="s">
        <v>284</v>
      </c>
      <c r="C438" t="s">
        <v>309</v>
      </c>
      <c r="D438" t="s">
        <v>477</v>
      </c>
      <c r="E438" t="s">
        <v>30</v>
      </c>
      <c r="F438" t="s">
        <v>31</v>
      </c>
      <c r="G438" s="133">
        <v>3</v>
      </c>
      <c r="H438" t="s">
        <v>249</v>
      </c>
      <c r="I438" t="s">
        <v>575</v>
      </c>
      <c r="J438" t="s">
        <v>509</v>
      </c>
      <c r="K438" s="327">
        <v>11</v>
      </c>
      <c r="L438" s="326">
        <v>9.089999832212925E-3</v>
      </c>
      <c r="M438" s="326">
        <v>9.4600003212690353E-3</v>
      </c>
      <c r="N438" s="327">
        <v>35</v>
      </c>
      <c r="O438" s="326">
        <v>6.6200001165270814E-3</v>
      </c>
      <c r="P438" s="326">
        <v>6.8700001575052738E-3</v>
      </c>
      <c r="Q438" s="327">
        <v>909</v>
      </c>
      <c r="R438" s="326">
        <v>7.3699997738003731E-3</v>
      </c>
      <c r="S438" s="325">
        <v>7.8499997034668922E-3</v>
      </c>
    </row>
    <row r="439" spans="1:19" x14ac:dyDescent="0.25">
      <c r="A439" t="s">
        <v>478</v>
      </c>
      <c r="B439" t="s">
        <v>284</v>
      </c>
      <c r="C439" t="s">
        <v>309</v>
      </c>
      <c r="D439" t="s">
        <v>477</v>
      </c>
      <c r="E439" t="s">
        <v>30</v>
      </c>
      <c r="F439" t="s">
        <v>31</v>
      </c>
      <c r="G439">
        <v>3</v>
      </c>
      <c r="H439" t="s">
        <v>249</v>
      </c>
      <c r="I439" t="s">
        <v>575</v>
      </c>
      <c r="J439" t="s">
        <v>508</v>
      </c>
      <c r="K439" s="142">
        <v>21</v>
      </c>
      <c r="L439" s="326">
        <v>1.7359999939799309E-2</v>
      </c>
      <c r="M439" s="326">
        <v>1.8060000613331791E-2</v>
      </c>
      <c r="N439" s="142">
        <v>50</v>
      </c>
      <c r="O439" s="326">
        <v>9.4600003212690353E-3</v>
      </c>
      <c r="P439" s="326">
        <v>9.8200002685189247E-3</v>
      </c>
      <c r="Q439" s="142">
        <v>2219</v>
      </c>
      <c r="R439" s="326">
        <v>1.7980000004172329E-2</v>
      </c>
      <c r="S439" s="326">
        <v>1.9169999286532399E-2</v>
      </c>
    </row>
    <row r="440" spans="1:19" x14ac:dyDescent="0.25">
      <c r="A440" t="s">
        <v>478</v>
      </c>
      <c r="B440" t="s">
        <v>284</v>
      </c>
      <c r="C440" t="s">
        <v>309</v>
      </c>
      <c r="D440" t="s">
        <v>477</v>
      </c>
      <c r="E440" t="s">
        <v>30</v>
      </c>
      <c r="F440" t="s">
        <v>31</v>
      </c>
      <c r="G440" s="133">
        <v>3</v>
      </c>
      <c r="H440" t="s">
        <v>249</v>
      </c>
      <c r="I440" t="s">
        <v>575</v>
      </c>
      <c r="J440" t="s">
        <v>438</v>
      </c>
      <c r="K440" s="327">
        <v>47</v>
      </c>
      <c r="L440" s="326">
        <v>3.8839999586343772E-2</v>
      </c>
      <c r="N440" s="327">
        <v>194</v>
      </c>
      <c r="O440" s="326">
        <v>3.6710001528263092E-2</v>
      </c>
      <c r="Q440" s="327">
        <v>7648</v>
      </c>
      <c r="R440" s="326">
        <v>6.1980001628398902E-2</v>
      </c>
      <c r="S440" s="325"/>
    </row>
    <row r="441" spans="1:19" x14ac:dyDescent="0.25">
      <c r="A441" t="s">
        <v>478</v>
      </c>
      <c r="B441" t="s">
        <v>284</v>
      </c>
      <c r="C441" t="s">
        <v>309</v>
      </c>
      <c r="D441" t="s">
        <v>477</v>
      </c>
      <c r="E441" t="s">
        <v>30</v>
      </c>
      <c r="F441" t="s">
        <v>31</v>
      </c>
      <c r="G441">
        <v>3</v>
      </c>
      <c r="H441" t="s">
        <v>249</v>
      </c>
      <c r="I441" t="s">
        <v>575</v>
      </c>
      <c r="J441" t="s">
        <v>507</v>
      </c>
      <c r="K441" s="142">
        <v>967</v>
      </c>
      <c r="L441" s="326">
        <v>0.79917001724243164</v>
      </c>
      <c r="M441" s="326">
        <v>0.83147001266479492</v>
      </c>
      <c r="N441" s="142">
        <v>4637</v>
      </c>
      <c r="O441" s="326">
        <v>0.87739002704620361</v>
      </c>
      <c r="P441" s="326">
        <v>0.91082000732421875</v>
      </c>
      <c r="Q441" s="142">
        <v>104728</v>
      </c>
      <c r="R441" s="326">
        <v>0.84878998994827271</v>
      </c>
      <c r="S441" s="326">
        <v>0.90487998723983765</v>
      </c>
    </row>
    <row r="442" spans="1:19" x14ac:dyDescent="0.25">
      <c r="A442" t="s">
        <v>478</v>
      </c>
      <c r="B442" t="s">
        <v>284</v>
      </c>
      <c r="C442" t="s">
        <v>309</v>
      </c>
      <c r="D442" t="s">
        <v>477</v>
      </c>
      <c r="E442" t="s">
        <v>30</v>
      </c>
      <c r="F442" t="s">
        <v>31</v>
      </c>
      <c r="G442" s="133">
        <v>3</v>
      </c>
      <c r="H442" t="s">
        <v>249</v>
      </c>
      <c r="I442" t="s">
        <v>576</v>
      </c>
      <c r="J442" t="s">
        <v>485</v>
      </c>
      <c r="K442" s="327">
        <v>0</v>
      </c>
      <c r="L442" s="326">
        <v>0</v>
      </c>
      <c r="N442" s="327">
        <v>0</v>
      </c>
      <c r="O442" s="326">
        <v>0</v>
      </c>
      <c r="Q442" s="327">
        <v>2</v>
      </c>
      <c r="R442" s="326">
        <v>1.99999994947575E-5</v>
      </c>
      <c r="S442" s="325">
        <v>0.5</v>
      </c>
    </row>
    <row r="443" spans="1:19" x14ac:dyDescent="0.25">
      <c r="A443" t="s">
        <v>478</v>
      </c>
      <c r="B443" t="s">
        <v>284</v>
      </c>
      <c r="C443" t="s">
        <v>309</v>
      </c>
      <c r="D443" t="s">
        <v>477</v>
      </c>
      <c r="E443" t="s">
        <v>30</v>
      </c>
      <c r="F443" t="s">
        <v>31</v>
      </c>
      <c r="G443" s="133">
        <v>3</v>
      </c>
      <c r="H443" t="s">
        <v>249</v>
      </c>
      <c r="I443" t="s">
        <v>576</v>
      </c>
      <c r="J443" t="s">
        <v>484</v>
      </c>
      <c r="K443" s="327">
        <v>0</v>
      </c>
      <c r="L443" s="326">
        <v>0</v>
      </c>
      <c r="N443" s="327">
        <v>0</v>
      </c>
      <c r="O443" s="326">
        <v>0</v>
      </c>
      <c r="Q443" s="327">
        <v>2</v>
      </c>
      <c r="R443" s="326">
        <v>1.99999994947575E-5</v>
      </c>
      <c r="S443" s="325">
        <v>0.5</v>
      </c>
    </row>
    <row r="444" spans="1:19" x14ac:dyDescent="0.25">
      <c r="A444" t="s">
        <v>478</v>
      </c>
      <c r="B444" t="s">
        <v>284</v>
      </c>
      <c r="C444" t="s">
        <v>309</v>
      </c>
      <c r="D444" t="s">
        <v>477</v>
      </c>
      <c r="E444" t="s">
        <v>30</v>
      </c>
      <c r="F444" t="s">
        <v>31</v>
      </c>
      <c r="G444">
        <v>3</v>
      </c>
      <c r="H444" t="s">
        <v>249</v>
      </c>
      <c r="I444" t="s">
        <v>576</v>
      </c>
      <c r="J444" t="s">
        <v>438</v>
      </c>
      <c r="K444" s="142">
        <v>1210</v>
      </c>
      <c r="L444" s="326">
        <v>1</v>
      </c>
      <c r="N444" s="142">
        <v>5285</v>
      </c>
      <c r="O444" s="326">
        <v>1</v>
      </c>
      <c r="Q444" s="142">
        <v>123381</v>
      </c>
      <c r="R444" s="326">
        <v>0.99997001886367798</v>
      </c>
    </row>
    <row r="445" spans="1:19" x14ac:dyDescent="0.25">
      <c r="A445" t="s">
        <v>478</v>
      </c>
      <c r="B445" t="s">
        <v>284</v>
      </c>
      <c r="C445" t="s">
        <v>309</v>
      </c>
      <c r="D445" t="s">
        <v>477</v>
      </c>
      <c r="E445" t="s">
        <v>30</v>
      </c>
      <c r="F445" t="s">
        <v>31</v>
      </c>
      <c r="G445" s="133">
        <v>3</v>
      </c>
      <c r="H445" t="s">
        <v>249</v>
      </c>
      <c r="I445" t="s">
        <v>504</v>
      </c>
      <c r="J445" t="s">
        <v>506</v>
      </c>
      <c r="K445" s="327">
        <v>278</v>
      </c>
      <c r="L445" s="326">
        <v>0.22975000739097601</v>
      </c>
      <c r="N445" s="327">
        <v>510</v>
      </c>
      <c r="O445" s="326">
        <v>9.6500001847743988E-2</v>
      </c>
      <c r="Q445" s="327">
        <v>14319</v>
      </c>
      <c r="R445" s="326">
        <v>0.11604999750852581</v>
      </c>
      <c r="S445" s="325"/>
    </row>
    <row r="446" spans="1:19" x14ac:dyDescent="0.25">
      <c r="A446" t="s">
        <v>478</v>
      </c>
      <c r="B446" t="s">
        <v>284</v>
      </c>
      <c r="C446" t="s">
        <v>309</v>
      </c>
      <c r="D446" t="s">
        <v>477</v>
      </c>
      <c r="E446" t="s">
        <v>30</v>
      </c>
      <c r="F446" t="s">
        <v>31</v>
      </c>
      <c r="G446" s="133">
        <v>3</v>
      </c>
      <c r="H446" t="s">
        <v>249</v>
      </c>
      <c r="I446" t="s">
        <v>504</v>
      </c>
      <c r="J446" t="s">
        <v>424</v>
      </c>
      <c r="K446" s="327">
        <v>184</v>
      </c>
      <c r="L446" s="326">
        <v>0.1520700007677078</v>
      </c>
      <c r="M446" s="326">
        <v>0.19742000102996829</v>
      </c>
      <c r="N446" s="327">
        <v>595</v>
      </c>
      <c r="O446" s="326">
        <v>0.1125800013542175</v>
      </c>
      <c r="P446" s="326">
        <v>0.12460999935865399</v>
      </c>
      <c r="Q446" s="327">
        <v>13286</v>
      </c>
      <c r="R446" s="326">
        <v>0.1076800003647804</v>
      </c>
      <c r="S446" s="325">
        <v>0.12182000279426571</v>
      </c>
    </row>
    <row r="447" spans="1:19" x14ac:dyDescent="0.25">
      <c r="A447" t="s">
        <v>478</v>
      </c>
      <c r="B447" t="s">
        <v>284</v>
      </c>
      <c r="C447" t="s">
        <v>309</v>
      </c>
      <c r="D447" t="s">
        <v>477</v>
      </c>
      <c r="E447" t="s">
        <v>30</v>
      </c>
      <c r="F447" t="s">
        <v>31</v>
      </c>
      <c r="G447" s="133">
        <v>3</v>
      </c>
      <c r="H447" t="s">
        <v>249</v>
      </c>
      <c r="I447" t="s">
        <v>504</v>
      </c>
      <c r="J447" t="s">
        <v>455</v>
      </c>
      <c r="K447" s="327">
        <v>436</v>
      </c>
      <c r="L447" s="326">
        <v>0.36032998561859131</v>
      </c>
      <c r="M447" s="326">
        <v>0.4678100049495697</v>
      </c>
      <c r="N447" s="327">
        <v>1909</v>
      </c>
      <c r="O447" s="326">
        <v>0.36120998859405518</v>
      </c>
      <c r="P447" s="326">
        <v>0.39978998899459839</v>
      </c>
      <c r="Q447" s="327">
        <v>43045</v>
      </c>
      <c r="R447" s="326">
        <v>0.34887000918388372</v>
      </c>
      <c r="S447" s="325">
        <v>0.39467000961303711</v>
      </c>
    </row>
    <row r="448" spans="1:19" x14ac:dyDescent="0.25">
      <c r="A448" t="s">
        <v>478</v>
      </c>
      <c r="B448" t="s">
        <v>284</v>
      </c>
      <c r="C448" t="s">
        <v>309</v>
      </c>
      <c r="D448" t="s">
        <v>477</v>
      </c>
      <c r="E448" t="s">
        <v>30</v>
      </c>
      <c r="F448" t="s">
        <v>31</v>
      </c>
      <c r="G448" s="133">
        <v>3</v>
      </c>
      <c r="H448" t="s">
        <v>249</v>
      </c>
      <c r="I448" t="s">
        <v>504</v>
      </c>
      <c r="J448" t="s">
        <v>505</v>
      </c>
      <c r="K448" s="327">
        <v>253</v>
      </c>
      <c r="L448" s="326">
        <v>0.20908999443054199</v>
      </c>
      <c r="M448" s="326">
        <v>0.27145999670028692</v>
      </c>
      <c r="N448" s="327">
        <v>1785</v>
      </c>
      <c r="O448" s="326">
        <v>0.33774998784065252</v>
      </c>
      <c r="P448" s="326">
        <v>0.37382000684738159</v>
      </c>
      <c r="Q448" s="327">
        <v>42835</v>
      </c>
      <c r="R448" s="326">
        <v>0.34716999530792242</v>
      </c>
      <c r="S448" s="325">
        <v>0.39274001121521002</v>
      </c>
    </row>
    <row r="449" spans="1:19" x14ac:dyDescent="0.25">
      <c r="A449" t="s">
        <v>478</v>
      </c>
      <c r="B449" t="s">
        <v>284</v>
      </c>
      <c r="C449" t="s">
        <v>309</v>
      </c>
      <c r="D449" t="s">
        <v>477</v>
      </c>
      <c r="E449" t="s">
        <v>30</v>
      </c>
      <c r="F449" t="s">
        <v>31</v>
      </c>
      <c r="G449" s="133">
        <v>3</v>
      </c>
      <c r="H449" t="s">
        <v>249</v>
      </c>
      <c r="I449" t="s">
        <v>504</v>
      </c>
      <c r="J449" t="s">
        <v>503</v>
      </c>
      <c r="K449" s="327">
        <v>59</v>
      </c>
      <c r="L449" s="326">
        <v>4.8760000616312027E-2</v>
      </c>
      <c r="M449" s="326">
        <v>6.3299998641014099E-2</v>
      </c>
      <c r="N449" s="327">
        <v>486</v>
      </c>
      <c r="O449" s="326">
        <v>9.195999801158905E-2</v>
      </c>
      <c r="P449" s="326">
        <v>0.1017799973487854</v>
      </c>
      <c r="Q449" s="327">
        <v>9900</v>
      </c>
      <c r="R449" s="326">
        <v>8.0239996314048767E-2</v>
      </c>
      <c r="S449" s="325">
        <v>9.0769998729228973E-2</v>
      </c>
    </row>
    <row r="450" spans="1:19" x14ac:dyDescent="0.25">
      <c r="A450" t="s">
        <v>478</v>
      </c>
      <c r="B450" t="s">
        <v>284</v>
      </c>
      <c r="C450" t="s">
        <v>309</v>
      </c>
      <c r="D450" t="s">
        <v>477</v>
      </c>
      <c r="E450" t="s">
        <v>30</v>
      </c>
      <c r="F450" t="s">
        <v>31</v>
      </c>
      <c r="G450" s="133">
        <v>3</v>
      </c>
      <c r="H450" t="s">
        <v>249</v>
      </c>
      <c r="I450" t="s">
        <v>501</v>
      </c>
      <c r="J450" t="s">
        <v>502</v>
      </c>
      <c r="K450" s="327">
        <v>278</v>
      </c>
      <c r="L450" s="326">
        <v>0.22975000739097601</v>
      </c>
      <c r="N450" s="327">
        <v>510</v>
      </c>
      <c r="O450" s="326">
        <v>9.6500001847743988E-2</v>
      </c>
      <c r="Q450" s="327">
        <v>14319</v>
      </c>
      <c r="R450" s="326">
        <v>0.11604999750852581</v>
      </c>
      <c r="S450" s="325"/>
    </row>
    <row r="451" spans="1:19" x14ac:dyDescent="0.25">
      <c r="A451" t="s">
        <v>478</v>
      </c>
      <c r="B451" t="s">
        <v>284</v>
      </c>
      <c r="C451" t="s">
        <v>309</v>
      </c>
      <c r="D451" t="s">
        <v>477</v>
      </c>
      <c r="E451" t="s">
        <v>30</v>
      </c>
      <c r="F451" t="s">
        <v>31</v>
      </c>
      <c r="G451">
        <v>3</v>
      </c>
      <c r="H451" t="s">
        <v>249</v>
      </c>
      <c r="I451" t="s">
        <v>501</v>
      </c>
      <c r="J451" t="s">
        <v>500</v>
      </c>
      <c r="K451" s="142">
        <v>932</v>
      </c>
      <c r="L451" s="326">
        <v>0.77025002241134644</v>
      </c>
      <c r="M451" s="326">
        <v>1</v>
      </c>
      <c r="N451" s="142">
        <v>4775</v>
      </c>
      <c r="O451" s="326">
        <v>0.9035000205039978</v>
      </c>
      <c r="P451" s="326">
        <v>1</v>
      </c>
      <c r="Q451" s="142">
        <v>109066</v>
      </c>
      <c r="R451" s="326">
        <v>0.88394999504089355</v>
      </c>
      <c r="S451" s="326">
        <v>1</v>
      </c>
    </row>
    <row r="452" spans="1:19" x14ac:dyDescent="0.25">
      <c r="A452" t="s">
        <v>478</v>
      </c>
      <c r="B452" t="s">
        <v>284</v>
      </c>
      <c r="C452" t="s">
        <v>309</v>
      </c>
      <c r="D452" t="s">
        <v>477</v>
      </c>
      <c r="E452" t="s">
        <v>30</v>
      </c>
      <c r="F452" t="s">
        <v>31</v>
      </c>
      <c r="G452">
        <v>3</v>
      </c>
      <c r="H452" t="s">
        <v>249</v>
      </c>
      <c r="I452" t="s">
        <v>577</v>
      </c>
      <c r="J452" t="s">
        <v>493</v>
      </c>
      <c r="K452" s="142">
        <v>623</v>
      </c>
      <c r="L452" s="326">
        <v>0.51488000154495239</v>
      </c>
      <c r="N452" s="142">
        <v>1465</v>
      </c>
      <c r="O452" s="326">
        <v>0.27720001339912409</v>
      </c>
      <c r="Q452" s="142">
        <v>45663</v>
      </c>
      <c r="R452" s="326">
        <v>0.37009000778198242</v>
      </c>
    </row>
    <row r="453" spans="1:19" x14ac:dyDescent="0.25">
      <c r="A453" t="s">
        <v>478</v>
      </c>
      <c r="B453" t="s">
        <v>284</v>
      </c>
      <c r="C453" t="s">
        <v>309</v>
      </c>
      <c r="D453" t="s">
        <v>477</v>
      </c>
      <c r="E453" t="s">
        <v>30</v>
      </c>
      <c r="F453" t="s">
        <v>31</v>
      </c>
      <c r="G453" s="133">
        <v>3</v>
      </c>
      <c r="H453" t="s">
        <v>249</v>
      </c>
      <c r="I453" t="s">
        <v>577</v>
      </c>
      <c r="J453" t="s">
        <v>492</v>
      </c>
      <c r="K453" s="327">
        <v>555</v>
      </c>
      <c r="L453" s="326">
        <v>0.45868000388145452</v>
      </c>
      <c r="M453" s="326">
        <v>0.94549000263214111</v>
      </c>
      <c r="N453" s="327">
        <v>3413</v>
      </c>
      <c r="O453" s="326">
        <v>0.6457899808883667</v>
      </c>
      <c r="P453" s="326">
        <v>0.8934599757194519</v>
      </c>
      <c r="Q453" s="327">
        <v>63272</v>
      </c>
      <c r="R453" s="326">
        <v>0.51279997825622559</v>
      </c>
      <c r="S453" s="325">
        <v>0.81407999992370605</v>
      </c>
    </row>
    <row r="454" spans="1:19" x14ac:dyDescent="0.25">
      <c r="A454" t="s">
        <v>478</v>
      </c>
      <c r="B454" t="s">
        <v>284</v>
      </c>
      <c r="C454" t="s">
        <v>309</v>
      </c>
      <c r="D454" t="s">
        <v>477</v>
      </c>
      <c r="E454" t="s">
        <v>30</v>
      </c>
      <c r="F454" t="s">
        <v>31</v>
      </c>
      <c r="G454" s="133">
        <v>3</v>
      </c>
      <c r="H454" t="s">
        <v>249</v>
      </c>
      <c r="I454" t="s">
        <v>577</v>
      </c>
      <c r="J454" t="s">
        <v>491</v>
      </c>
      <c r="K454" s="327">
        <v>25</v>
      </c>
      <c r="L454" s="326">
        <v>2.0659999921917919E-2</v>
      </c>
      <c r="M454" s="326">
        <v>4.2589999735355377E-2</v>
      </c>
      <c r="N454" s="327">
        <v>213</v>
      </c>
      <c r="O454" s="326">
        <v>4.0300000458955758E-2</v>
      </c>
      <c r="P454" s="326">
        <v>5.575999990105629E-2</v>
      </c>
      <c r="Q454" s="327">
        <v>9186</v>
      </c>
      <c r="R454" s="326">
        <v>7.4450001120567322E-2</v>
      </c>
      <c r="S454" s="325">
        <v>0.11818999797105791</v>
      </c>
    </row>
    <row r="455" spans="1:19" x14ac:dyDescent="0.25">
      <c r="A455" t="s">
        <v>478</v>
      </c>
      <c r="B455" t="s">
        <v>284</v>
      </c>
      <c r="C455" t="s">
        <v>309</v>
      </c>
      <c r="D455" t="s">
        <v>477</v>
      </c>
      <c r="E455" t="s">
        <v>30</v>
      </c>
      <c r="F455" t="s">
        <v>31</v>
      </c>
      <c r="G455" s="133">
        <v>3</v>
      </c>
      <c r="H455" t="s">
        <v>249</v>
      </c>
      <c r="I455" t="s">
        <v>577</v>
      </c>
      <c r="J455" t="s">
        <v>490</v>
      </c>
      <c r="K455" s="327">
        <v>5</v>
      </c>
      <c r="L455" s="326">
        <v>4.1299997828900814E-3</v>
      </c>
      <c r="M455" s="326">
        <v>8.5199996829032898E-3</v>
      </c>
      <c r="N455" s="327">
        <v>98</v>
      </c>
      <c r="O455" s="326">
        <v>1.854000054299831E-2</v>
      </c>
      <c r="P455" s="326">
        <v>2.565000019967556E-2</v>
      </c>
      <c r="Q455" s="327">
        <v>3071</v>
      </c>
      <c r="R455" s="326">
        <v>2.489000000059605E-2</v>
      </c>
      <c r="S455" s="325">
        <v>3.9510000497102737E-2</v>
      </c>
    </row>
    <row r="456" spans="1:19" x14ac:dyDescent="0.25">
      <c r="A456" t="s">
        <v>478</v>
      </c>
      <c r="B456" t="s">
        <v>284</v>
      </c>
      <c r="C456" t="s">
        <v>309</v>
      </c>
      <c r="D456" t="s">
        <v>477</v>
      </c>
      <c r="E456" t="s">
        <v>30</v>
      </c>
      <c r="F456" t="s">
        <v>31</v>
      </c>
      <c r="G456" s="133">
        <v>3</v>
      </c>
      <c r="H456" t="s">
        <v>249</v>
      </c>
      <c r="I456" t="s">
        <v>577</v>
      </c>
      <c r="J456" t="s">
        <v>489</v>
      </c>
      <c r="K456" s="327">
        <v>2</v>
      </c>
      <c r="L456" s="326">
        <v>1.6499999910593031E-3</v>
      </c>
      <c r="M456" s="326">
        <v>3.4099998883903031E-3</v>
      </c>
      <c r="N456" s="327">
        <v>88</v>
      </c>
      <c r="O456" s="326">
        <v>1.6650000587105751E-2</v>
      </c>
      <c r="P456" s="326">
        <v>2.3040000349283218E-2</v>
      </c>
      <c r="Q456" s="327">
        <v>1819</v>
      </c>
      <c r="R456" s="326">
        <v>1.473999954760075E-2</v>
      </c>
      <c r="S456" s="325">
        <v>2.339999936521053E-2</v>
      </c>
    </row>
    <row r="457" spans="1:19" x14ac:dyDescent="0.25">
      <c r="A457" t="s">
        <v>478</v>
      </c>
      <c r="B457" t="s">
        <v>284</v>
      </c>
      <c r="C457" t="s">
        <v>309</v>
      </c>
      <c r="D457" t="s">
        <v>477</v>
      </c>
      <c r="E457" t="s">
        <v>30</v>
      </c>
      <c r="F457" t="s">
        <v>31</v>
      </c>
      <c r="G457" s="133">
        <v>3</v>
      </c>
      <c r="H457" t="s">
        <v>249</v>
      </c>
      <c r="I457" t="s">
        <v>577</v>
      </c>
      <c r="J457" t="s">
        <v>488</v>
      </c>
      <c r="K457" s="327">
        <v>0</v>
      </c>
      <c r="L457" s="326">
        <v>0</v>
      </c>
      <c r="M457" s="326">
        <v>0</v>
      </c>
      <c r="N457" s="327">
        <v>8</v>
      </c>
      <c r="O457" s="326">
        <v>1.5099999727681279E-3</v>
      </c>
      <c r="P457" s="326">
        <v>2.090000081807375E-3</v>
      </c>
      <c r="Q457" s="327">
        <v>374</v>
      </c>
      <c r="R457" s="326">
        <v>3.03000002168119E-3</v>
      </c>
      <c r="S457" s="325">
        <v>4.8099998384714127E-3</v>
      </c>
    </row>
    <row r="458" spans="1:19" x14ac:dyDescent="0.25">
      <c r="A458" t="s">
        <v>478</v>
      </c>
      <c r="B458" t="s">
        <v>284</v>
      </c>
      <c r="C458" t="s">
        <v>309</v>
      </c>
      <c r="D458" t="s">
        <v>477</v>
      </c>
      <c r="E458" t="s">
        <v>30</v>
      </c>
      <c r="F458" t="s">
        <v>31</v>
      </c>
      <c r="G458" s="133">
        <v>3</v>
      </c>
      <c r="H458" t="s">
        <v>249</v>
      </c>
      <c r="I458" t="s">
        <v>499</v>
      </c>
      <c r="J458" t="s">
        <v>261</v>
      </c>
      <c r="K458" s="327">
        <v>1208</v>
      </c>
      <c r="L458" s="326">
        <v>0.99835002422332764</v>
      </c>
      <c r="N458" s="327">
        <v>5251</v>
      </c>
      <c r="O458" s="326">
        <v>0.99357002973556519</v>
      </c>
      <c r="Q458" s="327">
        <v>122496</v>
      </c>
      <c r="R458" s="326">
        <v>0.99278998374938965</v>
      </c>
      <c r="S458" s="325"/>
    </row>
    <row r="459" spans="1:19" x14ac:dyDescent="0.25">
      <c r="A459" t="s">
        <v>478</v>
      </c>
      <c r="B459" t="s">
        <v>284</v>
      </c>
      <c r="C459" t="s">
        <v>309</v>
      </c>
      <c r="D459" t="s">
        <v>477</v>
      </c>
      <c r="E459" t="s">
        <v>30</v>
      </c>
      <c r="F459" t="s">
        <v>31</v>
      </c>
      <c r="G459">
        <v>3</v>
      </c>
      <c r="H459" t="s">
        <v>249</v>
      </c>
      <c r="I459" t="s">
        <v>499</v>
      </c>
      <c r="J459" t="s">
        <v>262</v>
      </c>
      <c r="K459" s="142">
        <v>2</v>
      </c>
      <c r="L459" s="326">
        <v>1.6499999910593031E-3</v>
      </c>
      <c r="N459" s="142">
        <v>34</v>
      </c>
      <c r="O459" s="326">
        <v>6.4300000667572021E-3</v>
      </c>
      <c r="Q459" s="142">
        <v>889</v>
      </c>
      <c r="R459" s="326">
        <v>7.2099999524652958E-3</v>
      </c>
    </row>
    <row r="460" spans="1:19" x14ac:dyDescent="0.25">
      <c r="A460" t="s">
        <v>478</v>
      </c>
      <c r="B460" t="s">
        <v>284</v>
      </c>
      <c r="C460" t="s">
        <v>309</v>
      </c>
      <c r="D460" t="s">
        <v>477</v>
      </c>
      <c r="E460" t="s">
        <v>30</v>
      </c>
      <c r="F460" t="s">
        <v>31</v>
      </c>
      <c r="G460" s="133">
        <v>3</v>
      </c>
      <c r="H460" t="s">
        <v>249</v>
      </c>
      <c r="I460" t="s">
        <v>578</v>
      </c>
      <c r="J460" t="s">
        <v>498</v>
      </c>
      <c r="K460" s="327">
        <v>374</v>
      </c>
      <c r="L460" s="326">
        <v>0.30908998847007751</v>
      </c>
      <c r="N460" s="327">
        <v>1249</v>
      </c>
      <c r="O460" s="326">
        <v>0.2363300025463104</v>
      </c>
      <c r="Q460" s="327">
        <v>17871</v>
      </c>
      <c r="R460" s="326">
        <v>0.1448400020599365</v>
      </c>
      <c r="S460" s="325"/>
    </row>
    <row r="461" spans="1:19" x14ac:dyDescent="0.25">
      <c r="A461" t="s">
        <v>478</v>
      </c>
      <c r="B461" t="s">
        <v>284</v>
      </c>
      <c r="C461" t="s">
        <v>309</v>
      </c>
      <c r="D461" t="s">
        <v>477</v>
      </c>
      <c r="E461" t="s">
        <v>30</v>
      </c>
      <c r="F461" t="s">
        <v>31</v>
      </c>
      <c r="G461" s="133">
        <v>3</v>
      </c>
      <c r="H461" t="s">
        <v>249</v>
      </c>
      <c r="I461" t="s">
        <v>578</v>
      </c>
      <c r="J461" t="s">
        <v>497</v>
      </c>
      <c r="K461" s="327">
        <v>285</v>
      </c>
      <c r="L461" s="326">
        <v>0.2355400025844574</v>
      </c>
      <c r="N461" s="327">
        <v>913</v>
      </c>
      <c r="O461" s="326">
        <v>0.17274999618530271</v>
      </c>
      <c r="Q461" s="327">
        <v>21943</v>
      </c>
      <c r="R461" s="326">
        <v>0.17783999443054199</v>
      </c>
      <c r="S461" s="325"/>
    </row>
    <row r="462" spans="1:19" x14ac:dyDescent="0.25">
      <c r="A462" t="s">
        <v>478</v>
      </c>
      <c r="B462" t="s">
        <v>284</v>
      </c>
      <c r="C462" t="s">
        <v>309</v>
      </c>
      <c r="D462" t="s">
        <v>477</v>
      </c>
      <c r="E462" t="s">
        <v>30</v>
      </c>
      <c r="F462" t="s">
        <v>31</v>
      </c>
      <c r="G462" s="133">
        <v>3</v>
      </c>
      <c r="H462" t="s">
        <v>249</v>
      </c>
      <c r="I462" t="s">
        <v>578</v>
      </c>
      <c r="J462" t="s">
        <v>496</v>
      </c>
      <c r="K462" s="327">
        <v>215</v>
      </c>
      <c r="L462" s="326">
        <v>0.17768999934196469</v>
      </c>
      <c r="N462" s="327">
        <v>1011</v>
      </c>
      <c r="O462" s="326">
        <v>0.19130000472068789</v>
      </c>
      <c r="Q462" s="327">
        <v>25988</v>
      </c>
      <c r="R462" s="326">
        <v>0.21062999963760379</v>
      </c>
      <c r="S462" s="325"/>
    </row>
    <row r="463" spans="1:19" x14ac:dyDescent="0.25">
      <c r="A463" t="s">
        <v>478</v>
      </c>
      <c r="B463" t="s">
        <v>284</v>
      </c>
      <c r="C463" t="s">
        <v>309</v>
      </c>
      <c r="D463" t="s">
        <v>477</v>
      </c>
      <c r="E463" t="s">
        <v>30</v>
      </c>
      <c r="F463" t="s">
        <v>31</v>
      </c>
      <c r="G463" s="133">
        <v>3</v>
      </c>
      <c r="H463" t="s">
        <v>249</v>
      </c>
      <c r="I463" t="s">
        <v>578</v>
      </c>
      <c r="J463" t="s">
        <v>495</v>
      </c>
      <c r="K463" s="327">
        <v>208</v>
      </c>
      <c r="L463" s="326">
        <v>0.1719000041484833</v>
      </c>
      <c r="N463" s="327">
        <v>1218</v>
      </c>
      <c r="O463" s="326">
        <v>0.23046000301837921</v>
      </c>
      <c r="Q463" s="327">
        <v>27975</v>
      </c>
      <c r="R463" s="326">
        <v>0.22673000395298001</v>
      </c>
      <c r="S463" s="325"/>
    </row>
    <row r="464" spans="1:19" x14ac:dyDescent="0.25">
      <c r="A464" t="s">
        <v>478</v>
      </c>
      <c r="B464" t="s">
        <v>284</v>
      </c>
      <c r="C464" t="s">
        <v>309</v>
      </c>
      <c r="D464" t="s">
        <v>477</v>
      </c>
      <c r="E464" t="s">
        <v>30</v>
      </c>
      <c r="F464" t="s">
        <v>31</v>
      </c>
      <c r="G464" s="133">
        <v>3</v>
      </c>
      <c r="H464" t="s">
        <v>249</v>
      </c>
      <c r="I464" t="s">
        <v>578</v>
      </c>
      <c r="J464" t="s">
        <v>494</v>
      </c>
      <c r="K464" s="327">
        <v>128</v>
      </c>
      <c r="L464" s="326">
        <v>0.10578999668359761</v>
      </c>
      <c r="N464" s="327">
        <v>894</v>
      </c>
      <c r="O464" s="326">
        <v>0.16915999352931979</v>
      </c>
      <c r="Q464" s="327">
        <v>29608</v>
      </c>
      <c r="R464" s="326">
        <v>0.23995999991893771</v>
      </c>
      <c r="S464" s="325"/>
    </row>
    <row r="465" spans="1:19" x14ac:dyDescent="0.25">
      <c r="A465" t="s">
        <v>478</v>
      </c>
      <c r="B465" t="s">
        <v>284</v>
      </c>
      <c r="C465" t="s">
        <v>309</v>
      </c>
      <c r="D465" t="s">
        <v>477</v>
      </c>
      <c r="E465" t="s">
        <v>30</v>
      </c>
      <c r="F465" t="s">
        <v>31</v>
      </c>
      <c r="G465">
        <v>3</v>
      </c>
      <c r="H465" t="s">
        <v>249</v>
      </c>
      <c r="I465" t="s">
        <v>476</v>
      </c>
      <c r="J465" t="s">
        <v>482</v>
      </c>
      <c r="K465" s="142">
        <v>929</v>
      </c>
      <c r="L465" s="326">
        <v>0.76776999235153198</v>
      </c>
      <c r="M465" s="326">
        <v>0.79131001234054565</v>
      </c>
      <c r="N465" s="142">
        <v>3947</v>
      </c>
      <c r="O465" s="326">
        <v>0.74682998657226563</v>
      </c>
      <c r="P465" s="326">
        <v>0.76744997501373291</v>
      </c>
      <c r="Q465" s="142">
        <v>91484</v>
      </c>
      <c r="R465" s="326">
        <v>0.74145001173019409</v>
      </c>
      <c r="S465" s="326">
        <v>0.77395999431610107</v>
      </c>
    </row>
    <row r="466" spans="1:19" x14ac:dyDescent="0.25">
      <c r="A466" t="s">
        <v>478</v>
      </c>
      <c r="B466" t="s">
        <v>284</v>
      </c>
      <c r="C466" t="s">
        <v>309</v>
      </c>
      <c r="D466" t="s">
        <v>477</v>
      </c>
      <c r="E466" t="s">
        <v>30</v>
      </c>
      <c r="F466" t="s">
        <v>31</v>
      </c>
      <c r="G466" s="133">
        <v>3</v>
      </c>
      <c r="H466" t="s">
        <v>249</v>
      </c>
      <c r="I466" t="s">
        <v>476</v>
      </c>
      <c r="J466" t="s">
        <v>481</v>
      </c>
      <c r="K466" s="327">
        <v>105</v>
      </c>
      <c r="L466" s="326">
        <v>8.6779996752738953E-2</v>
      </c>
      <c r="M466" s="326">
        <v>8.9440003037452698E-2</v>
      </c>
      <c r="N466" s="327">
        <v>574</v>
      </c>
      <c r="O466" s="326">
        <v>0.10860999673604969</v>
      </c>
      <c r="P466" s="326">
        <v>0.11161000281572341</v>
      </c>
      <c r="Q466" s="327">
        <v>12086</v>
      </c>
      <c r="R466" s="326">
        <v>9.7949996590614319E-2</v>
      </c>
      <c r="S466" s="325">
        <v>0.1022500023245811</v>
      </c>
    </row>
    <row r="467" spans="1:19" x14ac:dyDescent="0.25">
      <c r="A467" t="s">
        <v>478</v>
      </c>
      <c r="B467" t="s">
        <v>284</v>
      </c>
      <c r="C467" t="s">
        <v>309</v>
      </c>
      <c r="D467" t="s">
        <v>477</v>
      </c>
      <c r="E467" t="s">
        <v>30</v>
      </c>
      <c r="F467" t="s">
        <v>31</v>
      </c>
      <c r="G467" s="133">
        <v>3</v>
      </c>
      <c r="H467" t="s">
        <v>249</v>
      </c>
      <c r="I467" t="s">
        <v>476</v>
      </c>
      <c r="J467" t="s">
        <v>480</v>
      </c>
      <c r="K467" s="327">
        <v>90</v>
      </c>
      <c r="L467" s="326">
        <v>7.4380002915859222E-2</v>
      </c>
      <c r="M467" s="326">
        <v>7.6659999787807465E-2</v>
      </c>
      <c r="N467" s="327">
        <v>362</v>
      </c>
      <c r="O467" s="326">
        <v>6.849999725818634E-2</v>
      </c>
      <c r="P467" s="326">
        <v>7.0390000939369202E-2</v>
      </c>
      <c r="Q467" s="327">
        <v>8487</v>
      </c>
      <c r="R467" s="326">
        <v>6.8779997527599335E-2</v>
      </c>
      <c r="S467" s="325">
        <v>7.1800000965595245E-2</v>
      </c>
    </row>
    <row r="468" spans="1:19" x14ac:dyDescent="0.25">
      <c r="A468" t="s">
        <v>478</v>
      </c>
      <c r="B468" t="s">
        <v>284</v>
      </c>
      <c r="C468" t="s">
        <v>309</v>
      </c>
      <c r="D468" t="s">
        <v>477</v>
      </c>
      <c r="E468" t="s">
        <v>30</v>
      </c>
      <c r="F468" t="s">
        <v>31</v>
      </c>
      <c r="G468">
        <v>3</v>
      </c>
      <c r="H468" t="s">
        <v>249</v>
      </c>
      <c r="I468" t="s">
        <v>476</v>
      </c>
      <c r="J468" t="s">
        <v>479</v>
      </c>
      <c r="K468" s="142">
        <v>36</v>
      </c>
      <c r="L468" s="326">
        <v>2.9750000685453411E-2</v>
      </c>
      <c r="N468" s="142">
        <v>142</v>
      </c>
      <c r="O468" s="326">
        <v>2.6869999244809151E-2</v>
      </c>
      <c r="Q468" s="142">
        <v>5183</v>
      </c>
      <c r="R468" s="326">
        <v>4.2010001838207238E-2</v>
      </c>
    </row>
    <row r="469" spans="1:19" x14ac:dyDescent="0.25">
      <c r="A469" t="s">
        <v>478</v>
      </c>
      <c r="B469" t="s">
        <v>284</v>
      </c>
      <c r="C469" t="s">
        <v>309</v>
      </c>
      <c r="D469" t="s">
        <v>477</v>
      </c>
      <c r="E469" t="s">
        <v>30</v>
      </c>
      <c r="F469" t="s">
        <v>31</v>
      </c>
      <c r="G469">
        <v>3</v>
      </c>
      <c r="H469" t="s">
        <v>249</v>
      </c>
      <c r="I469" t="s">
        <v>476</v>
      </c>
      <c r="J469" t="s">
        <v>475</v>
      </c>
      <c r="K469" s="142">
        <v>50</v>
      </c>
      <c r="L469" s="326">
        <v>4.1319999843835831E-2</v>
      </c>
      <c r="M469" s="326">
        <v>4.2589999735355377E-2</v>
      </c>
      <c r="N469" s="142">
        <v>260</v>
      </c>
      <c r="O469" s="326">
        <v>4.9199998378753662E-2</v>
      </c>
      <c r="P469" s="326">
        <v>5.0549998879432678E-2</v>
      </c>
      <c r="Q469" s="142">
        <v>6145</v>
      </c>
      <c r="R469" s="326">
        <v>4.9800001084804528E-2</v>
      </c>
      <c r="S469" s="326">
        <v>5.1989998668432243E-2</v>
      </c>
    </row>
    <row r="470" spans="1:19" x14ac:dyDescent="0.25">
      <c r="A470" t="s">
        <v>478</v>
      </c>
      <c r="B470" t="s">
        <v>284</v>
      </c>
      <c r="C470" t="s">
        <v>309</v>
      </c>
      <c r="D470" t="s">
        <v>477</v>
      </c>
      <c r="E470" t="s">
        <v>32</v>
      </c>
      <c r="F470" t="s">
        <v>33</v>
      </c>
      <c r="G470" s="133">
        <v>19</v>
      </c>
      <c r="H470" t="s">
        <v>257</v>
      </c>
      <c r="I470" t="s">
        <v>525</v>
      </c>
      <c r="J470" t="s">
        <v>530</v>
      </c>
      <c r="K470" s="327">
        <v>2</v>
      </c>
      <c r="L470" s="326">
        <v>1.6799999866634609E-3</v>
      </c>
      <c r="N470" s="327">
        <v>13</v>
      </c>
      <c r="O470" s="326">
        <v>2.600000007078052E-3</v>
      </c>
      <c r="Q470" s="327">
        <v>595</v>
      </c>
      <c r="R470" s="326">
        <v>4.8199999146163464E-3</v>
      </c>
      <c r="S470" s="325"/>
    </row>
    <row r="471" spans="1:19" x14ac:dyDescent="0.25">
      <c r="A471" t="s">
        <v>478</v>
      </c>
      <c r="B471" t="s">
        <v>284</v>
      </c>
      <c r="C471" t="s">
        <v>309</v>
      </c>
      <c r="D471" t="s">
        <v>477</v>
      </c>
      <c r="E471" t="s">
        <v>32</v>
      </c>
      <c r="F471" t="s">
        <v>33</v>
      </c>
      <c r="G471" s="133">
        <v>19</v>
      </c>
      <c r="H471" t="s">
        <v>257</v>
      </c>
      <c r="I471" t="s">
        <v>525</v>
      </c>
      <c r="J471" t="s">
        <v>529</v>
      </c>
      <c r="K471" s="327">
        <v>50</v>
      </c>
      <c r="L471" s="326">
        <v>4.1880000382661819E-2</v>
      </c>
      <c r="N471" s="327">
        <v>178</v>
      </c>
      <c r="O471" s="326">
        <v>3.5610001534223563E-2</v>
      </c>
      <c r="Q471" s="327">
        <v>4962</v>
      </c>
      <c r="R471" s="326">
        <v>4.0219999849796302E-2</v>
      </c>
      <c r="S471" s="325"/>
    </row>
    <row r="472" spans="1:19" x14ac:dyDescent="0.25">
      <c r="A472" t="s">
        <v>478</v>
      </c>
      <c r="B472" t="s">
        <v>284</v>
      </c>
      <c r="C472" t="s">
        <v>309</v>
      </c>
      <c r="D472" t="s">
        <v>477</v>
      </c>
      <c r="E472" t="s">
        <v>32</v>
      </c>
      <c r="F472" t="s">
        <v>33</v>
      </c>
      <c r="G472" s="133">
        <v>19</v>
      </c>
      <c r="H472" t="s">
        <v>257</v>
      </c>
      <c r="I472" t="s">
        <v>525</v>
      </c>
      <c r="J472" t="s">
        <v>528</v>
      </c>
      <c r="K472" s="327">
        <v>180</v>
      </c>
      <c r="L472" s="326">
        <v>0.150749996304512</v>
      </c>
      <c r="N472" s="327">
        <v>640</v>
      </c>
      <c r="O472" s="326">
        <v>0.1280499994754791</v>
      </c>
      <c r="Q472" s="327">
        <v>15699</v>
      </c>
      <c r="R472" s="326">
        <v>0.12724000215530401</v>
      </c>
      <c r="S472" s="325"/>
    </row>
    <row r="473" spans="1:19" x14ac:dyDescent="0.25">
      <c r="A473" t="s">
        <v>478</v>
      </c>
      <c r="B473" t="s">
        <v>284</v>
      </c>
      <c r="C473" t="s">
        <v>309</v>
      </c>
      <c r="D473" t="s">
        <v>477</v>
      </c>
      <c r="E473" t="s">
        <v>32</v>
      </c>
      <c r="F473" t="s">
        <v>33</v>
      </c>
      <c r="G473">
        <v>19</v>
      </c>
      <c r="H473" t="s">
        <v>257</v>
      </c>
      <c r="I473" t="s">
        <v>525</v>
      </c>
      <c r="J473" t="s">
        <v>527</v>
      </c>
      <c r="K473" s="142">
        <v>303</v>
      </c>
      <c r="L473" s="326">
        <v>0.25376999378204351</v>
      </c>
      <c r="N473" s="142">
        <v>1278</v>
      </c>
      <c r="O473" s="326">
        <v>0.25569999217987061</v>
      </c>
      <c r="Q473" s="142">
        <v>30576</v>
      </c>
      <c r="R473" s="326">
        <v>0.2478100061416626</v>
      </c>
    </row>
    <row r="474" spans="1:19" x14ac:dyDescent="0.25">
      <c r="A474" t="s">
        <v>478</v>
      </c>
      <c r="B474" t="s">
        <v>284</v>
      </c>
      <c r="C474" t="s">
        <v>309</v>
      </c>
      <c r="D474" t="s">
        <v>477</v>
      </c>
      <c r="E474" t="s">
        <v>32</v>
      </c>
      <c r="F474" t="s">
        <v>33</v>
      </c>
      <c r="G474" s="133">
        <v>19</v>
      </c>
      <c r="H474" t="s">
        <v>257</v>
      </c>
      <c r="I474" t="s">
        <v>525</v>
      </c>
      <c r="J474" t="s">
        <v>526</v>
      </c>
      <c r="K474" s="327">
        <v>297</v>
      </c>
      <c r="L474" s="326">
        <v>0.2487400025129318</v>
      </c>
      <c r="N474" s="327">
        <v>1313</v>
      </c>
      <c r="O474" s="326">
        <v>0.26271000504493708</v>
      </c>
      <c r="Q474" s="327">
        <v>30917</v>
      </c>
      <c r="R474" s="326">
        <v>0.25056999921798712</v>
      </c>
      <c r="S474" s="325"/>
    </row>
    <row r="475" spans="1:19" x14ac:dyDescent="0.25">
      <c r="A475" t="s">
        <v>478</v>
      </c>
      <c r="B475" t="s">
        <v>284</v>
      </c>
      <c r="C475" t="s">
        <v>309</v>
      </c>
      <c r="D475" t="s">
        <v>477</v>
      </c>
      <c r="E475" t="s">
        <v>32</v>
      </c>
      <c r="F475" t="s">
        <v>33</v>
      </c>
      <c r="G475">
        <v>19</v>
      </c>
      <c r="H475" t="s">
        <v>257</v>
      </c>
      <c r="I475" t="s">
        <v>525</v>
      </c>
      <c r="J475" t="s">
        <v>259</v>
      </c>
      <c r="K475" s="142">
        <v>202</v>
      </c>
      <c r="L475" s="326">
        <v>0.1691800057888031</v>
      </c>
      <c r="N475" s="142">
        <v>921</v>
      </c>
      <c r="O475" s="326">
        <v>0.18426999449729919</v>
      </c>
      <c r="Q475" s="142">
        <v>23351</v>
      </c>
      <c r="R475" s="326">
        <v>0.18925000727176669</v>
      </c>
    </row>
    <row r="476" spans="1:19" x14ac:dyDescent="0.25">
      <c r="A476" t="s">
        <v>478</v>
      </c>
      <c r="B476" t="s">
        <v>284</v>
      </c>
      <c r="C476" t="s">
        <v>309</v>
      </c>
      <c r="D476" t="s">
        <v>477</v>
      </c>
      <c r="E476" t="s">
        <v>32</v>
      </c>
      <c r="F476" t="s">
        <v>33</v>
      </c>
      <c r="G476" s="133">
        <v>19</v>
      </c>
      <c r="H476" t="s">
        <v>257</v>
      </c>
      <c r="I476" t="s">
        <v>525</v>
      </c>
      <c r="J476" t="s">
        <v>260</v>
      </c>
      <c r="K476" s="327">
        <v>160</v>
      </c>
      <c r="L476" s="326">
        <v>0.13400000333786011</v>
      </c>
      <c r="N476" s="327">
        <v>655</v>
      </c>
      <c r="O476" s="326">
        <v>0.13105000555515289</v>
      </c>
      <c r="Q476" s="327">
        <v>17285</v>
      </c>
      <c r="R476" s="326">
        <v>0.14009000360965729</v>
      </c>
      <c r="S476" s="325"/>
    </row>
    <row r="477" spans="1:19" x14ac:dyDescent="0.25">
      <c r="A477" t="s">
        <v>478</v>
      </c>
      <c r="B477" t="s">
        <v>284</v>
      </c>
      <c r="C477" t="s">
        <v>309</v>
      </c>
      <c r="D477" t="s">
        <v>477</v>
      </c>
      <c r="E477" t="s">
        <v>32</v>
      </c>
      <c r="F477" t="s">
        <v>33</v>
      </c>
      <c r="G477" s="133">
        <v>19</v>
      </c>
      <c r="H477" t="s">
        <v>257</v>
      </c>
      <c r="I477" t="s">
        <v>521</v>
      </c>
      <c r="J477" t="s">
        <v>524</v>
      </c>
      <c r="K477" s="327">
        <v>1005</v>
      </c>
      <c r="L477" s="326">
        <v>0.84170997142791748</v>
      </c>
      <c r="M477" s="326">
        <v>0.89973002672195435</v>
      </c>
      <c r="N477" s="327">
        <v>4099</v>
      </c>
      <c r="O477" s="326">
        <v>0.82012999057769775</v>
      </c>
      <c r="P477" s="326">
        <v>0.87603998184204102</v>
      </c>
      <c r="Q477" s="327">
        <v>99716</v>
      </c>
      <c r="R477" s="326">
        <v>0.80817002058029175</v>
      </c>
      <c r="S477" s="325">
        <v>0.84360998868942261</v>
      </c>
    </row>
    <row r="478" spans="1:19" x14ac:dyDescent="0.25">
      <c r="A478" t="s">
        <v>478</v>
      </c>
      <c r="B478" t="s">
        <v>284</v>
      </c>
      <c r="C478" t="s">
        <v>309</v>
      </c>
      <c r="D478" t="s">
        <v>477</v>
      </c>
      <c r="E478" t="s">
        <v>32</v>
      </c>
      <c r="F478" t="s">
        <v>33</v>
      </c>
      <c r="G478">
        <v>19</v>
      </c>
      <c r="H478" t="s">
        <v>257</v>
      </c>
      <c r="I478" t="s">
        <v>521</v>
      </c>
      <c r="J478" t="s">
        <v>523</v>
      </c>
      <c r="K478" s="142">
        <v>74</v>
      </c>
      <c r="L478" s="326">
        <v>6.1980001628398902E-2</v>
      </c>
      <c r="M478" s="326">
        <v>6.6249996423721313E-2</v>
      </c>
      <c r="N478" s="142">
        <v>369</v>
      </c>
      <c r="O478" s="326">
        <v>7.3830001056194305E-2</v>
      </c>
      <c r="P478" s="326">
        <v>7.8859999775886536E-2</v>
      </c>
      <c r="Q478" s="142">
        <v>10969</v>
      </c>
      <c r="R478" s="326">
        <v>8.8899999856948853E-2</v>
      </c>
      <c r="S478" s="326">
        <v>9.2799998819828033E-2</v>
      </c>
    </row>
    <row r="479" spans="1:19" x14ac:dyDescent="0.25">
      <c r="A479" t="s">
        <v>478</v>
      </c>
      <c r="B479" t="s">
        <v>284</v>
      </c>
      <c r="C479" t="s">
        <v>309</v>
      </c>
      <c r="D479" t="s">
        <v>477</v>
      </c>
      <c r="E479" t="s">
        <v>32</v>
      </c>
      <c r="F479" t="s">
        <v>33</v>
      </c>
      <c r="G479">
        <v>19</v>
      </c>
      <c r="H479" t="s">
        <v>257</v>
      </c>
      <c r="I479" t="s">
        <v>521</v>
      </c>
      <c r="J479" t="s">
        <v>522</v>
      </c>
      <c r="K479" s="142">
        <v>38</v>
      </c>
      <c r="L479" s="326">
        <v>3.1830001622438431E-2</v>
      </c>
      <c r="M479" s="326">
        <v>3.4019999206066132E-2</v>
      </c>
      <c r="N479" s="142">
        <v>211</v>
      </c>
      <c r="O479" s="326">
        <v>4.2220000177621841E-2</v>
      </c>
      <c r="P479" s="326">
        <v>4.5099999755620963E-2</v>
      </c>
      <c r="Q479" s="142">
        <v>7517</v>
      </c>
      <c r="R479" s="326">
        <v>6.0920000076293952E-2</v>
      </c>
      <c r="S479" s="326">
        <v>6.3589997589588165E-2</v>
      </c>
    </row>
    <row r="480" spans="1:19" x14ac:dyDescent="0.25">
      <c r="A480" t="s">
        <v>478</v>
      </c>
      <c r="B480" t="s">
        <v>284</v>
      </c>
      <c r="C480" t="s">
        <v>309</v>
      </c>
      <c r="D480" t="s">
        <v>477</v>
      </c>
      <c r="E480" t="s">
        <v>32</v>
      </c>
      <c r="F480" t="s">
        <v>33</v>
      </c>
      <c r="G480" s="133">
        <v>19</v>
      </c>
      <c r="H480" t="s">
        <v>257</v>
      </c>
      <c r="I480" t="s">
        <v>521</v>
      </c>
      <c r="J480" t="s">
        <v>438</v>
      </c>
      <c r="K480" s="327">
        <v>77</v>
      </c>
      <c r="L480" s="326">
        <v>6.4489997923374176E-2</v>
      </c>
      <c r="N480" s="327">
        <v>319</v>
      </c>
      <c r="O480" s="326">
        <v>6.3830003142356873E-2</v>
      </c>
      <c r="Q480" s="327">
        <v>5183</v>
      </c>
      <c r="R480" s="326">
        <v>4.2010001838207238E-2</v>
      </c>
      <c r="S480" s="325"/>
    </row>
    <row r="481" spans="1:19" x14ac:dyDescent="0.25">
      <c r="A481" t="s">
        <v>478</v>
      </c>
      <c r="B481" t="s">
        <v>284</v>
      </c>
      <c r="C481" t="s">
        <v>309</v>
      </c>
      <c r="D481" t="s">
        <v>477</v>
      </c>
      <c r="E481" t="s">
        <v>32</v>
      </c>
      <c r="F481" t="s">
        <v>33</v>
      </c>
      <c r="G481" s="133">
        <v>19</v>
      </c>
      <c r="H481" t="s">
        <v>257</v>
      </c>
      <c r="I481" t="s">
        <v>517</v>
      </c>
      <c r="J481" t="s">
        <v>520</v>
      </c>
      <c r="K481" s="327">
        <v>438</v>
      </c>
      <c r="L481" s="326">
        <v>0.36682999134063721</v>
      </c>
      <c r="N481" s="327">
        <v>1766</v>
      </c>
      <c r="O481" s="326">
        <v>0.35333999991416931</v>
      </c>
      <c r="Q481" s="327">
        <v>43571</v>
      </c>
      <c r="R481" s="326">
        <v>0.35313001275062561</v>
      </c>
      <c r="S481" s="325"/>
    </row>
    <row r="482" spans="1:19" x14ac:dyDescent="0.25">
      <c r="A482" t="s">
        <v>478</v>
      </c>
      <c r="B482" t="s">
        <v>284</v>
      </c>
      <c r="C482" t="s">
        <v>309</v>
      </c>
      <c r="D482" t="s">
        <v>477</v>
      </c>
      <c r="E482" t="s">
        <v>32</v>
      </c>
      <c r="F482" t="s">
        <v>33</v>
      </c>
      <c r="G482" s="133">
        <v>19</v>
      </c>
      <c r="H482" t="s">
        <v>257</v>
      </c>
      <c r="I482" t="s">
        <v>517</v>
      </c>
      <c r="J482" t="s">
        <v>519</v>
      </c>
      <c r="K482" s="327">
        <v>305</v>
      </c>
      <c r="L482" s="326">
        <v>0.25543999671936041</v>
      </c>
      <c r="N482" s="327">
        <v>1373</v>
      </c>
      <c r="O482" s="326">
        <v>0.27470999956130981</v>
      </c>
      <c r="Q482" s="327">
        <v>34904</v>
      </c>
      <c r="R482" s="326">
        <v>0.28288999199867249</v>
      </c>
      <c r="S482" s="325"/>
    </row>
    <row r="483" spans="1:19" x14ac:dyDescent="0.25">
      <c r="A483" t="s">
        <v>478</v>
      </c>
      <c r="B483" t="s">
        <v>284</v>
      </c>
      <c r="C483" t="s">
        <v>309</v>
      </c>
      <c r="D483" t="s">
        <v>477</v>
      </c>
      <c r="E483" t="s">
        <v>32</v>
      </c>
      <c r="F483" t="s">
        <v>33</v>
      </c>
      <c r="G483" s="133">
        <v>19</v>
      </c>
      <c r="H483" t="s">
        <v>257</v>
      </c>
      <c r="I483" t="s">
        <v>517</v>
      </c>
      <c r="J483" t="s">
        <v>518</v>
      </c>
      <c r="K483" s="327">
        <v>451</v>
      </c>
      <c r="L483" s="326">
        <v>0.37771999835968018</v>
      </c>
      <c r="N483" s="327">
        <v>1859</v>
      </c>
      <c r="O483" s="326">
        <v>0.37195000052452087</v>
      </c>
      <c r="Q483" s="327">
        <v>44910</v>
      </c>
      <c r="R483" s="326">
        <v>0.3639799952507019</v>
      </c>
      <c r="S483" s="325"/>
    </row>
    <row r="484" spans="1:19" x14ac:dyDescent="0.25">
      <c r="A484" t="s">
        <v>478</v>
      </c>
      <c r="B484" t="s">
        <v>284</v>
      </c>
      <c r="C484" t="s">
        <v>309</v>
      </c>
      <c r="D484" t="s">
        <v>477</v>
      </c>
      <c r="E484" t="s">
        <v>32</v>
      </c>
      <c r="F484" t="s">
        <v>33</v>
      </c>
      <c r="G484" s="133">
        <v>19</v>
      </c>
      <c r="H484" t="s">
        <v>257</v>
      </c>
      <c r="I484" t="s">
        <v>513</v>
      </c>
      <c r="J484" t="s">
        <v>516</v>
      </c>
      <c r="K484" s="327">
        <v>26</v>
      </c>
      <c r="L484" s="326">
        <v>2.177999913692474E-2</v>
      </c>
      <c r="M484" s="326">
        <v>2.6580000296235081E-2</v>
      </c>
      <c r="N484" s="327">
        <v>142</v>
      </c>
      <c r="O484" s="326">
        <v>2.841000072658062E-2</v>
      </c>
      <c r="P484" s="326">
        <v>3.1870000064373023E-2</v>
      </c>
      <c r="Q484" s="327">
        <v>4179</v>
      </c>
      <c r="R484" s="326">
        <v>3.3870000392198563E-2</v>
      </c>
      <c r="S484" s="325">
        <v>3.8320001214742661E-2</v>
      </c>
    </row>
    <row r="485" spans="1:19" x14ac:dyDescent="0.25">
      <c r="A485" t="s">
        <v>478</v>
      </c>
      <c r="B485" t="s">
        <v>284</v>
      </c>
      <c r="C485" t="s">
        <v>309</v>
      </c>
      <c r="D485" t="s">
        <v>477</v>
      </c>
      <c r="E485" t="s">
        <v>32</v>
      </c>
      <c r="F485" t="s">
        <v>33</v>
      </c>
      <c r="G485">
        <v>19</v>
      </c>
      <c r="H485" t="s">
        <v>257</v>
      </c>
      <c r="I485" t="s">
        <v>513</v>
      </c>
      <c r="J485" t="s">
        <v>515</v>
      </c>
      <c r="K485" s="142">
        <v>148</v>
      </c>
      <c r="L485" s="326">
        <v>0.12394999712705609</v>
      </c>
      <c r="M485" s="326">
        <v>0.15132999420166021</v>
      </c>
      <c r="N485" s="142">
        <v>608</v>
      </c>
      <c r="O485" s="326">
        <v>0.12165000289678569</v>
      </c>
      <c r="P485" s="326">
        <v>0.1364800035953522</v>
      </c>
      <c r="Q485" s="142">
        <v>13286</v>
      </c>
      <c r="R485" s="326">
        <v>0.1076800003647804</v>
      </c>
      <c r="S485" s="326">
        <v>0.12182000279426571</v>
      </c>
    </row>
    <row r="486" spans="1:19" x14ac:dyDescent="0.25">
      <c r="A486" t="s">
        <v>478</v>
      </c>
      <c r="B486" t="s">
        <v>284</v>
      </c>
      <c r="C486" t="s">
        <v>309</v>
      </c>
      <c r="D486" t="s">
        <v>477</v>
      </c>
      <c r="E486" t="s">
        <v>32</v>
      </c>
      <c r="F486" t="s">
        <v>33</v>
      </c>
      <c r="G486" s="133">
        <v>19</v>
      </c>
      <c r="H486" t="s">
        <v>257</v>
      </c>
      <c r="I486" t="s">
        <v>513</v>
      </c>
      <c r="J486" t="s">
        <v>514</v>
      </c>
      <c r="K486" s="327">
        <v>804</v>
      </c>
      <c r="L486" s="326">
        <v>0.67337000370025635</v>
      </c>
      <c r="M486" s="326">
        <v>0.8220900297164917</v>
      </c>
      <c r="N486" s="327">
        <v>3705</v>
      </c>
      <c r="O486" s="326">
        <v>0.74129998683929443</v>
      </c>
      <c r="P486" s="326">
        <v>0.8316500186920166</v>
      </c>
      <c r="Q486" s="327">
        <v>91601</v>
      </c>
      <c r="R486" s="326">
        <v>0.74239999055862427</v>
      </c>
      <c r="S486" s="325">
        <v>0.83986997604370117</v>
      </c>
    </row>
    <row r="487" spans="1:19" x14ac:dyDescent="0.25">
      <c r="A487" t="s">
        <v>478</v>
      </c>
      <c r="B487" t="s">
        <v>284</v>
      </c>
      <c r="C487" t="s">
        <v>309</v>
      </c>
      <c r="D487" t="s">
        <v>477</v>
      </c>
      <c r="E487" t="s">
        <v>32</v>
      </c>
      <c r="F487" t="s">
        <v>33</v>
      </c>
      <c r="G487">
        <v>19</v>
      </c>
      <c r="H487" t="s">
        <v>257</v>
      </c>
      <c r="I487" t="s">
        <v>513</v>
      </c>
      <c r="J487" t="s">
        <v>512</v>
      </c>
      <c r="K487" s="142">
        <v>216</v>
      </c>
      <c r="L487" s="326">
        <v>0.18089999258518219</v>
      </c>
      <c r="N487" s="142">
        <v>543</v>
      </c>
      <c r="O487" s="326">
        <v>0.10864000022411351</v>
      </c>
      <c r="Q487" s="142">
        <v>14319</v>
      </c>
      <c r="R487" s="326">
        <v>0.11604999750852581</v>
      </c>
    </row>
    <row r="488" spans="1:19" x14ac:dyDescent="0.25">
      <c r="A488" t="s">
        <v>478</v>
      </c>
      <c r="B488" t="s">
        <v>284</v>
      </c>
      <c r="C488" t="s">
        <v>309</v>
      </c>
      <c r="D488" t="s">
        <v>477</v>
      </c>
      <c r="E488" t="s">
        <v>32</v>
      </c>
      <c r="F488" t="s">
        <v>33</v>
      </c>
      <c r="G488" s="133">
        <v>19</v>
      </c>
      <c r="H488" t="s">
        <v>257</v>
      </c>
      <c r="I488" t="s">
        <v>575</v>
      </c>
      <c r="J488" t="s">
        <v>511</v>
      </c>
      <c r="K488" s="327">
        <v>54</v>
      </c>
      <c r="L488" s="326">
        <v>4.5230001211166382E-2</v>
      </c>
      <c r="M488" s="326">
        <v>5.1720000803470612E-2</v>
      </c>
      <c r="N488" s="327">
        <v>142</v>
      </c>
      <c r="O488" s="326">
        <v>2.841000072658062E-2</v>
      </c>
      <c r="P488" s="326">
        <v>3.1929999589920037E-2</v>
      </c>
      <c r="Q488" s="327">
        <v>5100</v>
      </c>
      <c r="R488" s="326">
        <v>4.1329998522996902E-2</v>
      </c>
      <c r="S488" s="325">
        <v>4.4070001691579819E-2</v>
      </c>
    </row>
    <row r="489" spans="1:19" x14ac:dyDescent="0.25">
      <c r="A489" t="s">
        <v>478</v>
      </c>
      <c r="B489" t="s">
        <v>284</v>
      </c>
      <c r="C489" t="s">
        <v>309</v>
      </c>
      <c r="D489" t="s">
        <v>477</v>
      </c>
      <c r="E489" t="s">
        <v>32</v>
      </c>
      <c r="F489" t="s">
        <v>33</v>
      </c>
      <c r="G489" s="133">
        <v>19</v>
      </c>
      <c r="H489" t="s">
        <v>257</v>
      </c>
      <c r="I489" t="s">
        <v>575</v>
      </c>
      <c r="J489" t="s">
        <v>510</v>
      </c>
      <c r="K489" s="327">
        <v>18</v>
      </c>
      <c r="L489" s="326">
        <v>1.5080000273883339E-2</v>
      </c>
      <c r="M489" s="326">
        <v>1.724000088870525E-2</v>
      </c>
      <c r="N489" s="327">
        <v>51</v>
      </c>
      <c r="O489" s="326">
        <v>1.020000036805868E-2</v>
      </c>
      <c r="P489" s="326">
        <v>1.147000025957823E-2</v>
      </c>
      <c r="Q489" s="327">
        <v>2781</v>
      </c>
      <c r="R489" s="326">
        <v>2.2539999336004261E-2</v>
      </c>
      <c r="S489" s="325">
        <v>2.4029999971389771E-2</v>
      </c>
    </row>
    <row r="490" spans="1:19" x14ac:dyDescent="0.25">
      <c r="A490" t="s">
        <v>478</v>
      </c>
      <c r="B490" t="s">
        <v>284</v>
      </c>
      <c r="C490" t="s">
        <v>309</v>
      </c>
      <c r="D490" t="s">
        <v>477</v>
      </c>
      <c r="E490" t="s">
        <v>32</v>
      </c>
      <c r="F490" t="s">
        <v>33</v>
      </c>
      <c r="G490" s="133">
        <v>19</v>
      </c>
      <c r="H490" t="s">
        <v>257</v>
      </c>
      <c r="I490" t="s">
        <v>575</v>
      </c>
      <c r="J490" t="s">
        <v>509</v>
      </c>
      <c r="K490" s="327">
        <v>12</v>
      </c>
      <c r="L490" s="326">
        <v>1.004999969154596E-2</v>
      </c>
      <c r="M490" s="326">
        <v>1.1490000411868101E-2</v>
      </c>
      <c r="N490" s="327">
        <v>29</v>
      </c>
      <c r="O490" s="326">
        <v>5.7999999262392521E-3</v>
      </c>
      <c r="P490" s="326">
        <v>6.5199998207390308E-3</v>
      </c>
      <c r="Q490" s="327">
        <v>909</v>
      </c>
      <c r="R490" s="326">
        <v>7.3699997738003731E-3</v>
      </c>
      <c r="S490" s="325">
        <v>7.8499997034668922E-3</v>
      </c>
    </row>
    <row r="491" spans="1:19" x14ac:dyDescent="0.25">
      <c r="A491" t="s">
        <v>478</v>
      </c>
      <c r="B491" t="s">
        <v>284</v>
      </c>
      <c r="C491" t="s">
        <v>309</v>
      </c>
      <c r="D491" t="s">
        <v>477</v>
      </c>
      <c r="E491" t="s">
        <v>32</v>
      </c>
      <c r="F491" t="s">
        <v>33</v>
      </c>
      <c r="G491">
        <v>19</v>
      </c>
      <c r="H491" t="s">
        <v>257</v>
      </c>
      <c r="I491" t="s">
        <v>575</v>
      </c>
      <c r="J491" t="s">
        <v>508</v>
      </c>
      <c r="K491" s="142">
        <v>16</v>
      </c>
      <c r="L491" s="326">
        <v>1.3399999588727949E-2</v>
      </c>
      <c r="M491" s="326">
        <v>1.532999984920025E-2</v>
      </c>
      <c r="N491" s="142">
        <v>85</v>
      </c>
      <c r="O491" s="326">
        <v>1.7009999603033069E-2</v>
      </c>
      <c r="P491" s="326">
        <v>1.9109999760985371E-2</v>
      </c>
      <c r="Q491" s="142">
        <v>2219</v>
      </c>
      <c r="R491" s="326">
        <v>1.7980000004172329E-2</v>
      </c>
      <c r="S491" s="326">
        <v>1.9169999286532399E-2</v>
      </c>
    </row>
    <row r="492" spans="1:19" x14ac:dyDescent="0.25">
      <c r="A492" t="s">
        <v>478</v>
      </c>
      <c r="B492" t="s">
        <v>284</v>
      </c>
      <c r="C492" t="s">
        <v>309</v>
      </c>
      <c r="D492" t="s">
        <v>477</v>
      </c>
      <c r="E492" t="s">
        <v>32</v>
      </c>
      <c r="F492" t="s">
        <v>33</v>
      </c>
      <c r="G492" s="133">
        <v>19</v>
      </c>
      <c r="H492" t="s">
        <v>257</v>
      </c>
      <c r="I492" t="s">
        <v>575</v>
      </c>
      <c r="J492" t="s">
        <v>438</v>
      </c>
      <c r="K492" s="327">
        <v>150</v>
      </c>
      <c r="L492" s="326">
        <v>0.12563000619411471</v>
      </c>
      <c r="N492" s="327">
        <v>551</v>
      </c>
      <c r="O492" s="326">
        <v>0.1102399975061417</v>
      </c>
      <c r="Q492" s="327">
        <v>7648</v>
      </c>
      <c r="R492" s="326">
        <v>6.1980001628398902E-2</v>
      </c>
      <c r="S492" s="325"/>
    </row>
    <row r="493" spans="1:19" x14ac:dyDescent="0.25">
      <c r="A493" t="s">
        <v>478</v>
      </c>
      <c r="B493" t="s">
        <v>284</v>
      </c>
      <c r="C493" t="s">
        <v>309</v>
      </c>
      <c r="D493" t="s">
        <v>477</v>
      </c>
      <c r="E493" t="s">
        <v>32</v>
      </c>
      <c r="F493" t="s">
        <v>33</v>
      </c>
      <c r="G493">
        <v>19</v>
      </c>
      <c r="H493" t="s">
        <v>257</v>
      </c>
      <c r="I493" t="s">
        <v>575</v>
      </c>
      <c r="J493" t="s">
        <v>507</v>
      </c>
      <c r="K493" s="142">
        <v>944</v>
      </c>
      <c r="L493" s="326">
        <v>0.79062002897262573</v>
      </c>
      <c r="M493" s="326">
        <v>0.90420997142791748</v>
      </c>
      <c r="N493" s="142">
        <v>4140</v>
      </c>
      <c r="O493" s="326">
        <v>0.82832998037338257</v>
      </c>
      <c r="P493" s="326">
        <v>0.93095999956130981</v>
      </c>
      <c r="Q493" s="142">
        <v>104728</v>
      </c>
      <c r="R493" s="326">
        <v>0.84878998994827271</v>
      </c>
      <c r="S493" s="326">
        <v>0.90487998723983765</v>
      </c>
    </row>
    <row r="494" spans="1:19" x14ac:dyDescent="0.25">
      <c r="A494" t="s">
        <v>478</v>
      </c>
      <c r="B494" t="s">
        <v>284</v>
      </c>
      <c r="C494" t="s">
        <v>309</v>
      </c>
      <c r="D494" t="s">
        <v>477</v>
      </c>
      <c r="E494" t="s">
        <v>32</v>
      </c>
      <c r="F494" t="s">
        <v>33</v>
      </c>
      <c r="G494" s="133">
        <v>19</v>
      </c>
      <c r="H494" t="s">
        <v>257</v>
      </c>
      <c r="I494" t="s">
        <v>576</v>
      </c>
      <c r="J494" t="s">
        <v>485</v>
      </c>
      <c r="K494" s="327">
        <v>0</v>
      </c>
      <c r="L494" s="326">
        <v>0</v>
      </c>
      <c r="N494" s="327">
        <v>0</v>
      </c>
      <c r="O494" s="326">
        <v>0</v>
      </c>
      <c r="Q494" s="327">
        <v>2</v>
      </c>
      <c r="R494" s="326">
        <v>1.99999994947575E-5</v>
      </c>
      <c r="S494" s="325">
        <v>0.5</v>
      </c>
    </row>
    <row r="495" spans="1:19" x14ac:dyDescent="0.25">
      <c r="A495" t="s">
        <v>478</v>
      </c>
      <c r="B495" t="s">
        <v>284</v>
      </c>
      <c r="C495" t="s">
        <v>309</v>
      </c>
      <c r="D495" t="s">
        <v>477</v>
      </c>
      <c r="E495" t="s">
        <v>32</v>
      </c>
      <c r="F495" t="s">
        <v>33</v>
      </c>
      <c r="G495" s="133">
        <v>19</v>
      </c>
      <c r="H495" t="s">
        <v>257</v>
      </c>
      <c r="I495" t="s">
        <v>576</v>
      </c>
      <c r="J495" t="s">
        <v>484</v>
      </c>
      <c r="K495" s="327">
        <v>0</v>
      </c>
      <c r="L495" s="326">
        <v>0</v>
      </c>
      <c r="N495" s="327">
        <v>0</v>
      </c>
      <c r="O495" s="326">
        <v>0</v>
      </c>
      <c r="Q495" s="327">
        <v>2</v>
      </c>
      <c r="R495" s="326">
        <v>1.99999994947575E-5</v>
      </c>
      <c r="S495" s="325">
        <v>0.5</v>
      </c>
    </row>
    <row r="496" spans="1:19" x14ac:dyDescent="0.25">
      <c r="A496" t="s">
        <v>478</v>
      </c>
      <c r="B496" t="s">
        <v>284</v>
      </c>
      <c r="C496" t="s">
        <v>309</v>
      </c>
      <c r="D496" t="s">
        <v>477</v>
      </c>
      <c r="E496" t="s">
        <v>32</v>
      </c>
      <c r="F496" t="s">
        <v>33</v>
      </c>
      <c r="G496" s="133">
        <v>19</v>
      </c>
      <c r="H496" t="s">
        <v>257</v>
      </c>
      <c r="I496" t="s">
        <v>576</v>
      </c>
      <c r="J496" t="s">
        <v>438</v>
      </c>
      <c r="K496" s="327">
        <v>1194</v>
      </c>
      <c r="L496" s="326">
        <v>1</v>
      </c>
      <c r="N496" s="327">
        <v>4998</v>
      </c>
      <c r="O496" s="326">
        <v>1</v>
      </c>
      <c r="Q496" s="327">
        <v>123381</v>
      </c>
      <c r="R496" s="326">
        <v>0.99997001886367798</v>
      </c>
      <c r="S496" s="325"/>
    </row>
    <row r="497" spans="1:19" x14ac:dyDescent="0.25">
      <c r="A497" t="s">
        <v>478</v>
      </c>
      <c r="B497" t="s">
        <v>284</v>
      </c>
      <c r="C497" t="s">
        <v>309</v>
      </c>
      <c r="D497" t="s">
        <v>477</v>
      </c>
      <c r="E497" t="s">
        <v>32</v>
      </c>
      <c r="F497" t="s">
        <v>33</v>
      </c>
      <c r="G497" s="133">
        <v>19</v>
      </c>
      <c r="H497" t="s">
        <v>257</v>
      </c>
      <c r="I497" t="s">
        <v>504</v>
      </c>
      <c r="J497" t="s">
        <v>506</v>
      </c>
      <c r="K497" s="327">
        <v>216</v>
      </c>
      <c r="L497" s="326">
        <v>0.18089999258518219</v>
      </c>
      <c r="N497" s="327">
        <v>543</v>
      </c>
      <c r="O497" s="326">
        <v>0.10864000022411351</v>
      </c>
      <c r="Q497" s="327">
        <v>14319</v>
      </c>
      <c r="R497" s="326">
        <v>0.11604999750852581</v>
      </c>
      <c r="S497" s="325"/>
    </row>
    <row r="498" spans="1:19" x14ac:dyDescent="0.25">
      <c r="A498" t="s">
        <v>478</v>
      </c>
      <c r="B498" t="s">
        <v>284</v>
      </c>
      <c r="C498" t="s">
        <v>309</v>
      </c>
      <c r="D498" t="s">
        <v>477</v>
      </c>
      <c r="E498" t="s">
        <v>32</v>
      </c>
      <c r="F498" t="s">
        <v>33</v>
      </c>
      <c r="G498">
        <v>19</v>
      </c>
      <c r="H498" t="s">
        <v>257</v>
      </c>
      <c r="I498" t="s">
        <v>504</v>
      </c>
      <c r="J498" t="s">
        <v>424</v>
      </c>
      <c r="K498" s="142">
        <v>148</v>
      </c>
      <c r="L498" s="326">
        <v>0.12394999712705609</v>
      </c>
      <c r="M498" s="326">
        <v>0.15132999420166021</v>
      </c>
      <c r="N498" s="142">
        <v>608</v>
      </c>
      <c r="O498" s="326">
        <v>0.12165000289678569</v>
      </c>
      <c r="P498" s="326">
        <v>0.1364800035953522</v>
      </c>
      <c r="Q498" s="142">
        <v>13286</v>
      </c>
      <c r="R498" s="326">
        <v>0.1076800003647804</v>
      </c>
      <c r="S498" s="326">
        <v>0.12182000279426571</v>
      </c>
    </row>
    <row r="499" spans="1:19" x14ac:dyDescent="0.25">
      <c r="A499" t="s">
        <v>478</v>
      </c>
      <c r="B499" t="s">
        <v>284</v>
      </c>
      <c r="C499" t="s">
        <v>309</v>
      </c>
      <c r="D499" t="s">
        <v>477</v>
      </c>
      <c r="E499" t="s">
        <v>32</v>
      </c>
      <c r="F499" t="s">
        <v>33</v>
      </c>
      <c r="G499" s="133">
        <v>19</v>
      </c>
      <c r="H499" t="s">
        <v>257</v>
      </c>
      <c r="I499" t="s">
        <v>504</v>
      </c>
      <c r="J499" t="s">
        <v>455</v>
      </c>
      <c r="K499" s="327">
        <v>413</v>
      </c>
      <c r="L499" s="326">
        <v>0.34589999914169312</v>
      </c>
      <c r="M499" s="326">
        <v>0.42228999733924871</v>
      </c>
      <c r="N499" s="327">
        <v>1954</v>
      </c>
      <c r="O499" s="326">
        <v>0.39096000790596008</v>
      </c>
      <c r="P499" s="326">
        <v>0.43860998749732971</v>
      </c>
      <c r="Q499" s="327">
        <v>43045</v>
      </c>
      <c r="R499" s="326">
        <v>0.34887000918388372</v>
      </c>
      <c r="S499" s="325">
        <v>0.39467000961303711</v>
      </c>
    </row>
    <row r="500" spans="1:19" x14ac:dyDescent="0.25">
      <c r="A500" t="s">
        <v>478</v>
      </c>
      <c r="B500" t="s">
        <v>284</v>
      </c>
      <c r="C500" t="s">
        <v>309</v>
      </c>
      <c r="D500" t="s">
        <v>477</v>
      </c>
      <c r="E500" t="s">
        <v>32</v>
      </c>
      <c r="F500" t="s">
        <v>33</v>
      </c>
      <c r="G500">
        <v>19</v>
      </c>
      <c r="H500" t="s">
        <v>257</v>
      </c>
      <c r="I500" t="s">
        <v>504</v>
      </c>
      <c r="J500" t="s">
        <v>505</v>
      </c>
      <c r="K500" s="142">
        <v>345</v>
      </c>
      <c r="L500" s="326">
        <v>0.28894001245498657</v>
      </c>
      <c r="M500" s="326">
        <v>0.35275998711585999</v>
      </c>
      <c r="N500" s="142">
        <v>1570</v>
      </c>
      <c r="O500" s="326">
        <v>0.31413000822067261</v>
      </c>
      <c r="P500" s="326">
        <v>0.35240998864173889</v>
      </c>
      <c r="Q500" s="142">
        <v>42835</v>
      </c>
      <c r="R500" s="326">
        <v>0.34716999530792242</v>
      </c>
      <c r="S500" s="326">
        <v>0.39274001121521002</v>
      </c>
    </row>
    <row r="501" spans="1:19" x14ac:dyDescent="0.25">
      <c r="A501" t="s">
        <v>478</v>
      </c>
      <c r="B501" t="s">
        <v>284</v>
      </c>
      <c r="C501" t="s">
        <v>309</v>
      </c>
      <c r="D501" t="s">
        <v>477</v>
      </c>
      <c r="E501" t="s">
        <v>32</v>
      </c>
      <c r="F501" t="s">
        <v>33</v>
      </c>
      <c r="G501" s="133">
        <v>19</v>
      </c>
      <c r="H501" t="s">
        <v>257</v>
      </c>
      <c r="I501" t="s">
        <v>504</v>
      </c>
      <c r="J501" t="s">
        <v>503</v>
      </c>
      <c r="K501" s="327">
        <v>72</v>
      </c>
      <c r="L501" s="326">
        <v>6.0300000011920929E-2</v>
      </c>
      <c r="M501" s="326">
        <v>7.361999899148941E-2</v>
      </c>
      <c r="N501" s="327">
        <v>323</v>
      </c>
      <c r="O501" s="326">
        <v>6.4630001783370972E-2</v>
      </c>
      <c r="P501" s="326">
        <v>7.2499997913837433E-2</v>
      </c>
      <c r="Q501" s="327">
        <v>9900</v>
      </c>
      <c r="R501" s="326">
        <v>8.0239996314048767E-2</v>
      </c>
      <c r="S501" s="325">
        <v>9.0769998729228973E-2</v>
      </c>
    </row>
    <row r="502" spans="1:19" x14ac:dyDescent="0.25">
      <c r="A502" t="s">
        <v>478</v>
      </c>
      <c r="B502" t="s">
        <v>284</v>
      </c>
      <c r="C502" t="s">
        <v>309</v>
      </c>
      <c r="D502" t="s">
        <v>477</v>
      </c>
      <c r="E502" t="s">
        <v>32</v>
      </c>
      <c r="F502" t="s">
        <v>33</v>
      </c>
      <c r="G502" s="133">
        <v>19</v>
      </c>
      <c r="H502" t="s">
        <v>257</v>
      </c>
      <c r="I502" t="s">
        <v>501</v>
      </c>
      <c r="J502" t="s">
        <v>502</v>
      </c>
      <c r="K502" s="327">
        <v>216</v>
      </c>
      <c r="L502" s="326">
        <v>0.18089999258518219</v>
      </c>
      <c r="N502" s="327">
        <v>543</v>
      </c>
      <c r="O502" s="326">
        <v>0.10864000022411351</v>
      </c>
      <c r="Q502" s="327">
        <v>14319</v>
      </c>
      <c r="R502" s="326">
        <v>0.11604999750852581</v>
      </c>
      <c r="S502" s="325"/>
    </row>
    <row r="503" spans="1:19" x14ac:dyDescent="0.25">
      <c r="A503" t="s">
        <v>478</v>
      </c>
      <c r="B503" t="s">
        <v>284</v>
      </c>
      <c r="C503" t="s">
        <v>309</v>
      </c>
      <c r="D503" t="s">
        <v>477</v>
      </c>
      <c r="E503" t="s">
        <v>32</v>
      </c>
      <c r="F503" t="s">
        <v>33</v>
      </c>
      <c r="G503" s="133">
        <v>19</v>
      </c>
      <c r="H503" t="s">
        <v>257</v>
      </c>
      <c r="I503" t="s">
        <v>501</v>
      </c>
      <c r="J503" t="s">
        <v>500</v>
      </c>
      <c r="K503" s="327">
        <v>978</v>
      </c>
      <c r="L503" s="326">
        <v>0.819100022315979</v>
      </c>
      <c r="M503" s="326">
        <v>1</v>
      </c>
      <c r="N503" s="327">
        <v>4455</v>
      </c>
      <c r="O503" s="326">
        <v>0.89135998487472534</v>
      </c>
      <c r="P503" s="326">
        <v>1</v>
      </c>
      <c r="Q503" s="327">
        <v>109066</v>
      </c>
      <c r="R503" s="326">
        <v>0.88394999504089355</v>
      </c>
      <c r="S503" s="325">
        <v>1</v>
      </c>
    </row>
    <row r="504" spans="1:19" x14ac:dyDescent="0.25">
      <c r="A504" t="s">
        <v>478</v>
      </c>
      <c r="B504" t="s">
        <v>284</v>
      </c>
      <c r="C504" t="s">
        <v>309</v>
      </c>
      <c r="D504" t="s">
        <v>477</v>
      </c>
      <c r="E504" t="s">
        <v>32</v>
      </c>
      <c r="F504" t="s">
        <v>33</v>
      </c>
      <c r="G504">
        <v>19</v>
      </c>
      <c r="H504" t="s">
        <v>257</v>
      </c>
      <c r="I504" t="s">
        <v>577</v>
      </c>
      <c r="J504" t="s">
        <v>493</v>
      </c>
      <c r="K504" s="142">
        <v>243</v>
      </c>
      <c r="L504" s="326">
        <v>0.20351999998092651</v>
      </c>
      <c r="N504" s="142">
        <v>2693</v>
      </c>
      <c r="O504" s="326">
        <v>0.53882002830505371</v>
      </c>
      <c r="Q504" s="142">
        <v>45663</v>
      </c>
      <c r="R504" s="326">
        <v>0.37009000778198242</v>
      </c>
    </row>
    <row r="505" spans="1:19" x14ac:dyDescent="0.25">
      <c r="A505" t="s">
        <v>478</v>
      </c>
      <c r="B505" t="s">
        <v>284</v>
      </c>
      <c r="C505" t="s">
        <v>309</v>
      </c>
      <c r="D505" t="s">
        <v>477</v>
      </c>
      <c r="E505" t="s">
        <v>32</v>
      </c>
      <c r="F505" t="s">
        <v>33</v>
      </c>
      <c r="G505">
        <v>19</v>
      </c>
      <c r="H505" t="s">
        <v>257</v>
      </c>
      <c r="I505" t="s">
        <v>577</v>
      </c>
      <c r="J505" t="s">
        <v>492</v>
      </c>
      <c r="K505" s="142">
        <v>877</v>
      </c>
      <c r="L505" s="326">
        <v>0.73451000452041626</v>
      </c>
      <c r="M505" s="326">
        <v>0.92219001054763794</v>
      </c>
      <c r="N505" s="142">
        <v>2014</v>
      </c>
      <c r="O505" s="326">
        <v>0.40296000242233282</v>
      </c>
      <c r="P505" s="326">
        <v>0.87374997138977051</v>
      </c>
      <c r="Q505" s="142">
        <v>63272</v>
      </c>
      <c r="R505" s="326">
        <v>0.51279997825622559</v>
      </c>
      <c r="S505" s="326">
        <v>0.81407999992370605</v>
      </c>
    </row>
    <row r="506" spans="1:19" x14ac:dyDescent="0.25">
      <c r="A506" t="s">
        <v>478</v>
      </c>
      <c r="B506" t="s">
        <v>284</v>
      </c>
      <c r="C506" t="s">
        <v>309</v>
      </c>
      <c r="D506" t="s">
        <v>477</v>
      </c>
      <c r="E506" t="s">
        <v>32</v>
      </c>
      <c r="F506" t="s">
        <v>33</v>
      </c>
      <c r="G506" s="133">
        <v>19</v>
      </c>
      <c r="H506" t="s">
        <v>257</v>
      </c>
      <c r="I506" t="s">
        <v>577</v>
      </c>
      <c r="J506" t="s">
        <v>491</v>
      </c>
      <c r="K506" s="327">
        <v>47</v>
      </c>
      <c r="L506" s="326">
        <v>3.9360001683235168E-2</v>
      </c>
      <c r="M506" s="326">
        <v>4.9419999122619629E-2</v>
      </c>
      <c r="N506" s="327">
        <v>185</v>
      </c>
      <c r="O506" s="326">
        <v>3.700999915599823E-2</v>
      </c>
      <c r="P506" s="326">
        <v>8.0260001122951508E-2</v>
      </c>
      <c r="Q506" s="327">
        <v>9186</v>
      </c>
      <c r="R506" s="326">
        <v>7.4450001120567322E-2</v>
      </c>
      <c r="S506" s="325">
        <v>0.11818999797105791</v>
      </c>
    </row>
    <row r="507" spans="1:19" x14ac:dyDescent="0.25">
      <c r="A507" t="s">
        <v>478</v>
      </c>
      <c r="B507" t="s">
        <v>284</v>
      </c>
      <c r="C507" t="s">
        <v>309</v>
      </c>
      <c r="D507" t="s">
        <v>477</v>
      </c>
      <c r="E507" t="s">
        <v>32</v>
      </c>
      <c r="F507" t="s">
        <v>33</v>
      </c>
      <c r="G507" s="133">
        <v>19</v>
      </c>
      <c r="H507" t="s">
        <v>257</v>
      </c>
      <c r="I507" t="s">
        <v>577</v>
      </c>
      <c r="J507" t="s">
        <v>490</v>
      </c>
      <c r="K507" s="327">
        <v>21</v>
      </c>
      <c r="L507" s="326">
        <v>1.7589999362826351E-2</v>
      </c>
      <c r="M507" s="326">
        <v>2.208000048995018E-2</v>
      </c>
      <c r="N507" s="327">
        <v>69</v>
      </c>
      <c r="O507" s="326">
        <v>1.38100003823638E-2</v>
      </c>
      <c r="P507" s="326">
        <v>2.9929999262094501E-2</v>
      </c>
      <c r="Q507" s="327">
        <v>3071</v>
      </c>
      <c r="R507" s="326">
        <v>2.489000000059605E-2</v>
      </c>
      <c r="S507" s="325">
        <v>3.9510000497102737E-2</v>
      </c>
    </row>
    <row r="508" spans="1:19" x14ac:dyDescent="0.25">
      <c r="A508" t="s">
        <v>478</v>
      </c>
      <c r="B508" t="s">
        <v>284</v>
      </c>
      <c r="C508" t="s">
        <v>309</v>
      </c>
      <c r="D508" t="s">
        <v>477</v>
      </c>
      <c r="E508" t="s">
        <v>32</v>
      </c>
      <c r="F508" t="s">
        <v>33</v>
      </c>
      <c r="G508">
        <v>19</v>
      </c>
      <c r="H508" t="s">
        <v>257</v>
      </c>
      <c r="I508" t="s">
        <v>577</v>
      </c>
      <c r="J508" t="s">
        <v>489</v>
      </c>
      <c r="K508" s="142">
        <v>6</v>
      </c>
      <c r="L508" s="326">
        <v>5.0300001166760921E-3</v>
      </c>
      <c r="M508" s="326">
        <v>6.3100000843405724E-3</v>
      </c>
      <c r="N508" s="142">
        <v>32</v>
      </c>
      <c r="O508" s="326">
        <v>6.399999838322401E-3</v>
      </c>
      <c r="P508" s="326">
        <v>1.388000044971704E-2</v>
      </c>
      <c r="Q508" s="142">
        <v>1819</v>
      </c>
      <c r="R508" s="326">
        <v>1.473999954760075E-2</v>
      </c>
      <c r="S508" s="326">
        <v>2.339999936521053E-2</v>
      </c>
    </row>
    <row r="509" spans="1:19" x14ac:dyDescent="0.25">
      <c r="A509" t="s">
        <v>478</v>
      </c>
      <c r="B509" t="s">
        <v>284</v>
      </c>
      <c r="C509" t="s">
        <v>309</v>
      </c>
      <c r="D509" t="s">
        <v>477</v>
      </c>
      <c r="E509" t="s">
        <v>32</v>
      </c>
      <c r="F509" t="s">
        <v>33</v>
      </c>
      <c r="G509" s="133">
        <v>19</v>
      </c>
      <c r="H509" t="s">
        <v>257</v>
      </c>
      <c r="I509" t="s">
        <v>577</v>
      </c>
      <c r="J509" t="s">
        <v>488</v>
      </c>
      <c r="K509" s="327">
        <v>0</v>
      </c>
      <c r="L509" s="326">
        <v>0</v>
      </c>
      <c r="M509" s="326">
        <v>0</v>
      </c>
      <c r="N509" s="327">
        <v>5</v>
      </c>
      <c r="O509" s="326">
        <v>1.0000000474974511E-3</v>
      </c>
      <c r="P509" s="326">
        <v>2.169999992474914E-3</v>
      </c>
      <c r="Q509" s="327">
        <v>374</v>
      </c>
      <c r="R509" s="326">
        <v>3.03000002168119E-3</v>
      </c>
      <c r="S509" s="325">
        <v>4.8099998384714127E-3</v>
      </c>
    </row>
    <row r="510" spans="1:19" x14ac:dyDescent="0.25">
      <c r="A510" t="s">
        <v>478</v>
      </c>
      <c r="B510" t="s">
        <v>284</v>
      </c>
      <c r="C510" t="s">
        <v>309</v>
      </c>
      <c r="D510" t="s">
        <v>477</v>
      </c>
      <c r="E510" t="s">
        <v>32</v>
      </c>
      <c r="F510" t="s">
        <v>33</v>
      </c>
      <c r="G510" s="133">
        <v>19</v>
      </c>
      <c r="H510" t="s">
        <v>257</v>
      </c>
      <c r="I510" t="s">
        <v>499</v>
      </c>
      <c r="J510" t="s">
        <v>261</v>
      </c>
      <c r="K510" s="327">
        <v>1185</v>
      </c>
      <c r="L510" s="326">
        <v>0.99246001243591309</v>
      </c>
      <c r="N510" s="327">
        <v>4967</v>
      </c>
      <c r="O510" s="326">
        <v>0.99379998445510864</v>
      </c>
      <c r="Q510" s="327">
        <v>122496</v>
      </c>
      <c r="R510" s="326">
        <v>0.99278998374938965</v>
      </c>
      <c r="S510" s="325"/>
    </row>
    <row r="511" spans="1:19" x14ac:dyDescent="0.25">
      <c r="A511" t="s">
        <v>478</v>
      </c>
      <c r="B511" t="s">
        <v>284</v>
      </c>
      <c r="C511" t="s">
        <v>309</v>
      </c>
      <c r="D511" t="s">
        <v>477</v>
      </c>
      <c r="E511" t="s">
        <v>32</v>
      </c>
      <c r="F511" t="s">
        <v>33</v>
      </c>
      <c r="G511" s="133">
        <v>19</v>
      </c>
      <c r="H511" t="s">
        <v>257</v>
      </c>
      <c r="I511" t="s">
        <v>499</v>
      </c>
      <c r="J511" t="s">
        <v>262</v>
      </c>
      <c r="K511" s="327">
        <v>9</v>
      </c>
      <c r="L511" s="326">
        <v>7.5400001369416714E-3</v>
      </c>
      <c r="N511" s="327">
        <v>31</v>
      </c>
      <c r="O511" s="326">
        <v>6.2000001780688763E-3</v>
      </c>
      <c r="Q511" s="327">
        <v>889</v>
      </c>
      <c r="R511" s="326">
        <v>7.2099999524652958E-3</v>
      </c>
      <c r="S511" s="325"/>
    </row>
    <row r="512" spans="1:19" x14ac:dyDescent="0.25">
      <c r="A512" t="s">
        <v>478</v>
      </c>
      <c r="B512" t="s">
        <v>284</v>
      </c>
      <c r="C512" t="s">
        <v>309</v>
      </c>
      <c r="D512" t="s">
        <v>477</v>
      </c>
      <c r="E512" t="s">
        <v>32</v>
      </c>
      <c r="F512" t="s">
        <v>33</v>
      </c>
      <c r="G512" s="133">
        <v>19</v>
      </c>
      <c r="H512" t="s">
        <v>257</v>
      </c>
      <c r="I512" t="s">
        <v>578</v>
      </c>
      <c r="J512" t="s">
        <v>498</v>
      </c>
      <c r="K512" s="327">
        <v>2</v>
      </c>
      <c r="L512" s="326">
        <v>1.6799999866634609E-3</v>
      </c>
      <c r="N512" s="327">
        <v>119</v>
      </c>
      <c r="O512" s="326">
        <v>2.38099992275238E-2</v>
      </c>
      <c r="Q512" s="327">
        <v>17871</v>
      </c>
      <c r="R512" s="326">
        <v>0.1448400020599365</v>
      </c>
      <c r="S512" s="325"/>
    </row>
    <row r="513" spans="1:19" x14ac:dyDescent="0.25">
      <c r="A513" t="s">
        <v>478</v>
      </c>
      <c r="B513" t="s">
        <v>284</v>
      </c>
      <c r="C513" t="s">
        <v>309</v>
      </c>
      <c r="D513" t="s">
        <v>477</v>
      </c>
      <c r="E513" t="s">
        <v>32</v>
      </c>
      <c r="F513" t="s">
        <v>33</v>
      </c>
      <c r="G513" s="133">
        <v>19</v>
      </c>
      <c r="H513" t="s">
        <v>257</v>
      </c>
      <c r="I513" t="s">
        <v>578</v>
      </c>
      <c r="J513" t="s">
        <v>497</v>
      </c>
      <c r="K513" s="327">
        <v>65</v>
      </c>
      <c r="L513" s="326">
        <v>5.4439999163150787E-2</v>
      </c>
      <c r="N513" s="327">
        <v>331</v>
      </c>
      <c r="O513" s="326">
        <v>6.622999906539917E-2</v>
      </c>
      <c r="Q513" s="327">
        <v>21943</v>
      </c>
      <c r="R513" s="326">
        <v>0.17783999443054199</v>
      </c>
      <c r="S513" s="325"/>
    </row>
    <row r="514" spans="1:19" x14ac:dyDescent="0.25">
      <c r="A514" t="s">
        <v>478</v>
      </c>
      <c r="B514" t="s">
        <v>284</v>
      </c>
      <c r="C514" t="s">
        <v>309</v>
      </c>
      <c r="D514" t="s">
        <v>477</v>
      </c>
      <c r="E514" t="s">
        <v>32</v>
      </c>
      <c r="F514" t="s">
        <v>33</v>
      </c>
      <c r="G514" s="133">
        <v>19</v>
      </c>
      <c r="H514" t="s">
        <v>257</v>
      </c>
      <c r="I514" t="s">
        <v>578</v>
      </c>
      <c r="J514" t="s">
        <v>496</v>
      </c>
      <c r="K514" s="327">
        <v>124</v>
      </c>
      <c r="L514" s="326">
        <v>0.1038499996066093</v>
      </c>
      <c r="N514" s="327">
        <v>701</v>
      </c>
      <c r="O514" s="326">
        <v>0.1402599960565567</v>
      </c>
      <c r="Q514" s="327">
        <v>25988</v>
      </c>
      <c r="R514" s="326">
        <v>0.21062999963760379</v>
      </c>
      <c r="S514" s="325"/>
    </row>
    <row r="515" spans="1:19" x14ac:dyDescent="0.25">
      <c r="A515" t="s">
        <v>478</v>
      </c>
      <c r="B515" t="s">
        <v>284</v>
      </c>
      <c r="C515" t="s">
        <v>309</v>
      </c>
      <c r="D515" t="s">
        <v>477</v>
      </c>
      <c r="E515" t="s">
        <v>32</v>
      </c>
      <c r="F515" t="s">
        <v>33</v>
      </c>
      <c r="G515">
        <v>19</v>
      </c>
      <c r="H515" t="s">
        <v>257</v>
      </c>
      <c r="I515" t="s">
        <v>578</v>
      </c>
      <c r="J515" t="s">
        <v>495</v>
      </c>
      <c r="K515" s="142">
        <v>323</v>
      </c>
      <c r="L515" s="326">
        <v>0.27052000164985662</v>
      </c>
      <c r="N515" s="142">
        <v>1421</v>
      </c>
      <c r="O515" s="326">
        <v>0.28431001305580139</v>
      </c>
      <c r="Q515" s="142">
        <v>27975</v>
      </c>
      <c r="R515" s="326">
        <v>0.22673000395298001</v>
      </c>
    </row>
    <row r="516" spans="1:19" x14ac:dyDescent="0.25">
      <c r="A516" t="s">
        <v>478</v>
      </c>
      <c r="B516" t="s">
        <v>284</v>
      </c>
      <c r="C516" t="s">
        <v>309</v>
      </c>
      <c r="D516" t="s">
        <v>477</v>
      </c>
      <c r="E516" t="s">
        <v>32</v>
      </c>
      <c r="F516" t="s">
        <v>33</v>
      </c>
      <c r="G516" s="133">
        <v>19</v>
      </c>
      <c r="H516" t="s">
        <v>257</v>
      </c>
      <c r="I516" t="s">
        <v>578</v>
      </c>
      <c r="J516" t="s">
        <v>494</v>
      </c>
      <c r="K516" s="327">
        <v>680</v>
      </c>
      <c r="L516" s="326">
        <v>0.56950998306274414</v>
      </c>
      <c r="N516" s="327">
        <v>2426</v>
      </c>
      <c r="O516" s="326">
        <v>0.48539000749588013</v>
      </c>
      <c r="Q516" s="327">
        <v>29608</v>
      </c>
      <c r="R516" s="326">
        <v>0.23995999991893771</v>
      </c>
      <c r="S516" s="325"/>
    </row>
    <row r="517" spans="1:19" x14ac:dyDescent="0.25">
      <c r="A517" t="s">
        <v>478</v>
      </c>
      <c r="B517" t="s">
        <v>284</v>
      </c>
      <c r="C517" t="s">
        <v>309</v>
      </c>
      <c r="D517" t="s">
        <v>477</v>
      </c>
      <c r="E517" t="s">
        <v>32</v>
      </c>
      <c r="F517" t="s">
        <v>33</v>
      </c>
      <c r="G517" s="133">
        <v>19</v>
      </c>
      <c r="H517" t="s">
        <v>257</v>
      </c>
      <c r="I517" t="s">
        <v>476</v>
      </c>
      <c r="J517" t="s">
        <v>482</v>
      </c>
      <c r="K517" s="327">
        <v>948</v>
      </c>
      <c r="L517" s="326">
        <v>0.79396998882293701</v>
      </c>
      <c r="M517" s="326">
        <v>0.84869998693466187</v>
      </c>
      <c r="N517" s="327">
        <v>3847</v>
      </c>
      <c r="O517" s="326">
        <v>0.7697100043296814</v>
      </c>
      <c r="P517" s="326">
        <v>0.82217997312545776</v>
      </c>
      <c r="Q517" s="327">
        <v>91484</v>
      </c>
      <c r="R517" s="326">
        <v>0.74145001173019409</v>
      </c>
      <c r="S517" s="325">
        <v>0.77395999431610107</v>
      </c>
    </row>
    <row r="518" spans="1:19" x14ac:dyDescent="0.25">
      <c r="A518" t="s">
        <v>478</v>
      </c>
      <c r="B518" t="s">
        <v>284</v>
      </c>
      <c r="C518" t="s">
        <v>309</v>
      </c>
      <c r="D518" t="s">
        <v>477</v>
      </c>
      <c r="E518" t="s">
        <v>32</v>
      </c>
      <c r="F518" t="s">
        <v>33</v>
      </c>
      <c r="G518">
        <v>19</v>
      </c>
      <c r="H518" t="s">
        <v>257</v>
      </c>
      <c r="I518" t="s">
        <v>476</v>
      </c>
      <c r="J518" t="s">
        <v>481</v>
      </c>
      <c r="K518" s="142">
        <v>87</v>
      </c>
      <c r="L518" s="326">
        <v>7.2860002517700195E-2</v>
      </c>
      <c r="M518" s="326">
        <v>7.7890001237392426E-2</v>
      </c>
      <c r="N518" s="142">
        <v>399</v>
      </c>
      <c r="O518" s="326">
        <v>7.9829998314380646E-2</v>
      </c>
      <c r="P518" s="326">
        <v>8.5270002484321594E-2</v>
      </c>
      <c r="Q518" s="142">
        <v>12086</v>
      </c>
      <c r="R518" s="326">
        <v>9.7949996590614319E-2</v>
      </c>
      <c r="S518" s="326">
        <v>0.1022500023245811</v>
      </c>
    </row>
    <row r="519" spans="1:19" x14ac:dyDescent="0.25">
      <c r="A519" t="s">
        <v>478</v>
      </c>
      <c r="B519" t="s">
        <v>284</v>
      </c>
      <c r="C519" t="s">
        <v>309</v>
      </c>
      <c r="D519" t="s">
        <v>477</v>
      </c>
      <c r="E519" t="s">
        <v>32</v>
      </c>
      <c r="F519" t="s">
        <v>33</v>
      </c>
      <c r="G519" s="133">
        <v>19</v>
      </c>
      <c r="H519" t="s">
        <v>257</v>
      </c>
      <c r="I519" t="s">
        <v>476</v>
      </c>
      <c r="J519" t="s">
        <v>480</v>
      </c>
      <c r="K519" s="327">
        <v>48</v>
      </c>
      <c r="L519" s="326">
        <v>4.0199998766183853E-2</v>
      </c>
      <c r="M519" s="326">
        <v>4.2970001697540283E-2</v>
      </c>
      <c r="N519" s="327">
        <v>254</v>
      </c>
      <c r="O519" s="326">
        <v>5.0820000469684601E-2</v>
      </c>
      <c r="P519" s="326">
        <v>5.4290000349283218E-2</v>
      </c>
      <c r="Q519" s="327">
        <v>8487</v>
      </c>
      <c r="R519" s="326">
        <v>6.8779997527599335E-2</v>
      </c>
      <c r="S519" s="325">
        <v>7.1800000965595245E-2</v>
      </c>
    </row>
    <row r="520" spans="1:19" x14ac:dyDescent="0.25">
      <c r="A520" t="s">
        <v>478</v>
      </c>
      <c r="B520" t="s">
        <v>284</v>
      </c>
      <c r="C520" t="s">
        <v>309</v>
      </c>
      <c r="D520" t="s">
        <v>477</v>
      </c>
      <c r="E520" t="s">
        <v>32</v>
      </c>
      <c r="F520" t="s">
        <v>33</v>
      </c>
      <c r="G520" s="133">
        <v>19</v>
      </c>
      <c r="H520" t="s">
        <v>257</v>
      </c>
      <c r="I520" t="s">
        <v>476</v>
      </c>
      <c r="J520" t="s">
        <v>479</v>
      </c>
      <c r="K520" s="327">
        <v>77</v>
      </c>
      <c r="L520" s="326">
        <v>6.4489997923374176E-2</v>
      </c>
      <c r="N520" s="327">
        <v>319</v>
      </c>
      <c r="O520" s="326">
        <v>6.3830003142356873E-2</v>
      </c>
      <c r="Q520" s="327">
        <v>5183</v>
      </c>
      <c r="R520" s="326">
        <v>4.2010001838207238E-2</v>
      </c>
      <c r="S520" s="325"/>
    </row>
    <row r="521" spans="1:19" x14ac:dyDescent="0.25">
      <c r="A521" t="s">
        <v>478</v>
      </c>
      <c r="B521" t="s">
        <v>284</v>
      </c>
      <c r="C521" t="s">
        <v>309</v>
      </c>
      <c r="D521" t="s">
        <v>477</v>
      </c>
      <c r="E521" t="s">
        <v>32</v>
      </c>
      <c r="F521" t="s">
        <v>33</v>
      </c>
      <c r="G521" s="133">
        <v>19</v>
      </c>
      <c r="H521" t="s">
        <v>257</v>
      </c>
      <c r="I521" t="s">
        <v>476</v>
      </c>
      <c r="J521" t="s">
        <v>475</v>
      </c>
      <c r="K521" s="327">
        <v>34</v>
      </c>
      <c r="L521" s="326">
        <v>2.8480000793933868E-2</v>
      </c>
      <c r="M521" s="326">
        <v>3.044000081717968E-2</v>
      </c>
      <c r="N521" s="327">
        <v>179</v>
      </c>
      <c r="O521" s="326">
        <v>3.5810001194477081E-2</v>
      </c>
      <c r="P521" s="326">
        <v>3.8260001689195633E-2</v>
      </c>
      <c r="Q521" s="327">
        <v>6145</v>
      </c>
      <c r="R521" s="326">
        <v>4.9800001084804528E-2</v>
      </c>
      <c r="S521" s="325">
        <v>5.1989998668432243E-2</v>
      </c>
    </row>
    <row r="522" spans="1:19" x14ac:dyDescent="0.25">
      <c r="A522" t="s">
        <v>478</v>
      </c>
      <c r="B522" t="s">
        <v>284</v>
      </c>
      <c r="C522" t="s">
        <v>309</v>
      </c>
      <c r="D522" t="s">
        <v>477</v>
      </c>
      <c r="E522" t="s">
        <v>34</v>
      </c>
      <c r="F522" t="s">
        <v>35</v>
      </c>
      <c r="G522" s="133">
        <v>3</v>
      </c>
      <c r="H522" t="s">
        <v>249</v>
      </c>
      <c r="I522" t="s">
        <v>525</v>
      </c>
      <c r="J522" t="s">
        <v>530</v>
      </c>
      <c r="K522" s="327">
        <v>6</v>
      </c>
      <c r="L522" s="326">
        <v>9.5199998468160629E-3</v>
      </c>
      <c r="N522" s="327">
        <v>39</v>
      </c>
      <c r="O522" s="326">
        <v>7.3799998499453068E-3</v>
      </c>
      <c r="Q522" s="327">
        <v>595</v>
      </c>
      <c r="R522" s="326">
        <v>4.8199999146163464E-3</v>
      </c>
      <c r="S522" s="325"/>
    </row>
    <row r="523" spans="1:19" x14ac:dyDescent="0.25">
      <c r="A523" t="s">
        <v>478</v>
      </c>
      <c r="B523" t="s">
        <v>284</v>
      </c>
      <c r="C523" t="s">
        <v>309</v>
      </c>
      <c r="D523" t="s">
        <v>477</v>
      </c>
      <c r="E523" t="s">
        <v>34</v>
      </c>
      <c r="F523" t="s">
        <v>35</v>
      </c>
      <c r="G523" s="133">
        <v>3</v>
      </c>
      <c r="H523" t="s">
        <v>249</v>
      </c>
      <c r="I523" t="s">
        <v>525</v>
      </c>
      <c r="J523" t="s">
        <v>529</v>
      </c>
      <c r="K523" s="327">
        <v>26</v>
      </c>
      <c r="L523" s="326">
        <v>4.1269998997449868E-2</v>
      </c>
      <c r="N523" s="327">
        <v>260</v>
      </c>
      <c r="O523" s="326">
        <v>4.9199998378753662E-2</v>
      </c>
      <c r="Q523" s="327">
        <v>4962</v>
      </c>
      <c r="R523" s="326">
        <v>4.0219999849796302E-2</v>
      </c>
      <c r="S523" s="325"/>
    </row>
    <row r="524" spans="1:19" x14ac:dyDescent="0.25">
      <c r="A524" t="s">
        <v>478</v>
      </c>
      <c r="B524" t="s">
        <v>284</v>
      </c>
      <c r="C524" t="s">
        <v>309</v>
      </c>
      <c r="D524" t="s">
        <v>477</v>
      </c>
      <c r="E524" t="s">
        <v>34</v>
      </c>
      <c r="F524" t="s">
        <v>35</v>
      </c>
      <c r="G524" s="133">
        <v>3</v>
      </c>
      <c r="H524" t="s">
        <v>249</v>
      </c>
      <c r="I524" t="s">
        <v>525</v>
      </c>
      <c r="J524" t="s">
        <v>528</v>
      </c>
      <c r="K524" s="327">
        <v>117</v>
      </c>
      <c r="L524" s="326">
        <v>0.18570999801158911</v>
      </c>
      <c r="N524" s="327">
        <v>712</v>
      </c>
      <c r="O524" s="326">
        <v>0.13471999764442441</v>
      </c>
      <c r="Q524" s="327">
        <v>15699</v>
      </c>
      <c r="R524" s="326">
        <v>0.12724000215530401</v>
      </c>
      <c r="S524" s="325"/>
    </row>
    <row r="525" spans="1:19" x14ac:dyDescent="0.25">
      <c r="A525" t="s">
        <v>478</v>
      </c>
      <c r="B525" t="s">
        <v>284</v>
      </c>
      <c r="C525" t="s">
        <v>309</v>
      </c>
      <c r="D525" t="s">
        <v>477</v>
      </c>
      <c r="E525" t="s">
        <v>34</v>
      </c>
      <c r="F525" t="s">
        <v>35</v>
      </c>
      <c r="G525">
        <v>3</v>
      </c>
      <c r="H525" t="s">
        <v>249</v>
      </c>
      <c r="I525" t="s">
        <v>525</v>
      </c>
      <c r="J525" t="s">
        <v>527</v>
      </c>
      <c r="K525" s="142">
        <v>110</v>
      </c>
      <c r="L525" s="326">
        <v>0.17460000514984131</v>
      </c>
      <c r="N525" s="142">
        <v>1263</v>
      </c>
      <c r="O525" s="326">
        <v>0.2389799952507019</v>
      </c>
      <c r="Q525" s="142">
        <v>30576</v>
      </c>
      <c r="R525" s="326">
        <v>0.2478100061416626</v>
      </c>
    </row>
    <row r="526" spans="1:19" x14ac:dyDescent="0.25">
      <c r="A526" t="s">
        <v>478</v>
      </c>
      <c r="B526" t="s">
        <v>284</v>
      </c>
      <c r="C526" t="s">
        <v>309</v>
      </c>
      <c r="D526" t="s">
        <v>477</v>
      </c>
      <c r="E526" t="s">
        <v>34</v>
      </c>
      <c r="F526" t="s">
        <v>35</v>
      </c>
      <c r="G526" s="133">
        <v>3</v>
      </c>
      <c r="H526" t="s">
        <v>249</v>
      </c>
      <c r="I526" t="s">
        <v>525</v>
      </c>
      <c r="J526" t="s">
        <v>526</v>
      </c>
      <c r="K526" s="327">
        <v>110</v>
      </c>
      <c r="L526" s="326">
        <v>0.17460000514984131</v>
      </c>
      <c r="N526" s="327">
        <v>1329</v>
      </c>
      <c r="O526" s="326">
        <v>0.25146999955177313</v>
      </c>
      <c r="Q526" s="327">
        <v>30917</v>
      </c>
      <c r="R526" s="326">
        <v>0.25056999921798712</v>
      </c>
      <c r="S526" s="325"/>
    </row>
    <row r="527" spans="1:19" x14ac:dyDescent="0.25">
      <c r="A527" t="s">
        <v>478</v>
      </c>
      <c r="B527" t="s">
        <v>284</v>
      </c>
      <c r="C527" t="s">
        <v>309</v>
      </c>
      <c r="D527" t="s">
        <v>477</v>
      </c>
      <c r="E527" t="s">
        <v>34</v>
      </c>
      <c r="F527" t="s">
        <v>35</v>
      </c>
      <c r="G527" s="133">
        <v>3</v>
      </c>
      <c r="H527" t="s">
        <v>249</v>
      </c>
      <c r="I527" t="s">
        <v>525</v>
      </c>
      <c r="J527" t="s">
        <v>259</v>
      </c>
      <c r="K527" s="327">
        <v>156</v>
      </c>
      <c r="L527" s="326">
        <v>0.24762000143527979</v>
      </c>
      <c r="N527" s="327">
        <v>988</v>
      </c>
      <c r="O527" s="326">
        <v>0.18693999946117401</v>
      </c>
      <c r="Q527" s="327">
        <v>23351</v>
      </c>
      <c r="R527" s="326">
        <v>0.18925000727176669</v>
      </c>
      <c r="S527" s="325"/>
    </row>
    <row r="528" spans="1:19" x14ac:dyDescent="0.25">
      <c r="A528" t="s">
        <v>478</v>
      </c>
      <c r="B528" t="s">
        <v>284</v>
      </c>
      <c r="C528" t="s">
        <v>309</v>
      </c>
      <c r="D528" t="s">
        <v>477</v>
      </c>
      <c r="E528" t="s">
        <v>34</v>
      </c>
      <c r="F528" t="s">
        <v>35</v>
      </c>
      <c r="G528" s="133">
        <v>3</v>
      </c>
      <c r="H528" t="s">
        <v>249</v>
      </c>
      <c r="I528" t="s">
        <v>525</v>
      </c>
      <c r="J528" t="s">
        <v>260</v>
      </c>
      <c r="K528" s="327">
        <v>105</v>
      </c>
      <c r="L528" s="326">
        <v>0.1666699945926666</v>
      </c>
      <c r="N528" s="327">
        <v>694</v>
      </c>
      <c r="O528" s="326">
        <v>0.13131999969482419</v>
      </c>
      <c r="Q528" s="327">
        <v>17285</v>
      </c>
      <c r="R528" s="326">
        <v>0.14009000360965729</v>
      </c>
      <c r="S528" s="325"/>
    </row>
    <row r="529" spans="1:19" x14ac:dyDescent="0.25">
      <c r="A529" t="s">
        <v>478</v>
      </c>
      <c r="B529" t="s">
        <v>284</v>
      </c>
      <c r="C529" t="s">
        <v>309</v>
      </c>
      <c r="D529" t="s">
        <v>477</v>
      </c>
      <c r="E529" t="s">
        <v>34</v>
      </c>
      <c r="F529" t="s">
        <v>35</v>
      </c>
      <c r="G529" s="133">
        <v>3</v>
      </c>
      <c r="H529" t="s">
        <v>249</v>
      </c>
      <c r="I529" t="s">
        <v>521</v>
      </c>
      <c r="J529" t="s">
        <v>524</v>
      </c>
      <c r="K529" s="327">
        <v>499</v>
      </c>
      <c r="L529" s="326">
        <v>0.79206001758575439</v>
      </c>
      <c r="M529" s="326">
        <v>0.81536000967025757</v>
      </c>
      <c r="N529" s="327">
        <v>4284</v>
      </c>
      <c r="O529" s="326">
        <v>0.81059998273849487</v>
      </c>
      <c r="P529" s="326">
        <v>0.83297997713088989</v>
      </c>
      <c r="Q529" s="327">
        <v>99716</v>
      </c>
      <c r="R529" s="326">
        <v>0.80817002058029175</v>
      </c>
      <c r="S529" s="325">
        <v>0.84360998868942261</v>
      </c>
    </row>
    <row r="530" spans="1:19" x14ac:dyDescent="0.25">
      <c r="A530" t="s">
        <v>478</v>
      </c>
      <c r="B530" t="s">
        <v>284</v>
      </c>
      <c r="C530" t="s">
        <v>309</v>
      </c>
      <c r="D530" t="s">
        <v>477</v>
      </c>
      <c r="E530" t="s">
        <v>34</v>
      </c>
      <c r="F530" t="s">
        <v>35</v>
      </c>
      <c r="G530" s="133">
        <v>3</v>
      </c>
      <c r="H530" t="s">
        <v>249</v>
      </c>
      <c r="I530" t="s">
        <v>521</v>
      </c>
      <c r="J530" t="s">
        <v>523</v>
      </c>
      <c r="K530" s="327">
        <v>63</v>
      </c>
      <c r="L530" s="326">
        <v>0.10000000149011611</v>
      </c>
      <c r="M530" s="326">
        <v>0.1029400005936623</v>
      </c>
      <c r="N530" s="327">
        <v>519</v>
      </c>
      <c r="O530" s="326">
        <v>9.8200000822544098E-2</v>
      </c>
      <c r="P530" s="326">
        <v>0.1009100005030632</v>
      </c>
      <c r="Q530" s="327">
        <v>10969</v>
      </c>
      <c r="R530" s="326">
        <v>8.8899999856948853E-2</v>
      </c>
      <c r="S530" s="325">
        <v>9.2799998819828033E-2</v>
      </c>
    </row>
    <row r="531" spans="1:19" x14ac:dyDescent="0.25">
      <c r="A531" t="s">
        <v>478</v>
      </c>
      <c r="B531" t="s">
        <v>284</v>
      </c>
      <c r="C531" t="s">
        <v>309</v>
      </c>
      <c r="D531" t="s">
        <v>477</v>
      </c>
      <c r="E531" t="s">
        <v>34</v>
      </c>
      <c r="F531" t="s">
        <v>35</v>
      </c>
      <c r="G531" s="133">
        <v>3</v>
      </c>
      <c r="H531" t="s">
        <v>249</v>
      </c>
      <c r="I531" t="s">
        <v>521</v>
      </c>
      <c r="J531" t="s">
        <v>522</v>
      </c>
      <c r="K531" s="327">
        <v>50</v>
      </c>
      <c r="L531" s="326">
        <v>7.9369999468326569E-2</v>
      </c>
      <c r="M531" s="326">
        <v>8.1699997186660767E-2</v>
      </c>
      <c r="N531" s="327">
        <v>340</v>
      </c>
      <c r="O531" s="326">
        <v>6.4329996705055237E-2</v>
      </c>
      <c r="P531" s="326">
        <v>6.6110000014305115E-2</v>
      </c>
      <c r="Q531" s="327">
        <v>7517</v>
      </c>
      <c r="R531" s="326">
        <v>6.0920000076293952E-2</v>
      </c>
      <c r="S531" s="325">
        <v>6.3589997589588165E-2</v>
      </c>
    </row>
    <row r="532" spans="1:19" x14ac:dyDescent="0.25">
      <c r="A532" t="s">
        <v>478</v>
      </c>
      <c r="B532" t="s">
        <v>284</v>
      </c>
      <c r="C532" t="s">
        <v>309</v>
      </c>
      <c r="D532" t="s">
        <v>477</v>
      </c>
      <c r="E532" t="s">
        <v>34</v>
      </c>
      <c r="F532" t="s">
        <v>35</v>
      </c>
      <c r="G532" s="133">
        <v>3</v>
      </c>
      <c r="H532" t="s">
        <v>249</v>
      </c>
      <c r="I532" t="s">
        <v>521</v>
      </c>
      <c r="J532" t="s">
        <v>438</v>
      </c>
      <c r="K532" s="327">
        <v>18</v>
      </c>
      <c r="L532" s="326">
        <v>2.857000008225441E-2</v>
      </c>
      <c r="N532" s="327">
        <v>142</v>
      </c>
      <c r="O532" s="326">
        <v>2.6869999244809151E-2</v>
      </c>
      <c r="Q532" s="327">
        <v>5183</v>
      </c>
      <c r="R532" s="326">
        <v>4.2010001838207238E-2</v>
      </c>
      <c r="S532" s="325"/>
    </row>
    <row r="533" spans="1:19" x14ac:dyDescent="0.25">
      <c r="A533" t="s">
        <v>478</v>
      </c>
      <c r="B533" t="s">
        <v>284</v>
      </c>
      <c r="C533" t="s">
        <v>309</v>
      </c>
      <c r="D533" t="s">
        <v>477</v>
      </c>
      <c r="E533" t="s">
        <v>34</v>
      </c>
      <c r="F533" t="s">
        <v>35</v>
      </c>
      <c r="G533" s="133">
        <v>3</v>
      </c>
      <c r="H533" t="s">
        <v>249</v>
      </c>
      <c r="I533" t="s">
        <v>517</v>
      </c>
      <c r="J533" t="s">
        <v>520</v>
      </c>
      <c r="K533" s="327">
        <v>214</v>
      </c>
      <c r="L533" s="326">
        <v>0.33967998623847961</v>
      </c>
      <c r="N533" s="327">
        <v>1935</v>
      </c>
      <c r="O533" s="326">
        <v>0.36612999439239502</v>
      </c>
      <c r="Q533" s="327">
        <v>43571</v>
      </c>
      <c r="R533" s="326">
        <v>0.35313001275062561</v>
      </c>
      <c r="S533" s="325"/>
    </row>
    <row r="534" spans="1:19" x14ac:dyDescent="0.25">
      <c r="A534" t="s">
        <v>478</v>
      </c>
      <c r="B534" t="s">
        <v>284</v>
      </c>
      <c r="C534" t="s">
        <v>309</v>
      </c>
      <c r="D534" t="s">
        <v>477</v>
      </c>
      <c r="E534" t="s">
        <v>34</v>
      </c>
      <c r="F534" t="s">
        <v>35</v>
      </c>
      <c r="G534" s="133">
        <v>3</v>
      </c>
      <c r="H534" t="s">
        <v>249</v>
      </c>
      <c r="I534" t="s">
        <v>517</v>
      </c>
      <c r="J534" t="s">
        <v>519</v>
      </c>
      <c r="K534" s="327">
        <v>198</v>
      </c>
      <c r="L534" s="326">
        <v>0.31428998708724981</v>
      </c>
      <c r="N534" s="327">
        <v>1453</v>
      </c>
      <c r="O534" s="326">
        <v>0.27493000030517578</v>
      </c>
      <c r="Q534" s="327">
        <v>34904</v>
      </c>
      <c r="R534" s="326">
        <v>0.28288999199867249</v>
      </c>
      <c r="S534" s="325"/>
    </row>
    <row r="535" spans="1:19" x14ac:dyDescent="0.25">
      <c r="A535" t="s">
        <v>478</v>
      </c>
      <c r="B535" t="s">
        <v>284</v>
      </c>
      <c r="C535" t="s">
        <v>309</v>
      </c>
      <c r="D535" t="s">
        <v>477</v>
      </c>
      <c r="E535" t="s">
        <v>34</v>
      </c>
      <c r="F535" t="s">
        <v>35</v>
      </c>
      <c r="G535" s="133">
        <v>3</v>
      </c>
      <c r="H535" t="s">
        <v>249</v>
      </c>
      <c r="I535" t="s">
        <v>517</v>
      </c>
      <c r="J535" t="s">
        <v>518</v>
      </c>
      <c r="K535" s="327">
        <v>218</v>
      </c>
      <c r="L535" s="326">
        <v>0.34602999687194819</v>
      </c>
      <c r="N535" s="327">
        <v>1897</v>
      </c>
      <c r="O535" s="326">
        <v>0.3589400053024292</v>
      </c>
      <c r="Q535" s="327">
        <v>44910</v>
      </c>
      <c r="R535" s="326">
        <v>0.3639799952507019</v>
      </c>
      <c r="S535" s="325"/>
    </row>
    <row r="536" spans="1:19" x14ac:dyDescent="0.25">
      <c r="A536" t="s">
        <v>478</v>
      </c>
      <c r="B536" t="s">
        <v>284</v>
      </c>
      <c r="C536" t="s">
        <v>309</v>
      </c>
      <c r="D536" t="s">
        <v>477</v>
      </c>
      <c r="E536" t="s">
        <v>34</v>
      </c>
      <c r="F536" t="s">
        <v>35</v>
      </c>
      <c r="G536">
        <v>3</v>
      </c>
      <c r="H536" t="s">
        <v>249</v>
      </c>
      <c r="I536" t="s">
        <v>513</v>
      </c>
      <c r="J536" t="s">
        <v>516</v>
      </c>
      <c r="K536" s="142">
        <v>39</v>
      </c>
      <c r="L536" s="326">
        <v>6.1900001019239433E-2</v>
      </c>
      <c r="M536" s="326">
        <v>6.6899999976158142E-2</v>
      </c>
      <c r="N536" s="142">
        <v>223</v>
      </c>
      <c r="O536" s="326">
        <v>4.2190000414848328E-2</v>
      </c>
      <c r="P536" s="326">
        <v>4.6700000762939453E-2</v>
      </c>
      <c r="Q536" s="142">
        <v>4179</v>
      </c>
      <c r="R536" s="326">
        <v>3.3870000392198563E-2</v>
      </c>
      <c r="S536" s="326">
        <v>3.8320001214742661E-2</v>
      </c>
    </row>
    <row r="537" spans="1:19" x14ac:dyDescent="0.25">
      <c r="A537" t="s">
        <v>478</v>
      </c>
      <c r="B537" t="s">
        <v>284</v>
      </c>
      <c r="C537" t="s">
        <v>309</v>
      </c>
      <c r="D537" t="s">
        <v>477</v>
      </c>
      <c r="E537" t="s">
        <v>34</v>
      </c>
      <c r="F537" t="s">
        <v>35</v>
      </c>
      <c r="G537">
        <v>3</v>
      </c>
      <c r="H537" t="s">
        <v>249</v>
      </c>
      <c r="I537" t="s">
        <v>513</v>
      </c>
      <c r="J537" t="s">
        <v>515</v>
      </c>
      <c r="K537" s="142">
        <v>33</v>
      </c>
      <c r="L537" s="326">
        <v>5.2379999309778207E-2</v>
      </c>
      <c r="M537" s="326">
        <v>5.6600000709295273E-2</v>
      </c>
      <c r="N537" s="142">
        <v>595</v>
      </c>
      <c r="O537" s="326">
        <v>0.1125800013542175</v>
      </c>
      <c r="P537" s="326">
        <v>0.12460999935865399</v>
      </c>
      <c r="Q537" s="142">
        <v>13286</v>
      </c>
      <c r="R537" s="326">
        <v>0.1076800003647804</v>
      </c>
      <c r="S537" s="326">
        <v>0.12182000279426571</v>
      </c>
    </row>
    <row r="538" spans="1:19" x14ac:dyDescent="0.25">
      <c r="A538" t="s">
        <v>478</v>
      </c>
      <c r="B538" t="s">
        <v>284</v>
      </c>
      <c r="C538" t="s">
        <v>309</v>
      </c>
      <c r="D538" t="s">
        <v>477</v>
      </c>
      <c r="E538" t="s">
        <v>34</v>
      </c>
      <c r="F538" t="s">
        <v>35</v>
      </c>
      <c r="G538" s="133">
        <v>3</v>
      </c>
      <c r="H538" t="s">
        <v>249</v>
      </c>
      <c r="I538" t="s">
        <v>513</v>
      </c>
      <c r="J538" t="s">
        <v>514</v>
      </c>
      <c r="K538" s="327">
        <v>511</v>
      </c>
      <c r="L538" s="326">
        <v>0.81111001968383789</v>
      </c>
      <c r="M538" s="326">
        <v>0.87650001049041748</v>
      </c>
      <c r="N538" s="327">
        <v>3957</v>
      </c>
      <c r="O538" s="326">
        <v>0.74871999025344849</v>
      </c>
      <c r="P538" s="326">
        <v>0.82868999242782593</v>
      </c>
      <c r="Q538" s="327">
        <v>91601</v>
      </c>
      <c r="R538" s="326">
        <v>0.74239999055862427</v>
      </c>
      <c r="S538" s="325">
        <v>0.83986997604370117</v>
      </c>
    </row>
    <row r="539" spans="1:19" x14ac:dyDescent="0.25">
      <c r="A539" t="s">
        <v>478</v>
      </c>
      <c r="B539" t="s">
        <v>284</v>
      </c>
      <c r="C539" t="s">
        <v>309</v>
      </c>
      <c r="D539" t="s">
        <v>477</v>
      </c>
      <c r="E539" t="s">
        <v>34</v>
      </c>
      <c r="F539" t="s">
        <v>35</v>
      </c>
      <c r="G539" s="133">
        <v>3</v>
      </c>
      <c r="H539" t="s">
        <v>249</v>
      </c>
      <c r="I539" t="s">
        <v>513</v>
      </c>
      <c r="J539" t="s">
        <v>512</v>
      </c>
      <c r="K539" s="327">
        <v>47</v>
      </c>
      <c r="L539" s="326">
        <v>7.4600003659725189E-2</v>
      </c>
      <c r="N539" s="327">
        <v>510</v>
      </c>
      <c r="O539" s="326">
        <v>9.6500001847743988E-2</v>
      </c>
      <c r="Q539" s="327">
        <v>14319</v>
      </c>
      <c r="R539" s="326">
        <v>0.11604999750852581</v>
      </c>
      <c r="S539" s="325"/>
    </row>
    <row r="540" spans="1:19" x14ac:dyDescent="0.25">
      <c r="A540" t="s">
        <v>478</v>
      </c>
      <c r="B540" t="s">
        <v>284</v>
      </c>
      <c r="C540" t="s">
        <v>309</v>
      </c>
      <c r="D540" t="s">
        <v>477</v>
      </c>
      <c r="E540" t="s">
        <v>34</v>
      </c>
      <c r="F540" t="s">
        <v>35</v>
      </c>
      <c r="G540" s="133">
        <v>3</v>
      </c>
      <c r="H540" t="s">
        <v>249</v>
      </c>
      <c r="I540" t="s">
        <v>575</v>
      </c>
      <c r="J540" t="s">
        <v>511</v>
      </c>
      <c r="K540" s="327">
        <v>34</v>
      </c>
      <c r="L540" s="326">
        <v>5.3970001637935638E-2</v>
      </c>
      <c r="M540" s="326">
        <v>5.5739998817443848E-2</v>
      </c>
      <c r="N540" s="327">
        <v>309</v>
      </c>
      <c r="O540" s="326">
        <v>5.8469999581575387E-2</v>
      </c>
      <c r="P540" s="326">
        <v>6.0699999332427979E-2</v>
      </c>
      <c r="Q540" s="327">
        <v>5100</v>
      </c>
      <c r="R540" s="326">
        <v>4.1329998522996902E-2</v>
      </c>
      <c r="S540" s="325">
        <v>4.4070001691579819E-2</v>
      </c>
    </row>
    <row r="541" spans="1:19" x14ac:dyDescent="0.25">
      <c r="A541" t="s">
        <v>478</v>
      </c>
      <c r="B541" t="s">
        <v>284</v>
      </c>
      <c r="C541" t="s">
        <v>309</v>
      </c>
      <c r="D541" t="s">
        <v>477</v>
      </c>
      <c r="E541" t="s">
        <v>34</v>
      </c>
      <c r="F541" t="s">
        <v>35</v>
      </c>
      <c r="G541" s="133">
        <v>3</v>
      </c>
      <c r="H541" t="s">
        <v>249</v>
      </c>
      <c r="I541" t="s">
        <v>575</v>
      </c>
      <c r="J541" t="s">
        <v>510</v>
      </c>
      <c r="K541" s="327">
        <v>7</v>
      </c>
      <c r="L541" s="326">
        <v>1.111000031232834E-2</v>
      </c>
      <c r="M541" s="326">
        <v>1.1479999870061869E-2</v>
      </c>
      <c r="N541" s="327">
        <v>60</v>
      </c>
      <c r="O541" s="326">
        <v>1.13500002771616E-2</v>
      </c>
      <c r="P541" s="326">
        <v>1.1789999902248381E-2</v>
      </c>
      <c r="Q541" s="327">
        <v>2781</v>
      </c>
      <c r="R541" s="326">
        <v>2.2539999336004261E-2</v>
      </c>
      <c r="S541" s="325">
        <v>2.4029999971389771E-2</v>
      </c>
    </row>
    <row r="542" spans="1:19" x14ac:dyDescent="0.25">
      <c r="A542" t="s">
        <v>478</v>
      </c>
      <c r="B542" t="s">
        <v>284</v>
      </c>
      <c r="C542" t="s">
        <v>309</v>
      </c>
      <c r="D542" t="s">
        <v>477</v>
      </c>
      <c r="E542" t="s">
        <v>34</v>
      </c>
      <c r="F542" t="s">
        <v>35</v>
      </c>
      <c r="G542" s="133">
        <v>3</v>
      </c>
      <c r="H542" t="s">
        <v>249</v>
      </c>
      <c r="I542" t="s">
        <v>575</v>
      </c>
      <c r="J542" t="s">
        <v>509</v>
      </c>
      <c r="K542" s="327">
        <v>2</v>
      </c>
      <c r="L542" s="326">
        <v>3.1699999235570431E-3</v>
      </c>
      <c r="M542" s="326">
        <v>3.2800000626593828E-3</v>
      </c>
      <c r="N542" s="327">
        <v>35</v>
      </c>
      <c r="O542" s="326">
        <v>6.6200001165270814E-3</v>
      </c>
      <c r="P542" s="326">
        <v>6.8700001575052738E-3</v>
      </c>
      <c r="Q542" s="327">
        <v>909</v>
      </c>
      <c r="R542" s="326">
        <v>7.3699997738003731E-3</v>
      </c>
      <c r="S542" s="325">
        <v>7.8499997034668922E-3</v>
      </c>
    </row>
    <row r="543" spans="1:19" x14ac:dyDescent="0.25">
      <c r="A543" t="s">
        <v>478</v>
      </c>
      <c r="B543" t="s">
        <v>284</v>
      </c>
      <c r="C543" t="s">
        <v>309</v>
      </c>
      <c r="D543" t="s">
        <v>477</v>
      </c>
      <c r="E543" t="s">
        <v>34</v>
      </c>
      <c r="F543" t="s">
        <v>35</v>
      </c>
      <c r="G543" s="133">
        <v>3</v>
      </c>
      <c r="H543" t="s">
        <v>249</v>
      </c>
      <c r="I543" t="s">
        <v>575</v>
      </c>
      <c r="J543" t="s">
        <v>508</v>
      </c>
      <c r="K543" s="327">
        <v>2</v>
      </c>
      <c r="L543" s="326">
        <v>3.1699999235570431E-3</v>
      </c>
      <c r="M543" s="326">
        <v>3.2800000626593828E-3</v>
      </c>
      <c r="N543" s="327">
        <v>50</v>
      </c>
      <c r="O543" s="326">
        <v>9.4600003212690353E-3</v>
      </c>
      <c r="P543" s="326">
        <v>9.8200002685189247E-3</v>
      </c>
      <c r="Q543" s="327">
        <v>2219</v>
      </c>
      <c r="R543" s="326">
        <v>1.7980000004172329E-2</v>
      </c>
      <c r="S543" s="325">
        <v>1.9169999286532399E-2</v>
      </c>
    </row>
    <row r="544" spans="1:19" x14ac:dyDescent="0.25">
      <c r="A544" t="s">
        <v>478</v>
      </c>
      <c r="B544" t="s">
        <v>284</v>
      </c>
      <c r="C544" t="s">
        <v>309</v>
      </c>
      <c r="D544" t="s">
        <v>477</v>
      </c>
      <c r="E544" t="s">
        <v>34</v>
      </c>
      <c r="F544" t="s">
        <v>35</v>
      </c>
      <c r="G544" s="133">
        <v>3</v>
      </c>
      <c r="H544" t="s">
        <v>249</v>
      </c>
      <c r="I544" t="s">
        <v>575</v>
      </c>
      <c r="J544" t="s">
        <v>438</v>
      </c>
      <c r="K544" s="327">
        <v>20</v>
      </c>
      <c r="L544" s="326">
        <v>3.1750001013278961E-2</v>
      </c>
      <c r="N544" s="327">
        <v>194</v>
      </c>
      <c r="O544" s="326">
        <v>3.6710001528263092E-2</v>
      </c>
      <c r="Q544" s="327">
        <v>7648</v>
      </c>
      <c r="R544" s="326">
        <v>6.1980001628398902E-2</v>
      </c>
      <c r="S544" s="325"/>
    </row>
    <row r="545" spans="1:19" x14ac:dyDescent="0.25">
      <c r="A545" t="s">
        <v>478</v>
      </c>
      <c r="B545" t="s">
        <v>284</v>
      </c>
      <c r="C545" t="s">
        <v>309</v>
      </c>
      <c r="D545" t="s">
        <v>477</v>
      </c>
      <c r="E545" t="s">
        <v>34</v>
      </c>
      <c r="F545" t="s">
        <v>35</v>
      </c>
      <c r="G545">
        <v>3</v>
      </c>
      <c r="H545" t="s">
        <v>249</v>
      </c>
      <c r="I545" t="s">
        <v>575</v>
      </c>
      <c r="J545" t="s">
        <v>507</v>
      </c>
      <c r="K545" s="142">
        <v>565</v>
      </c>
      <c r="L545" s="326">
        <v>0.89683002233505249</v>
      </c>
      <c r="M545" s="326">
        <v>0.92623001337051392</v>
      </c>
      <c r="N545" s="142">
        <v>4637</v>
      </c>
      <c r="O545" s="326">
        <v>0.87739002704620361</v>
      </c>
      <c r="P545" s="326">
        <v>0.91082000732421875</v>
      </c>
      <c r="Q545" s="142">
        <v>104728</v>
      </c>
      <c r="R545" s="326">
        <v>0.84878998994827271</v>
      </c>
      <c r="S545" s="326">
        <v>0.90487998723983765</v>
      </c>
    </row>
    <row r="546" spans="1:19" x14ac:dyDescent="0.25">
      <c r="A546" t="s">
        <v>478</v>
      </c>
      <c r="B546" t="s">
        <v>284</v>
      </c>
      <c r="C546" t="s">
        <v>309</v>
      </c>
      <c r="D546" t="s">
        <v>477</v>
      </c>
      <c r="E546" t="s">
        <v>34</v>
      </c>
      <c r="F546" t="s">
        <v>35</v>
      </c>
      <c r="G546" s="133">
        <v>3</v>
      </c>
      <c r="H546" t="s">
        <v>249</v>
      </c>
      <c r="I546" t="s">
        <v>576</v>
      </c>
      <c r="J546" t="s">
        <v>485</v>
      </c>
      <c r="K546" s="327">
        <v>0</v>
      </c>
      <c r="L546" s="326">
        <v>0</v>
      </c>
      <c r="N546" s="327">
        <v>0</v>
      </c>
      <c r="O546" s="326">
        <v>0</v>
      </c>
      <c r="Q546" s="327">
        <v>2</v>
      </c>
      <c r="R546" s="326">
        <v>1.99999994947575E-5</v>
      </c>
      <c r="S546" s="325">
        <v>0.5</v>
      </c>
    </row>
    <row r="547" spans="1:19" x14ac:dyDescent="0.25">
      <c r="A547" t="s">
        <v>478</v>
      </c>
      <c r="B547" t="s">
        <v>284</v>
      </c>
      <c r="C547" t="s">
        <v>309</v>
      </c>
      <c r="D547" t="s">
        <v>477</v>
      </c>
      <c r="E547" t="s">
        <v>34</v>
      </c>
      <c r="F547" t="s">
        <v>35</v>
      </c>
      <c r="G547" s="133">
        <v>3</v>
      </c>
      <c r="H547" t="s">
        <v>249</v>
      </c>
      <c r="I547" t="s">
        <v>576</v>
      </c>
      <c r="J547" t="s">
        <v>484</v>
      </c>
      <c r="K547" s="327">
        <v>0</v>
      </c>
      <c r="L547" s="326">
        <v>0</v>
      </c>
      <c r="N547" s="327">
        <v>0</v>
      </c>
      <c r="O547" s="326">
        <v>0</v>
      </c>
      <c r="Q547" s="327">
        <v>2</v>
      </c>
      <c r="R547" s="326">
        <v>1.99999994947575E-5</v>
      </c>
      <c r="S547" s="325">
        <v>0.5</v>
      </c>
    </row>
    <row r="548" spans="1:19" x14ac:dyDescent="0.25">
      <c r="A548" t="s">
        <v>478</v>
      </c>
      <c r="B548" t="s">
        <v>284</v>
      </c>
      <c r="C548" t="s">
        <v>309</v>
      </c>
      <c r="D548" t="s">
        <v>477</v>
      </c>
      <c r="E548" t="s">
        <v>34</v>
      </c>
      <c r="F548" t="s">
        <v>35</v>
      </c>
      <c r="G548" s="133">
        <v>3</v>
      </c>
      <c r="H548" t="s">
        <v>249</v>
      </c>
      <c r="I548" t="s">
        <v>576</v>
      </c>
      <c r="J548" t="s">
        <v>438</v>
      </c>
      <c r="K548" s="327">
        <v>630</v>
      </c>
      <c r="L548" s="326">
        <v>1</v>
      </c>
      <c r="N548" s="327">
        <v>5285</v>
      </c>
      <c r="O548" s="326">
        <v>1</v>
      </c>
      <c r="Q548" s="327">
        <v>123381</v>
      </c>
      <c r="R548" s="326">
        <v>0.99997001886367798</v>
      </c>
      <c r="S548" s="325"/>
    </row>
    <row r="549" spans="1:19" x14ac:dyDescent="0.25">
      <c r="A549" t="s">
        <v>478</v>
      </c>
      <c r="B549" t="s">
        <v>284</v>
      </c>
      <c r="C549" t="s">
        <v>309</v>
      </c>
      <c r="D549" t="s">
        <v>477</v>
      </c>
      <c r="E549" t="s">
        <v>34</v>
      </c>
      <c r="F549" t="s">
        <v>35</v>
      </c>
      <c r="G549" s="133">
        <v>3</v>
      </c>
      <c r="H549" t="s">
        <v>249</v>
      </c>
      <c r="I549" t="s">
        <v>504</v>
      </c>
      <c r="J549" t="s">
        <v>506</v>
      </c>
      <c r="K549" s="327">
        <v>47</v>
      </c>
      <c r="L549" s="326">
        <v>7.4600003659725189E-2</v>
      </c>
      <c r="N549" s="327">
        <v>510</v>
      </c>
      <c r="O549" s="326">
        <v>9.6500001847743988E-2</v>
      </c>
      <c r="Q549" s="327">
        <v>14319</v>
      </c>
      <c r="R549" s="326">
        <v>0.11604999750852581</v>
      </c>
      <c r="S549" s="325"/>
    </row>
    <row r="550" spans="1:19" x14ac:dyDescent="0.25">
      <c r="A550" t="s">
        <v>478</v>
      </c>
      <c r="B550" t="s">
        <v>284</v>
      </c>
      <c r="C550" t="s">
        <v>309</v>
      </c>
      <c r="D550" t="s">
        <v>477</v>
      </c>
      <c r="E550" t="s">
        <v>34</v>
      </c>
      <c r="F550" t="s">
        <v>35</v>
      </c>
      <c r="G550" s="133">
        <v>3</v>
      </c>
      <c r="H550" t="s">
        <v>249</v>
      </c>
      <c r="I550" t="s">
        <v>504</v>
      </c>
      <c r="J550" t="s">
        <v>424</v>
      </c>
      <c r="K550" s="327">
        <v>33</v>
      </c>
      <c r="L550" s="326">
        <v>5.2379999309778207E-2</v>
      </c>
      <c r="M550" s="326">
        <v>5.6600000709295273E-2</v>
      </c>
      <c r="N550" s="327">
        <v>595</v>
      </c>
      <c r="O550" s="326">
        <v>0.1125800013542175</v>
      </c>
      <c r="P550" s="326">
        <v>0.12460999935865399</v>
      </c>
      <c r="Q550" s="327">
        <v>13286</v>
      </c>
      <c r="R550" s="326">
        <v>0.1076800003647804</v>
      </c>
      <c r="S550" s="325">
        <v>0.12182000279426571</v>
      </c>
    </row>
    <row r="551" spans="1:19" x14ac:dyDescent="0.25">
      <c r="A551" t="s">
        <v>478</v>
      </c>
      <c r="B551" t="s">
        <v>284</v>
      </c>
      <c r="C551" t="s">
        <v>309</v>
      </c>
      <c r="D551" t="s">
        <v>477</v>
      </c>
      <c r="E551" t="s">
        <v>34</v>
      </c>
      <c r="F551" t="s">
        <v>35</v>
      </c>
      <c r="G551" s="133">
        <v>3</v>
      </c>
      <c r="H551" t="s">
        <v>249</v>
      </c>
      <c r="I551" t="s">
        <v>504</v>
      </c>
      <c r="J551" t="s">
        <v>455</v>
      </c>
      <c r="K551" s="327">
        <v>191</v>
      </c>
      <c r="L551" s="326">
        <v>0.30316999554634089</v>
      </c>
      <c r="M551" s="326">
        <v>0.3276199996471405</v>
      </c>
      <c r="N551" s="327">
        <v>1909</v>
      </c>
      <c r="O551" s="326">
        <v>0.36120998859405518</v>
      </c>
      <c r="P551" s="326">
        <v>0.39978998899459839</v>
      </c>
      <c r="Q551" s="327">
        <v>43045</v>
      </c>
      <c r="R551" s="326">
        <v>0.34887000918388372</v>
      </c>
      <c r="S551" s="325">
        <v>0.39467000961303711</v>
      </c>
    </row>
    <row r="552" spans="1:19" x14ac:dyDescent="0.25">
      <c r="A552" t="s">
        <v>478</v>
      </c>
      <c r="B552" t="s">
        <v>284</v>
      </c>
      <c r="C552" t="s">
        <v>309</v>
      </c>
      <c r="D552" t="s">
        <v>477</v>
      </c>
      <c r="E552" t="s">
        <v>34</v>
      </c>
      <c r="F552" t="s">
        <v>35</v>
      </c>
      <c r="G552" s="133">
        <v>3</v>
      </c>
      <c r="H552" t="s">
        <v>249</v>
      </c>
      <c r="I552" t="s">
        <v>504</v>
      </c>
      <c r="J552" t="s">
        <v>505</v>
      </c>
      <c r="K552" s="327">
        <v>270</v>
      </c>
      <c r="L552" s="326">
        <v>0.42857000231742859</v>
      </c>
      <c r="M552" s="326">
        <v>0.46312001347541809</v>
      </c>
      <c r="N552" s="327">
        <v>1785</v>
      </c>
      <c r="O552" s="326">
        <v>0.33774998784065252</v>
      </c>
      <c r="P552" s="326">
        <v>0.37382000684738159</v>
      </c>
      <c r="Q552" s="327">
        <v>42835</v>
      </c>
      <c r="R552" s="326">
        <v>0.34716999530792242</v>
      </c>
      <c r="S552" s="325">
        <v>0.39274001121521002</v>
      </c>
    </row>
    <row r="553" spans="1:19" x14ac:dyDescent="0.25">
      <c r="A553" t="s">
        <v>478</v>
      </c>
      <c r="B553" t="s">
        <v>284</v>
      </c>
      <c r="C553" t="s">
        <v>309</v>
      </c>
      <c r="D553" t="s">
        <v>477</v>
      </c>
      <c r="E553" t="s">
        <v>34</v>
      </c>
      <c r="F553" t="s">
        <v>35</v>
      </c>
      <c r="G553">
        <v>3</v>
      </c>
      <c r="H553" t="s">
        <v>249</v>
      </c>
      <c r="I553" t="s">
        <v>504</v>
      </c>
      <c r="J553" t="s">
        <v>503</v>
      </c>
      <c r="K553" s="142">
        <v>89</v>
      </c>
      <c r="L553" s="326">
        <v>0.1412699967622757</v>
      </c>
      <c r="M553" s="326">
        <v>0.152659997344017</v>
      </c>
      <c r="N553" s="142">
        <v>486</v>
      </c>
      <c r="O553" s="326">
        <v>9.195999801158905E-2</v>
      </c>
      <c r="P553" s="326">
        <v>0.1017799973487854</v>
      </c>
      <c r="Q553" s="142">
        <v>9900</v>
      </c>
      <c r="R553" s="326">
        <v>8.0239996314048767E-2</v>
      </c>
      <c r="S553" s="326">
        <v>9.0769998729228973E-2</v>
      </c>
    </row>
    <row r="554" spans="1:19" x14ac:dyDescent="0.25">
      <c r="A554" t="s">
        <v>478</v>
      </c>
      <c r="B554" t="s">
        <v>284</v>
      </c>
      <c r="C554" t="s">
        <v>309</v>
      </c>
      <c r="D554" t="s">
        <v>477</v>
      </c>
      <c r="E554" t="s">
        <v>34</v>
      </c>
      <c r="F554" t="s">
        <v>35</v>
      </c>
      <c r="G554" s="133">
        <v>3</v>
      </c>
      <c r="H554" t="s">
        <v>249</v>
      </c>
      <c r="I554" t="s">
        <v>501</v>
      </c>
      <c r="J554" t="s">
        <v>502</v>
      </c>
      <c r="K554" s="327">
        <v>47</v>
      </c>
      <c r="L554" s="326">
        <v>7.4600003659725189E-2</v>
      </c>
      <c r="N554" s="327">
        <v>510</v>
      </c>
      <c r="O554" s="326">
        <v>9.6500001847743988E-2</v>
      </c>
      <c r="Q554" s="327">
        <v>14319</v>
      </c>
      <c r="R554" s="326">
        <v>0.11604999750852581</v>
      </c>
      <c r="S554" s="325"/>
    </row>
    <row r="555" spans="1:19" x14ac:dyDescent="0.25">
      <c r="A555" t="s">
        <v>478</v>
      </c>
      <c r="B555" t="s">
        <v>284</v>
      </c>
      <c r="C555" t="s">
        <v>309</v>
      </c>
      <c r="D555" t="s">
        <v>477</v>
      </c>
      <c r="E555" t="s">
        <v>34</v>
      </c>
      <c r="F555" t="s">
        <v>35</v>
      </c>
      <c r="G555">
        <v>3</v>
      </c>
      <c r="H555" t="s">
        <v>249</v>
      </c>
      <c r="I555" t="s">
        <v>501</v>
      </c>
      <c r="J555" t="s">
        <v>500</v>
      </c>
      <c r="K555" s="142">
        <v>583</v>
      </c>
      <c r="L555" s="326">
        <v>0.9254000186920166</v>
      </c>
      <c r="M555" s="326">
        <v>1</v>
      </c>
      <c r="N555" s="142">
        <v>4775</v>
      </c>
      <c r="O555" s="326">
        <v>0.9035000205039978</v>
      </c>
      <c r="P555" s="326">
        <v>1</v>
      </c>
      <c r="Q555" s="142">
        <v>109066</v>
      </c>
      <c r="R555" s="326">
        <v>0.88394999504089355</v>
      </c>
      <c r="S555" s="326">
        <v>1</v>
      </c>
    </row>
    <row r="556" spans="1:19" x14ac:dyDescent="0.25">
      <c r="A556" t="s">
        <v>478</v>
      </c>
      <c r="B556" t="s">
        <v>284</v>
      </c>
      <c r="C556" t="s">
        <v>309</v>
      </c>
      <c r="D556" t="s">
        <v>477</v>
      </c>
      <c r="E556" t="s">
        <v>34</v>
      </c>
      <c r="F556" t="s">
        <v>35</v>
      </c>
      <c r="G556" s="133">
        <v>3</v>
      </c>
      <c r="H556" t="s">
        <v>249</v>
      </c>
      <c r="I556" t="s">
        <v>577</v>
      </c>
      <c r="J556" t="s">
        <v>493</v>
      </c>
      <c r="K556" s="327">
        <v>48</v>
      </c>
      <c r="L556" s="326">
        <v>7.6190002262592316E-2</v>
      </c>
      <c r="N556" s="327">
        <v>1465</v>
      </c>
      <c r="O556" s="326">
        <v>0.27720001339912409</v>
      </c>
      <c r="Q556" s="327">
        <v>45663</v>
      </c>
      <c r="R556" s="326">
        <v>0.37009000778198242</v>
      </c>
      <c r="S556" s="325"/>
    </row>
    <row r="557" spans="1:19" x14ac:dyDescent="0.25">
      <c r="A557" t="s">
        <v>478</v>
      </c>
      <c r="B557" t="s">
        <v>284</v>
      </c>
      <c r="C557" t="s">
        <v>309</v>
      </c>
      <c r="D557" t="s">
        <v>477</v>
      </c>
      <c r="E557" t="s">
        <v>34</v>
      </c>
      <c r="F557" t="s">
        <v>35</v>
      </c>
      <c r="G557" s="133">
        <v>3</v>
      </c>
      <c r="H557" t="s">
        <v>249</v>
      </c>
      <c r="I557" t="s">
        <v>577</v>
      </c>
      <c r="J557" t="s">
        <v>492</v>
      </c>
      <c r="K557" s="327">
        <v>522</v>
      </c>
      <c r="L557" s="326">
        <v>0.82857000827789307</v>
      </c>
      <c r="M557" s="326">
        <v>0.89691001176834106</v>
      </c>
      <c r="N557" s="327">
        <v>3413</v>
      </c>
      <c r="O557" s="326">
        <v>0.6457899808883667</v>
      </c>
      <c r="P557" s="326">
        <v>0.8934599757194519</v>
      </c>
      <c r="Q557" s="327">
        <v>63272</v>
      </c>
      <c r="R557" s="326">
        <v>0.51279997825622559</v>
      </c>
      <c r="S557" s="325">
        <v>0.81407999992370605</v>
      </c>
    </row>
    <row r="558" spans="1:19" x14ac:dyDescent="0.25">
      <c r="A558" t="s">
        <v>478</v>
      </c>
      <c r="B558" t="s">
        <v>284</v>
      </c>
      <c r="C558" t="s">
        <v>309</v>
      </c>
      <c r="D558" t="s">
        <v>477</v>
      </c>
      <c r="E558" t="s">
        <v>34</v>
      </c>
      <c r="F558" t="s">
        <v>35</v>
      </c>
      <c r="G558">
        <v>3</v>
      </c>
      <c r="H558" t="s">
        <v>249</v>
      </c>
      <c r="I558" t="s">
        <v>577</v>
      </c>
      <c r="J558" t="s">
        <v>491</v>
      </c>
      <c r="K558" s="142">
        <v>36</v>
      </c>
      <c r="L558" s="326">
        <v>5.714000016450882E-2</v>
      </c>
      <c r="M558" s="326">
        <v>6.1859998852014542E-2</v>
      </c>
      <c r="N558" s="142">
        <v>213</v>
      </c>
      <c r="O558" s="326">
        <v>4.0300000458955758E-2</v>
      </c>
      <c r="P558" s="326">
        <v>5.575999990105629E-2</v>
      </c>
      <c r="Q558" s="142">
        <v>9186</v>
      </c>
      <c r="R558" s="326">
        <v>7.4450001120567322E-2</v>
      </c>
      <c r="S558" s="326">
        <v>0.11818999797105791</v>
      </c>
    </row>
    <row r="559" spans="1:19" x14ac:dyDescent="0.25">
      <c r="A559" t="s">
        <v>478</v>
      </c>
      <c r="B559" t="s">
        <v>284</v>
      </c>
      <c r="C559" t="s">
        <v>309</v>
      </c>
      <c r="D559" t="s">
        <v>477</v>
      </c>
      <c r="E559" t="s">
        <v>34</v>
      </c>
      <c r="F559" t="s">
        <v>35</v>
      </c>
      <c r="G559" s="133">
        <v>3</v>
      </c>
      <c r="H559" t="s">
        <v>249</v>
      </c>
      <c r="I559" t="s">
        <v>577</v>
      </c>
      <c r="J559" t="s">
        <v>490</v>
      </c>
      <c r="K559" s="327">
        <v>16</v>
      </c>
      <c r="L559" s="326">
        <v>2.5399999693036079E-2</v>
      </c>
      <c r="M559" s="326">
        <v>2.7489999309182171E-2</v>
      </c>
      <c r="N559" s="327">
        <v>98</v>
      </c>
      <c r="O559" s="326">
        <v>1.854000054299831E-2</v>
      </c>
      <c r="P559" s="326">
        <v>2.565000019967556E-2</v>
      </c>
      <c r="Q559" s="327">
        <v>3071</v>
      </c>
      <c r="R559" s="326">
        <v>2.489000000059605E-2</v>
      </c>
      <c r="S559" s="325">
        <v>3.9510000497102737E-2</v>
      </c>
    </row>
    <row r="560" spans="1:19" x14ac:dyDescent="0.25">
      <c r="A560" t="s">
        <v>478</v>
      </c>
      <c r="B560" t="s">
        <v>284</v>
      </c>
      <c r="C560" t="s">
        <v>309</v>
      </c>
      <c r="D560" t="s">
        <v>477</v>
      </c>
      <c r="E560" t="s">
        <v>34</v>
      </c>
      <c r="F560" t="s">
        <v>35</v>
      </c>
      <c r="G560" s="133">
        <v>3</v>
      </c>
      <c r="H560" t="s">
        <v>249</v>
      </c>
      <c r="I560" t="s">
        <v>577</v>
      </c>
      <c r="J560" t="s">
        <v>489</v>
      </c>
      <c r="K560" s="327">
        <v>8</v>
      </c>
      <c r="L560" s="326">
        <v>1.269999984651804E-2</v>
      </c>
      <c r="M560" s="326">
        <v>1.3749999925494191E-2</v>
      </c>
      <c r="N560" s="327">
        <v>88</v>
      </c>
      <c r="O560" s="326">
        <v>1.6650000587105751E-2</v>
      </c>
      <c r="P560" s="326">
        <v>2.3040000349283218E-2</v>
      </c>
      <c r="Q560" s="327">
        <v>1819</v>
      </c>
      <c r="R560" s="326">
        <v>1.473999954760075E-2</v>
      </c>
      <c r="S560" s="325">
        <v>2.339999936521053E-2</v>
      </c>
    </row>
    <row r="561" spans="1:19" x14ac:dyDescent="0.25">
      <c r="A561" t="s">
        <v>478</v>
      </c>
      <c r="B561" t="s">
        <v>284</v>
      </c>
      <c r="C561" t="s">
        <v>309</v>
      </c>
      <c r="D561" t="s">
        <v>477</v>
      </c>
      <c r="E561" t="s">
        <v>34</v>
      </c>
      <c r="F561" t="s">
        <v>35</v>
      </c>
      <c r="G561">
        <v>3</v>
      </c>
      <c r="H561" t="s">
        <v>249</v>
      </c>
      <c r="I561" t="s">
        <v>577</v>
      </c>
      <c r="J561" t="s">
        <v>488</v>
      </c>
      <c r="K561" s="142">
        <v>0</v>
      </c>
      <c r="L561" s="326">
        <v>0</v>
      </c>
      <c r="M561" s="326">
        <v>0</v>
      </c>
      <c r="N561" s="142">
        <v>8</v>
      </c>
      <c r="O561" s="326">
        <v>1.5099999727681279E-3</v>
      </c>
      <c r="P561" s="326">
        <v>2.090000081807375E-3</v>
      </c>
      <c r="Q561" s="142">
        <v>374</v>
      </c>
      <c r="R561" s="326">
        <v>3.03000002168119E-3</v>
      </c>
      <c r="S561" s="326">
        <v>4.8099998384714127E-3</v>
      </c>
    </row>
    <row r="562" spans="1:19" x14ac:dyDescent="0.25">
      <c r="A562" t="s">
        <v>478</v>
      </c>
      <c r="B562" t="s">
        <v>284</v>
      </c>
      <c r="C562" t="s">
        <v>309</v>
      </c>
      <c r="D562" t="s">
        <v>477</v>
      </c>
      <c r="E562" t="s">
        <v>34</v>
      </c>
      <c r="F562" t="s">
        <v>35</v>
      </c>
      <c r="G562" s="133">
        <v>3</v>
      </c>
      <c r="H562" t="s">
        <v>249</v>
      </c>
      <c r="I562" t="s">
        <v>499</v>
      </c>
      <c r="J562" t="s">
        <v>261</v>
      </c>
      <c r="K562" s="327">
        <v>624</v>
      </c>
      <c r="L562" s="326">
        <v>0.99048000574111938</v>
      </c>
      <c r="N562" s="327">
        <v>5251</v>
      </c>
      <c r="O562" s="326">
        <v>0.99357002973556519</v>
      </c>
      <c r="Q562" s="327">
        <v>122496</v>
      </c>
      <c r="R562" s="326">
        <v>0.99278998374938965</v>
      </c>
      <c r="S562" s="325"/>
    </row>
    <row r="563" spans="1:19" x14ac:dyDescent="0.25">
      <c r="A563" t="s">
        <v>478</v>
      </c>
      <c r="B563" t="s">
        <v>284</v>
      </c>
      <c r="C563" t="s">
        <v>309</v>
      </c>
      <c r="D563" t="s">
        <v>477</v>
      </c>
      <c r="E563" t="s">
        <v>34</v>
      </c>
      <c r="F563" t="s">
        <v>35</v>
      </c>
      <c r="G563" s="133">
        <v>3</v>
      </c>
      <c r="H563" t="s">
        <v>249</v>
      </c>
      <c r="I563" t="s">
        <v>499</v>
      </c>
      <c r="J563" t="s">
        <v>262</v>
      </c>
      <c r="K563" s="327">
        <v>6</v>
      </c>
      <c r="L563" s="326">
        <v>9.5199998468160629E-3</v>
      </c>
      <c r="N563" s="327">
        <v>34</v>
      </c>
      <c r="O563" s="326">
        <v>6.4300000667572021E-3</v>
      </c>
      <c r="Q563" s="327">
        <v>889</v>
      </c>
      <c r="R563" s="326">
        <v>7.2099999524652958E-3</v>
      </c>
      <c r="S563" s="325"/>
    </row>
    <row r="564" spans="1:19" x14ac:dyDescent="0.25">
      <c r="A564" t="s">
        <v>478</v>
      </c>
      <c r="B564" t="s">
        <v>284</v>
      </c>
      <c r="C564" t="s">
        <v>309</v>
      </c>
      <c r="D564" t="s">
        <v>477</v>
      </c>
      <c r="E564" t="s">
        <v>34</v>
      </c>
      <c r="F564" t="s">
        <v>35</v>
      </c>
      <c r="G564" s="133">
        <v>3</v>
      </c>
      <c r="H564" t="s">
        <v>249</v>
      </c>
      <c r="I564" t="s">
        <v>578</v>
      </c>
      <c r="J564" t="s">
        <v>498</v>
      </c>
      <c r="K564" s="327">
        <v>122</v>
      </c>
      <c r="L564" s="326">
        <v>0.1936500072479248</v>
      </c>
      <c r="N564" s="327">
        <v>1249</v>
      </c>
      <c r="O564" s="326">
        <v>0.2363300025463104</v>
      </c>
      <c r="Q564" s="327">
        <v>17871</v>
      </c>
      <c r="R564" s="326">
        <v>0.1448400020599365</v>
      </c>
      <c r="S564" s="325"/>
    </row>
    <row r="565" spans="1:19" x14ac:dyDescent="0.25">
      <c r="A565" t="s">
        <v>478</v>
      </c>
      <c r="B565" t="s">
        <v>284</v>
      </c>
      <c r="C565" t="s">
        <v>309</v>
      </c>
      <c r="D565" t="s">
        <v>477</v>
      </c>
      <c r="E565" t="s">
        <v>34</v>
      </c>
      <c r="F565" t="s">
        <v>35</v>
      </c>
      <c r="G565">
        <v>3</v>
      </c>
      <c r="H565" t="s">
        <v>249</v>
      </c>
      <c r="I565" t="s">
        <v>578</v>
      </c>
      <c r="J565" t="s">
        <v>497</v>
      </c>
      <c r="K565" s="142">
        <v>134</v>
      </c>
      <c r="L565" s="326">
        <v>0.21269999444484711</v>
      </c>
      <c r="N565" s="142">
        <v>913</v>
      </c>
      <c r="O565" s="326">
        <v>0.17274999618530271</v>
      </c>
      <c r="Q565" s="142">
        <v>21943</v>
      </c>
      <c r="R565" s="326">
        <v>0.17783999443054199</v>
      </c>
    </row>
    <row r="566" spans="1:19" x14ac:dyDescent="0.25">
      <c r="A566" t="s">
        <v>478</v>
      </c>
      <c r="B566" t="s">
        <v>284</v>
      </c>
      <c r="C566" t="s">
        <v>309</v>
      </c>
      <c r="D566" t="s">
        <v>477</v>
      </c>
      <c r="E566" t="s">
        <v>34</v>
      </c>
      <c r="F566" t="s">
        <v>35</v>
      </c>
      <c r="G566" s="133">
        <v>3</v>
      </c>
      <c r="H566" t="s">
        <v>249</v>
      </c>
      <c r="I566" t="s">
        <v>578</v>
      </c>
      <c r="J566" t="s">
        <v>496</v>
      </c>
      <c r="K566" s="327">
        <v>130</v>
      </c>
      <c r="L566" s="326">
        <v>0.2063499987125397</v>
      </c>
      <c r="N566" s="327">
        <v>1011</v>
      </c>
      <c r="O566" s="326">
        <v>0.19130000472068789</v>
      </c>
      <c r="Q566" s="327">
        <v>25988</v>
      </c>
      <c r="R566" s="326">
        <v>0.21062999963760379</v>
      </c>
      <c r="S566" s="325"/>
    </row>
    <row r="567" spans="1:19" x14ac:dyDescent="0.25">
      <c r="A567" t="s">
        <v>478</v>
      </c>
      <c r="B567" t="s">
        <v>284</v>
      </c>
      <c r="C567" t="s">
        <v>309</v>
      </c>
      <c r="D567" t="s">
        <v>477</v>
      </c>
      <c r="E567" t="s">
        <v>34</v>
      </c>
      <c r="F567" t="s">
        <v>35</v>
      </c>
      <c r="G567" s="133">
        <v>3</v>
      </c>
      <c r="H567" t="s">
        <v>249</v>
      </c>
      <c r="I567" t="s">
        <v>578</v>
      </c>
      <c r="J567" t="s">
        <v>495</v>
      </c>
      <c r="K567" s="327">
        <v>156</v>
      </c>
      <c r="L567" s="326">
        <v>0.24762000143527979</v>
      </c>
      <c r="N567" s="327">
        <v>1218</v>
      </c>
      <c r="O567" s="326">
        <v>0.23046000301837921</v>
      </c>
      <c r="Q567" s="327">
        <v>27975</v>
      </c>
      <c r="R567" s="326">
        <v>0.22673000395298001</v>
      </c>
      <c r="S567" s="325"/>
    </row>
    <row r="568" spans="1:19" x14ac:dyDescent="0.25">
      <c r="A568" t="s">
        <v>478</v>
      </c>
      <c r="B568" t="s">
        <v>284</v>
      </c>
      <c r="C568" t="s">
        <v>309</v>
      </c>
      <c r="D568" t="s">
        <v>477</v>
      </c>
      <c r="E568" t="s">
        <v>34</v>
      </c>
      <c r="F568" t="s">
        <v>35</v>
      </c>
      <c r="G568">
        <v>3</v>
      </c>
      <c r="H568" t="s">
        <v>249</v>
      </c>
      <c r="I568" t="s">
        <v>578</v>
      </c>
      <c r="J568" t="s">
        <v>494</v>
      </c>
      <c r="K568" s="142">
        <v>88</v>
      </c>
      <c r="L568" s="326">
        <v>0.1396799981594086</v>
      </c>
      <c r="N568" s="142">
        <v>894</v>
      </c>
      <c r="O568" s="326">
        <v>0.16915999352931979</v>
      </c>
      <c r="Q568" s="142">
        <v>29608</v>
      </c>
      <c r="R568" s="326">
        <v>0.23995999991893771</v>
      </c>
    </row>
    <row r="569" spans="1:19" x14ac:dyDescent="0.25">
      <c r="A569" t="s">
        <v>478</v>
      </c>
      <c r="B569" t="s">
        <v>284</v>
      </c>
      <c r="C569" t="s">
        <v>309</v>
      </c>
      <c r="D569" t="s">
        <v>477</v>
      </c>
      <c r="E569" t="s">
        <v>34</v>
      </c>
      <c r="F569" t="s">
        <v>35</v>
      </c>
      <c r="G569">
        <v>3</v>
      </c>
      <c r="H569" t="s">
        <v>249</v>
      </c>
      <c r="I569" t="s">
        <v>476</v>
      </c>
      <c r="J569" t="s">
        <v>482</v>
      </c>
      <c r="K569" s="142">
        <v>462</v>
      </c>
      <c r="L569" s="326">
        <v>0.73333001136779785</v>
      </c>
      <c r="M569" s="326">
        <v>0.75489997863769531</v>
      </c>
      <c r="N569" s="142">
        <v>3947</v>
      </c>
      <c r="O569" s="326">
        <v>0.74682998657226563</v>
      </c>
      <c r="P569" s="326">
        <v>0.76744997501373291</v>
      </c>
      <c r="Q569" s="142">
        <v>91484</v>
      </c>
      <c r="R569" s="326">
        <v>0.74145001173019409</v>
      </c>
      <c r="S569" s="326">
        <v>0.77395999431610107</v>
      </c>
    </row>
    <row r="570" spans="1:19" x14ac:dyDescent="0.25">
      <c r="A570" t="s">
        <v>478</v>
      </c>
      <c r="B570" t="s">
        <v>284</v>
      </c>
      <c r="C570" t="s">
        <v>309</v>
      </c>
      <c r="D570" t="s">
        <v>477</v>
      </c>
      <c r="E570" t="s">
        <v>34</v>
      </c>
      <c r="F570" t="s">
        <v>35</v>
      </c>
      <c r="G570" s="133">
        <v>3</v>
      </c>
      <c r="H570" t="s">
        <v>249</v>
      </c>
      <c r="I570" t="s">
        <v>476</v>
      </c>
      <c r="J570" t="s">
        <v>481</v>
      </c>
      <c r="K570" s="327">
        <v>71</v>
      </c>
      <c r="L570" s="326">
        <v>0.1127000004053116</v>
      </c>
      <c r="M570" s="326">
        <v>0.1160100027918816</v>
      </c>
      <c r="N570" s="327">
        <v>574</v>
      </c>
      <c r="O570" s="326">
        <v>0.10860999673604969</v>
      </c>
      <c r="P570" s="326">
        <v>0.11161000281572341</v>
      </c>
      <c r="Q570" s="327">
        <v>12086</v>
      </c>
      <c r="R570" s="326">
        <v>9.7949996590614319E-2</v>
      </c>
      <c r="S570" s="325">
        <v>0.1022500023245811</v>
      </c>
    </row>
    <row r="571" spans="1:19" x14ac:dyDescent="0.25">
      <c r="A571" t="s">
        <v>478</v>
      </c>
      <c r="B571" t="s">
        <v>284</v>
      </c>
      <c r="C571" t="s">
        <v>309</v>
      </c>
      <c r="D571" t="s">
        <v>477</v>
      </c>
      <c r="E571" t="s">
        <v>34</v>
      </c>
      <c r="F571" t="s">
        <v>35</v>
      </c>
      <c r="G571" s="133">
        <v>3</v>
      </c>
      <c r="H571" t="s">
        <v>249</v>
      </c>
      <c r="I571" t="s">
        <v>476</v>
      </c>
      <c r="J571" t="s">
        <v>480</v>
      </c>
      <c r="K571" s="327">
        <v>40</v>
      </c>
      <c r="L571" s="326">
        <v>6.3490003347396851E-2</v>
      </c>
      <c r="M571" s="326">
        <v>6.5360002219676971E-2</v>
      </c>
      <c r="N571" s="327">
        <v>362</v>
      </c>
      <c r="O571" s="326">
        <v>6.849999725818634E-2</v>
      </c>
      <c r="P571" s="326">
        <v>7.0390000939369202E-2</v>
      </c>
      <c r="Q571" s="327">
        <v>8487</v>
      </c>
      <c r="R571" s="326">
        <v>6.8779997527599335E-2</v>
      </c>
      <c r="S571" s="325">
        <v>7.1800000965595245E-2</v>
      </c>
    </row>
    <row r="572" spans="1:19" x14ac:dyDescent="0.25">
      <c r="A572" t="s">
        <v>478</v>
      </c>
      <c r="B572" t="s">
        <v>284</v>
      </c>
      <c r="C572" t="s">
        <v>309</v>
      </c>
      <c r="D572" t="s">
        <v>477</v>
      </c>
      <c r="E572" t="s">
        <v>34</v>
      </c>
      <c r="F572" t="s">
        <v>35</v>
      </c>
      <c r="G572" s="133">
        <v>3</v>
      </c>
      <c r="H572" t="s">
        <v>249</v>
      </c>
      <c r="I572" t="s">
        <v>476</v>
      </c>
      <c r="J572" t="s">
        <v>479</v>
      </c>
      <c r="K572" s="327">
        <v>18</v>
      </c>
      <c r="L572" s="326">
        <v>2.857000008225441E-2</v>
      </c>
      <c r="N572" s="327">
        <v>142</v>
      </c>
      <c r="O572" s="326">
        <v>2.6869999244809151E-2</v>
      </c>
      <c r="Q572" s="327">
        <v>5183</v>
      </c>
      <c r="R572" s="326">
        <v>4.2010001838207238E-2</v>
      </c>
      <c r="S572" s="325"/>
    </row>
    <row r="573" spans="1:19" x14ac:dyDescent="0.25">
      <c r="A573" t="s">
        <v>478</v>
      </c>
      <c r="B573" t="s">
        <v>284</v>
      </c>
      <c r="C573" t="s">
        <v>309</v>
      </c>
      <c r="D573" t="s">
        <v>477</v>
      </c>
      <c r="E573" t="s">
        <v>34</v>
      </c>
      <c r="F573" t="s">
        <v>35</v>
      </c>
      <c r="G573" s="133">
        <v>3</v>
      </c>
      <c r="H573" t="s">
        <v>249</v>
      </c>
      <c r="I573" t="s">
        <v>476</v>
      </c>
      <c r="J573" t="s">
        <v>475</v>
      </c>
      <c r="K573" s="327">
        <v>39</v>
      </c>
      <c r="L573" s="326">
        <v>6.1900001019239433E-2</v>
      </c>
      <c r="M573" s="326">
        <v>6.3730001449584961E-2</v>
      </c>
      <c r="N573" s="327">
        <v>260</v>
      </c>
      <c r="O573" s="326">
        <v>4.9199998378753662E-2</v>
      </c>
      <c r="P573" s="326">
        <v>5.0549998879432678E-2</v>
      </c>
      <c r="Q573" s="327">
        <v>6145</v>
      </c>
      <c r="R573" s="326">
        <v>4.9800001084804528E-2</v>
      </c>
      <c r="S573" s="325">
        <v>5.1989998668432243E-2</v>
      </c>
    </row>
    <row r="574" spans="1:19" x14ac:dyDescent="0.25">
      <c r="A574" t="s">
        <v>478</v>
      </c>
      <c r="B574" t="s">
        <v>284</v>
      </c>
      <c r="C574" t="s">
        <v>309</v>
      </c>
      <c r="D574" t="s">
        <v>477</v>
      </c>
      <c r="E574" t="s">
        <v>36</v>
      </c>
      <c r="F574" t="s">
        <v>37</v>
      </c>
      <c r="G574">
        <v>10</v>
      </c>
      <c r="H574" t="s">
        <v>532</v>
      </c>
      <c r="I574" t="s">
        <v>525</v>
      </c>
      <c r="J574" t="s">
        <v>530</v>
      </c>
      <c r="K574" s="142">
        <v>6</v>
      </c>
      <c r="L574" s="326">
        <v>4.629999864846468E-3</v>
      </c>
      <c r="N574" s="142">
        <v>28</v>
      </c>
      <c r="O574" s="326">
        <v>3.599999938160181E-3</v>
      </c>
      <c r="Q574" s="142">
        <v>595</v>
      </c>
      <c r="R574" s="326">
        <v>4.8199999146163464E-3</v>
      </c>
    </row>
    <row r="575" spans="1:19" x14ac:dyDescent="0.25">
      <c r="A575" t="s">
        <v>478</v>
      </c>
      <c r="B575" t="s">
        <v>284</v>
      </c>
      <c r="C575" t="s">
        <v>309</v>
      </c>
      <c r="D575" t="s">
        <v>477</v>
      </c>
      <c r="E575" t="s">
        <v>36</v>
      </c>
      <c r="F575" t="s">
        <v>37</v>
      </c>
      <c r="G575" s="133">
        <v>10</v>
      </c>
      <c r="H575" t="s">
        <v>532</v>
      </c>
      <c r="I575" t="s">
        <v>525</v>
      </c>
      <c r="J575" t="s">
        <v>529</v>
      </c>
      <c r="K575" s="327">
        <v>51</v>
      </c>
      <c r="L575" s="326">
        <v>3.9379999041557312E-2</v>
      </c>
      <c r="N575" s="327">
        <v>256</v>
      </c>
      <c r="O575" s="326">
        <v>3.2930001616477973E-2</v>
      </c>
      <c r="Q575" s="327">
        <v>4962</v>
      </c>
      <c r="R575" s="326">
        <v>4.0219999849796302E-2</v>
      </c>
      <c r="S575" s="325"/>
    </row>
    <row r="576" spans="1:19" x14ac:dyDescent="0.25">
      <c r="A576" t="s">
        <v>478</v>
      </c>
      <c r="B576" t="s">
        <v>284</v>
      </c>
      <c r="C576" t="s">
        <v>309</v>
      </c>
      <c r="D576" t="s">
        <v>477</v>
      </c>
      <c r="E576" t="s">
        <v>36</v>
      </c>
      <c r="F576" t="s">
        <v>37</v>
      </c>
      <c r="G576" s="133">
        <v>10</v>
      </c>
      <c r="H576" t="s">
        <v>532</v>
      </c>
      <c r="I576" t="s">
        <v>525</v>
      </c>
      <c r="J576" t="s">
        <v>528</v>
      </c>
      <c r="K576" s="327">
        <v>182</v>
      </c>
      <c r="L576" s="326">
        <v>0.14054000377655029</v>
      </c>
      <c r="N576" s="327">
        <v>848</v>
      </c>
      <c r="O576" s="326">
        <v>0.1090800017118454</v>
      </c>
      <c r="Q576" s="327">
        <v>15699</v>
      </c>
      <c r="R576" s="326">
        <v>0.12724000215530401</v>
      </c>
      <c r="S576" s="325"/>
    </row>
    <row r="577" spans="1:19" x14ac:dyDescent="0.25">
      <c r="A577" t="s">
        <v>478</v>
      </c>
      <c r="B577" t="s">
        <v>284</v>
      </c>
      <c r="C577" t="s">
        <v>309</v>
      </c>
      <c r="D577" t="s">
        <v>477</v>
      </c>
      <c r="E577" t="s">
        <v>36</v>
      </c>
      <c r="F577" t="s">
        <v>37</v>
      </c>
      <c r="G577" s="133">
        <v>10</v>
      </c>
      <c r="H577" t="s">
        <v>532</v>
      </c>
      <c r="I577" t="s">
        <v>525</v>
      </c>
      <c r="J577" t="s">
        <v>527</v>
      </c>
      <c r="K577" s="327">
        <v>311</v>
      </c>
      <c r="L577" s="326">
        <v>0.24015000462532041</v>
      </c>
      <c r="N577" s="327">
        <v>1842</v>
      </c>
      <c r="O577" s="326">
        <v>0.2369399964809418</v>
      </c>
      <c r="Q577" s="327">
        <v>30576</v>
      </c>
      <c r="R577" s="326">
        <v>0.2478100061416626</v>
      </c>
      <c r="S577" s="325"/>
    </row>
    <row r="578" spans="1:19" x14ac:dyDescent="0.25">
      <c r="A578" t="s">
        <v>478</v>
      </c>
      <c r="B578" t="s">
        <v>284</v>
      </c>
      <c r="C578" t="s">
        <v>309</v>
      </c>
      <c r="D578" t="s">
        <v>477</v>
      </c>
      <c r="E578" t="s">
        <v>36</v>
      </c>
      <c r="F578" t="s">
        <v>37</v>
      </c>
      <c r="G578">
        <v>10</v>
      </c>
      <c r="H578" t="s">
        <v>532</v>
      </c>
      <c r="I578" t="s">
        <v>525</v>
      </c>
      <c r="J578" t="s">
        <v>526</v>
      </c>
      <c r="K578" s="142">
        <v>309</v>
      </c>
      <c r="L578" s="326">
        <v>0.23860999941825869</v>
      </c>
      <c r="N578" s="142">
        <v>1927</v>
      </c>
      <c r="O578" s="326">
        <v>0.2478799968957901</v>
      </c>
      <c r="Q578" s="142">
        <v>30917</v>
      </c>
      <c r="R578" s="326">
        <v>0.25056999921798712</v>
      </c>
    </row>
    <row r="579" spans="1:19" x14ac:dyDescent="0.25">
      <c r="A579" t="s">
        <v>478</v>
      </c>
      <c r="B579" t="s">
        <v>284</v>
      </c>
      <c r="C579" t="s">
        <v>309</v>
      </c>
      <c r="D579" t="s">
        <v>477</v>
      </c>
      <c r="E579" t="s">
        <v>36</v>
      </c>
      <c r="F579" t="s">
        <v>37</v>
      </c>
      <c r="G579" s="133">
        <v>10</v>
      </c>
      <c r="H579" t="s">
        <v>532</v>
      </c>
      <c r="I579" t="s">
        <v>525</v>
      </c>
      <c r="J579" t="s">
        <v>259</v>
      </c>
      <c r="K579" s="327">
        <v>254</v>
      </c>
      <c r="L579" s="326">
        <v>0.19614000618457789</v>
      </c>
      <c r="N579" s="327">
        <v>1613</v>
      </c>
      <c r="O579" s="326">
        <v>0.20748999714851379</v>
      </c>
      <c r="Q579" s="327">
        <v>23351</v>
      </c>
      <c r="R579" s="326">
        <v>0.18925000727176669</v>
      </c>
      <c r="S579" s="325"/>
    </row>
    <row r="580" spans="1:19" x14ac:dyDescent="0.25">
      <c r="A580" t="s">
        <v>478</v>
      </c>
      <c r="B580" t="s">
        <v>284</v>
      </c>
      <c r="C580" t="s">
        <v>309</v>
      </c>
      <c r="D580" t="s">
        <v>477</v>
      </c>
      <c r="E580" t="s">
        <v>36</v>
      </c>
      <c r="F580" t="s">
        <v>37</v>
      </c>
      <c r="G580">
        <v>10</v>
      </c>
      <c r="H580" t="s">
        <v>532</v>
      </c>
      <c r="I580" t="s">
        <v>525</v>
      </c>
      <c r="J580" t="s">
        <v>260</v>
      </c>
      <c r="K580" s="142">
        <v>182</v>
      </c>
      <c r="L580" s="326">
        <v>0.14054000377655029</v>
      </c>
      <c r="N580" s="142">
        <v>1260</v>
      </c>
      <c r="O580" s="326">
        <v>0.1620800048112869</v>
      </c>
      <c r="Q580" s="142">
        <v>17285</v>
      </c>
      <c r="R580" s="326">
        <v>0.14009000360965729</v>
      </c>
    </row>
    <row r="581" spans="1:19" x14ac:dyDescent="0.25">
      <c r="A581" t="s">
        <v>478</v>
      </c>
      <c r="B581" t="s">
        <v>284</v>
      </c>
      <c r="C581" t="s">
        <v>309</v>
      </c>
      <c r="D581" t="s">
        <v>477</v>
      </c>
      <c r="E581" t="s">
        <v>36</v>
      </c>
      <c r="F581" t="s">
        <v>37</v>
      </c>
      <c r="G581" s="133">
        <v>10</v>
      </c>
      <c r="H581" t="s">
        <v>532</v>
      </c>
      <c r="I581" t="s">
        <v>521</v>
      </c>
      <c r="J581" t="s">
        <v>524</v>
      </c>
      <c r="K581" s="327">
        <v>1038</v>
      </c>
      <c r="L581" s="326">
        <v>0.80154001712799072</v>
      </c>
      <c r="M581" s="326">
        <v>0.85644000768661499</v>
      </c>
      <c r="N581" s="327">
        <v>6287</v>
      </c>
      <c r="O581" s="326">
        <v>0.80871999263763428</v>
      </c>
      <c r="P581" s="326">
        <v>0.85119998455047607</v>
      </c>
      <c r="Q581" s="327">
        <v>99716</v>
      </c>
      <c r="R581" s="326">
        <v>0.80817002058029175</v>
      </c>
      <c r="S581" s="325">
        <v>0.84360998868942261</v>
      </c>
    </row>
    <row r="582" spans="1:19" x14ac:dyDescent="0.25">
      <c r="A582" t="s">
        <v>478</v>
      </c>
      <c r="B582" t="s">
        <v>284</v>
      </c>
      <c r="C582" t="s">
        <v>309</v>
      </c>
      <c r="D582" t="s">
        <v>477</v>
      </c>
      <c r="E582" t="s">
        <v>36</v>
      </c>
      <c r="F582" t="s">
        <v>37</v>
      </c>
      <c r="G582" s="133">
        <v>10</v>
      </c>
      <c r="H582" t="s">
        <v>532</v>
      </c>
      <c r="I582" t="s">
        <v>521</v>
      </c>
      <c r="J582" t="s">
        <v>523</v>
      </c>
      <c r="K582" s="327">
        <v>100</v>
      </c>
      <c r="L582" s="326">
        <v>7.7220000326633453E-2</v>
      </c>
      <c r="M582" s="326">
        <v>8.2510001957416534E-2</v>
      </c>
      <c r="N582" s="327">
        <v>664</v>
      </c>
      <c r="O582" s="326">
        <v>8.5409998893737793E-2</v>
      </c>
      <c r="P582" s="326">
        <v>8.9900001883506775E-2</v>
      </c>
      <c r="Q582" s="327">
        <v>10969</v>
      </c>
      <c r="R582" s="326">
        <v>8.8899999856948853E-2</v>
      </c>
      <c r="S582" s="325">
        <v>9.2799998819828033E-2</v>
      </c>
    </row>
    <row r="583" spans="1:19" x14ac:dyDescent="0.25">
      <c r="A583" t="s">
        <v>478</v>
      </c>
      <c r="B583" t="s">
        <v>284</v>
      </c>
      <c r="C583" t="s">
        <v>309</v>
      </c>
      <c r="D583" t="s">
        <v>477</v>
      </c>
      <c r="E583" t="s">
        <v>36</v>
      </c>
      <c r="F583" t="s">
        <v>37</v>
      </c>
      <c r="G583">
        <v>10</v>
      </c>
      <c r="H583" t="s">
        <v>532</v>
      </c>
      <c r="I583" t="s">
        <v>521</v>
      </c>
      <c r="J583" t="s">
        <v>522</v>
      </c>
      <c r="K583" s="142">
        <v>74</v>
      </c>
      <c r="L583" s="326">
        <v>5.714000016450882E-2</v>
      </c>
      <c r="M583" s="326">
        <v>6.1060000211000443E-2</v>
      </c>
      <c r="N583" s="142">
        <v>435</v>
      </c>
      <c r="O583" s="326">
        <v>5.5959999561309808E-2</v>
      </c>
      <c r="P583" s="326">
        <v>5.8899998664855957E-2</v>
      </c>
      <c r="Q583" s="142">
        <v>7517</v>
      </c>
      <c r="R583" s="326">
        <v>6.0920000076293952E-2</v>
      </c>
      <c r="S583" s="326">
        <v>6.3589997589588165E-2</v>
      </c>
    </row>
    <row r="584" spans="1:19" x14ac:dyDescent="0.25">
      <c r="A584" t="s">
        <v>478</v>
      </c>
      <c r="B584" t="s">
        <v>284</v>
      </c>
      <c r="C584" t="s">
        <v>309</v>
      </c>
      <c r="D584" t="s">
        <v>477</v>
      </c>
      <c r="E584" t="s">
        <v>36</v>
      </c>
      <c r="F584" t="s">
        <v>37</v>
      </c>
      <c r="G584" s="133">
        <v>10</v>
      </c>
      <c r="H584" t="s">
        <v>532</v>
      </c>
      <c r="I584" t="s">
        <v>521</v>
      </c>
      <c r="J584" t="s">
        <v>438</v>
      </c>
      <c r="K584" s="327">
        <v>83</v>
      </c>
      <c r="L584" s="326">
        <v>6.4089998602867126E-2</v>
      </c>
      <c r="N584" s="327">
        <v>388</v>
      </c>
      <c r="O584" s="326">
        <v>4.9910001456737518E-2</v>
      </c>
      <c r="Q584" s="327">
        <v>5183</v>
      </c>
      <c r="R584" s="326">
        <v>4.2010001838207238E-2</v>
      </c>
      <c r="S584" s="325"/>
    </row>
    <row r="585" spans="1:19" x14ac:dyDescent="0.25">
      <c r="A585" t="s">
        <v>478</v>
      </c>
      <c r="B585" t="s">
        <v>284</v>
      </c>
      <c r="C585" t="s">
        <v>309</v>
      </c>
      <c r="D585" t="s">
        <v>477</v>
      </c>
      <c r="E585" t="s">
        <v>36</v>
      </c>
      <c r="F585" t="s">
        <v>37</v>
      </c>
      <c r="G585" s="133">
        <v>10</v>
      </c>
      <c r="H585" t="s">
        <v>532</v>
      </c>
      <c r="I585" t="s">
        <v>517</v>
      </c>
      <c r="J585" t="s">
        <v>520</v>
      </c>
      <c r="K585" s="327">
        <v>427</v>
      </c>
      <c r="L585" s="326">
        <v>0.32973000407218928</v>
      </c>
      <c r="N585" s="327">
        <v>2645</v>
      </c>
      <c r="O585" s="326">
        <v>0.3402400016784668</v>
      </c>
      <c r="Q585" s="327">
        <v>43571</v>
      </c>
      <c r="R585" s="326">
        <v>0.35313001275062561</v>
      </c>
      <c r="S585" s="325"/>
    </row>
    <row r="586" spans="1:19" x14ac:dyDescent="0.25">
      <c r="A586" t="s">
        <v>478</v>
      </c>
      <c r="B586" t="s">
        <v>284</v>
      </c>
      <c r="C586" t="s">
        <v>309</v>
      </c>
      <c r="D586" t="s">
        <v>477</v>
      </c>
      <c r="E586" t="s">
        <v>36</v>
      </c>
      <c r="F586" t="s">
        <v>37</v>
      </c>
      <c r="G586" s="133">
        <v>10</v>
      </c>
      <c r="H586" t="s">
        <v>532</v>
      </c>
      <c r="I586" t="s">
        <v>517</v>
      </c>
      <c r="J586" t="s">
        <v>519</v>
      </c>
      <c r="K586" s="327">
        <v>404</v>
      </c>
      <c r="L586" s="326">
        <v>0.31196999549865723</v>
      </c>
      <c r="N586" s="327">
        <v>2292</v>
      </c>
      <c r="O586" s="326">
        <v>0.29482999444007868</v>
      </c>
      <c r="Q586" s="327">
        <v>34904</v>
      </c>
      <c r="R586" s="326">
        <v>0.28288999199867249</v>
      </c>
      <c r="S586" s="325"/>
    </row>
    <row r="587" spans="1:19" x14ac:dyDescent="0.25">
      <c r="A587" t="s">
        <v>478</v>
      </c>
      <c r="B587" t="s">
        <v>284</v>
      </c>
      <c r="C587" t="s">
        <v>309</v>
      </c>
      <c r="D587" t="s">
        <v>477</v>
      </c>
      <c r="E587" t="s">
        <v>36</v>
      </c>
      <c r="F587" t="s">
        <v>37</v>
      </c>
      <c r="G587" s="133">
        <v>10</v>
      </c>
      <c r="H587" t="s">
        <v>532</v>
      </c>
      <c r="I587" t="s">
        <v>517</v>
      </c>
      <c r="J587" t="s">
        <v>518</v>
      </c>
      <c r="K587" s="327">
        <v>464</v>
      </c>
      <c r="L587" s="326">
        <v>0.35830000042915339</v>
      </c>
      <c r="N587" s="327">
        <v>2837</v>
      </c>
      <c r="O587" s="326">
        <v>0.36493000388145452</v>
      </c>
      <c r="Q587" s="327">
        <v>44910</v>
      </c>
      <c r="R587" s="326">
        <v>0.3639799952507019</v>
      </c>
      <c r="S587" s="325"/>
    </row>
    <row r="588" spans="1:19" x14ac:dyDescent="0.25">
      <c r="A588" t="s">
        <v>478</v>
      </c>
      <c r="B588" t="s">
        <v>284</v>
      </c>
      <c r="C588" t="s">
        <v>309</v>
      </c>
      <c r="D588" t="s">
        <v>477</v>
      </c>
      <c r="E588" t="s">
        <v>36</v>
      </c>
      <c r="F588" t="s">
        <v>37</v>
      </c>
      <c r="G588" s="133">
        <v>10</v>
      </c>
      <c r="H588" t="s">
        <v>532</v>
      </c>
      <c r="I588" t="s">
        <v>513</v>
      </c>
      <c r="J588" t="s">
        <v>516</v>
      </c>
      <c r="K588" s="327">
        <v>45</v>
      </c>
      <c r="L588" s="326">
        <v>3.4749999642372131E-2</v>
      </c>
      <c r="M588" s="326">
        <v>3.5939998924732208E-2</v>
      </c>
      <c r="N588" s="327">
        <v>257</v>
      </c>
      <c r="O588" s="326">
        <v>3.3059999346733093E-2</v>
      </c>
      <c r="P588" s="326">
        <v>3.5679999738931663E-2</v>
      </c>
      <c r="Q588" s="327">
        <v>4179</v>
      </c>
      <c r="R588" s="326">
        <v>3.3870000392198563E-2</v>
      </c>
      <c r="S588" s="325">
        <v>3.8320001214742661E-2</v>
      </c>
    </row>
    <row r="589" spans="1:19" x14ac:dyDescent="0.25">
      <c r="A589" t="s">
        <v>478</v>
      </c>
      <c r="B589" t="s">
        <v>284</v>
      </c>
      <c r="C589" t="s">
        <v>309</v>
      </c>
      <c r="D589" t="s">
        <v>477</v>
      </c>
      <c r="E589" t="s">
        <v>36</v>
      </c>
      <c r="F589" t="s">
        <v>37</v>
      </c>
      <c r="G589" s="133">
        <v>10</v>
      </c>
      <c r="H589" t="s">
        <v>532</v>
      </c>
      <c r="I589" t="s">
        <v>513</v>
      </c>
      <c r="J589" t="s">
        <v>515</v>
      </c>
      <c r="K589" s="327">
        <v>95</v>
      </c>
      <c r="L589" s="326">
        <v>7.3360003530979156E-2</v>
      </c>
      <c r="M589" s="326">
        <v>7.5879998505115509E-2</v>
      </c>
      <c r="N589" s="327">
        <v>606</v>
      </c>
      <c r="O589" s="326">
        <v>7.7950000762939453E-2</v>
      </c>
      <c r="P589" s="326">
        <v>8.4140002727508545E-2</v>
      </c>
      <c r="Q589" s="327">
        <v>13286</v>
      </c>
      <c r="R589" s="326">
        <v>0.1076800003647804</v>
      </c>
      <c r="S589" s="325">
        <v>0.12182000279426571</v>
      </c>
    </row>
    <row r="590" spans="1:19" x14ac:dyDescent="0.25">
      <c r="A590" t="s">
        <v>478</v>
      </c>
      <c r="B590" t="s">
        <v>284</v>
      </c>
      <c r="C590" t="s">
        <v>309</v>
      </c>
      <c r="D590" t="s">
        <v>477</v>
      </c>
      <c r="E590" t="s">
        <v>36</v>
      </c>
      <c r="F590" t="s">
        <v>37</v>
      </c>
      <c r="G590" s="133">
        <v>10</v>
      </c>
      <c r="H590" t="s">
        <v>532</v>
      </c>
      <c r="I590" t="s">
        <v>513</v>
      </c>
      <c r="J590" t="s">
        <v>514</v>
      </c>
      <c r="K590" s="327">
        <v>1112</v>
      </c>
      <c r="L590" s="326">
        <v>0.85869002342224121</v>
      </c>
      <c r="M590" s="326">
        <v>0.88818001747131348</v>
      </c>
      <c r="N590" s="327">
        <v>6339</v>
      </c>
      <c r="O590" s="326">
        <v>0.81541001796722412</v>
      </c>
      <c r="P590" s="326">
        <v>0.88016998767852783</v>
      </c>
      <c r="Q590" s="327">
        <v>91601</v>
      </c>
      <c r="R590" s="326">
        <v>0.74239999055862427</v>
      </c>
      <c r="S590" s="325">
        <v>0.83986997604370117</v>
      </c>
    </row>
    <row r="591" spans="1:19" x14ac:dyDescent="0.25">
      <c r="A591" t="s">
        <v>478</v>
      </c>
      <c r="B591" t="s">
        <v>284</v>
      </c>
      <c r="C591" t="s">
        <v>309</v>
      </c>
      <c r="D591" t="s">
        <v>477</v>
      </c>
      <c r="E591" t="s">
        <v>36</v>
      </c>
      <c r="F591" t="s">
        <v>37</v>
      </c>
      <c r="G591">
        <v>10</v>
      </c>
      <c r="H591" t="s">
        <v>532</v>
      </c>
      <c r="I591" t="s">
        <v>513</v>
      </c>
      <c r="J591" t="s">
        <v>512</v>
      </c>
      <c r="K591" s="142">
        <v>43</v>
      </c>
      <c r="L591" s="326">
        <v>3.319999948143959E-2</v>
      </c>
      <c r="N591" s="142">
        <v>572</v>
      </c>
      <c r="O591" s="326">
        <v>7.3579996824264526E-2</v>
      </c>
      <c r="Q591" s="142">
        <v>14319</v>
      </c>
      <c r="R591" s="326">
        <v>0.11604999750852581</v>
      </c>
    </row>
    <row r="592" spans="1:19" x14ac:dyDescent="0.25">
      <c r="A592" t="s">
        <v>478</v>
      </c>
      <c r="B592" t="s">
        <v>284</v>
      </c>
      <c r="C592" t="s">
        <v>309</v>
      </c>
      <c r="D592" t="s">
        <v>477</v>
      </c>
      <c r="E592" t="s">
        <v>36</v>
      </c>
      <c r="F592" t="s">
        <v>37</v>
      </c>
      <c r="G592" s="133">
        <v>10</v>
      </c>
      <c r="H592" t="s">
        <v>532</v>
      </c>
      <c r="I592" t="s">
        <v>575</v>
      </c>
      <c r="J592" t="s">
        <v>511</v>
      </c>
      <c r="K592" s="327">
        <v>45</v>
      </c>
      <c r="L592" s="326">
        <v>3.4749999642372131E-2</v>
      </c>
      <c r="M592" s="326">
        <v>3.5519998520612717E-2</v>
      </c>
      <c r="N592" s="327">
        <v>127</v>
      </c>
      <c r="O592" s="326">
        <v>1.6340000554919239E-2</v>
      </c>
      <c r="P592" s="326">
        <v>1.7139999195933339E-2</v>
      </c>
      <c r="Q592" s="327">
        <v>5100</v>
      </c>
      <c r="R592" s="326">
        <v>4.1329998522996902E-2</v>
      </c>
      <c r="S592" s="325">
        <v>4.4070001691579819E-2</v>
      </c>
    </row>
    <row r="593" spans="1:19" x14ac:dyDescent="0.25">
      <c r="A593" t="s">
        <v>478</v>
      </c>
      <c r="B593" t="s">
        <v>284</v>
      </c>
      <c r="C593" t="s">
        <v>309</v>
      </c>
      <c r="D593" t="s">
        <v>477</v>
      </c>
      <c r="E593" t="s">
        <v>36</v>
      </c>
      <c r="F593" t="s">
        <v>37</v>
      </c>
      <c r="G593" s="133">
        <v>10</v>
      </c>
      <c r="H593" t="s">
        <v>532</v>
      </c>
      <c r="I593" t="s">
        <v>575</v>
      </c>
      <c r="J593" t="s">
        <v>510</v>
      </c>
      <c r="K593" s="327">
        <v>10</v>
      </c>
      <c r="L593" s="326">
        <v>7.7200001105666161E-3</v>
      </c>
      <c r="M593" s="326">
        <v>7.890000008046627E-3</v>
      </c>
      <c r="N593" s="327">
        <v>43</v>
      </c>
      <c r="O593" s="326">
        <v>5.5300001986324787E-3</v>
      </c>
      <c r="P593" s="326">
        <v>5.7999999262392521E-3</v>
      </c>
      <c r="Q593" s="327">
        <v>2781</v>
      </c>
      <c r="R593" s="326">
        <v>2.2539999336004261E-2</v>
      </c>
      <c r="S593" s="325">
        <v>2.4029999971389771E-2</v>
      </c>
    </row>
    <row r="594" spans="1:19" x14ac:dyDescent="0.25">
      <c r="A594" t="s">
        <v>478</v>
      </c>
      <c r="B594" t="s">
        <v>284</v>
      </c>
      <c r="C594" t="s">
        <v>309</v>
      </c>
      <c r="D594" t="s">
        <v>477</v>
      </c>
      <c r="E594" t="s">
        <v>36</v>
      </c>
      <c r="F594" t="s">
        <v>37</v>
      </c>
      <c r="G594" s="133">
        <v>10</v>
      </c>
      <c r="H594" t="s">
        <v>532</v>
      </c>
      <c r="I594" t="s">
        <v>575</v>
      </c>
      <c r="J594" t="s">
        <v>509</v>
      </c>
      <c r="K594" s="327">
        <v>7</v>
      </c>
      <c r="L594" s="326">
        <v>5.4100002162158489E-3</v>
      </c>
      <c r="M594" s="326">
        <v>5.520000122487545E-3</v>
      </c>
      <c r="N594" s="327">
        <v>63</v>
      </c>
      <c r="O594" s="326">
        <v>8.1000002101063728E-3</v>
      </c>
      <c r="P594" s="326">
        <v>8.500000461935997E-3</v>
      </c>
      <c r="Q594" s="327">
        <v>909</v>
      </c>
      <c r="R594" s="326">
        <v>7.3699997738003731E-3</v>
      </c>
      <c r="S594" s="325">
        <v>7.8499997034668922E-3</v>
      </c>
    </row>
    <row r="595" spans="1:19" x14ac:dyDescent="0.25">
      <c r="A595" t="s">
        <v>478</v>
      </c>
      <c r="B595" t="s">
        <v>284</v>
      </c>
      <c r="C595" t="s">
        <v>309</v>
      </c>
      <c r="D595" t="s">
        <v>477</v>
      </c>
      <c r="E595" t="s">
        <v>36</v>
      </c>
      <c r="F595" t="s">
        <v>37</v>
      </c>
      <c r="G595" s="133">
        <v>10</v>
      </c>
      <c r="H595" t="s">
        <v>532</v>
      </c>
      <c r="I595" t="s">
        <v>575</v>
      </c>
      <c r="J595" t="s">
        <v>508</v>
      </c>
      <c r="K595" s="327">
        <v>10</v>
      </c>
      <c r="L595" s="326">
        <v>7.7200001105666161E-3</v>
      </c>
      <c r="M595" s="326">
        <v>7.890000008046627E-3</v>
      </c>
      <c r="N595" s="327">
        <v>91</v>
      </c>
      <c r="O595" s="326">
        <v>1.1710000224411489E-2</v>
      </c>
      <c r="P595" s="326">
        <v>1.2280000373721119E-2</v>
      </c>
      <c r="Q595" s="327">
        <v>2219</v>
      </c>
      <c r="R595" s="326">
        <v>1.7980000004172329E-2</v>
      </c>
      <c r="S595" s="325">
        <v>1.9169999286532399E-2</v>
      </c>
    </row>
    <row r="596" spans="1:19" x14ac:dyDescent="0.25">
      <c r="A596" t="s">
        <v>478</v>
      </c>
      <c r="B596" t="s">
        <v>284</v>
      </c>
      <c r="C596" t="s">
        <v>309</v>
      </c>
      <c r="D596" t="s">
        <v>477</v>
      </c>
      <c r="E596" t="s">
        <v>36</v>
      </c>
      <c r="F596" t="s">
        <v>37</v>
      </c>
      <c r="G596" s="133">
        <v>10</v>
      </c>
      <c r="H596" t="s">
        <v>532</v>
      </c>
      <c r="I596" t="s">
        <v>575</v>
      </c>
      <c r="J596" t="s">
        <v>438</v>
      </c>
      <c r="K596" s="327">
        <v>28</v>
      </c>
      <c r="L596" s="326">
        <v>2.161999978125095E-2</v>
      </c>
      <c r="N596" s="327">
        <v>364</v>
      </c>
      <c r="O596" s="326">
        <v>4.6819999814033508E-2</v>
      </c>
      <c r="Q596" s="327">
        <v>7648</v>
      </c>
      <c r="R596" s="326">
        <v>6.1980001628398902E-2</v>
      </c>
      <c r="S596" s="325"/>
    </row>
    <row r="597" spans="1:19" x14ac:dyDescent="0.25">
      <c r="A597" t="s">
        <v>478</v>
      </c>
      <c r="B597" t="s">
        <v>284</v>
      </c>
      <c r="C597" t="s">
        <v>309</v>
      </c>
      <c r="D597" t="s">
        <v>477</v>
      </c>
      <c r="E597" t="s">
        <v>36</v>
      </c>
      <c r="F597" t="s">
        <v>37</v>
      </c>
      <c r="G597" s="133">
        <v>10</v>
      </c>
      <c r="H597" t="s">
        <v>532</v>
      </c>
      <c r="I597" t="s">
        <v>575</v>
      </c>
      <c r="J597" t="s">
        <v>507</v>
      </c>
      <c r="K597" s="327">
        <v>1195</v>
      </c>
      <c r="L597" s="326">
        <v>0.92277997732162476</v>
      </c>
      <c r="M597" s="326">
        <v>0.94317001104354858</v>
      </c>
      <c r="N597" s="327">
        <v>7086</v>
      </c>
      <c r="O597" s="326">
        <v>0.91149997711181641</v>
      </c>
      <c r="P597" s="326">
        <v>0.95627999305725098</v>
      </c>
      <c r="Q597" s="327">
        <v>104728</v>
      </c>
      <c r="R597" s="326">
        <v>0.84878998994827271</v>
      </c>
      <c r="S597" s="325">
        <v>0.90487998723983765</v>
      </c>
    </row>
    <row r="598" spans="1:19" x14ac:dyDescent="0.25">
      <c r="A598" t="s">
        <v>478</v>
      </c>
      <c r="B598" t="s">
        <v>284</v>
      </c>
      <c r="C598" t="s">
        <v>309</v>
      </c>
      <c r="D598" t="s">
        <v>477</v>
      </c>
      <c r="E598" t="s">
        <v>36</v>
      </c>
      <c r="F598" t="s">
        <v>37</v>
      </c>
      <c r="G598" s="133">
        <v>10</v>
      </c>
      <c r="H598" t="s">
        <v>532</v>
      </c>
      <c r="I598" t="s">
        <v>576</v>
      </c>
      <c r="J598" t="s">
        <v>485</v>
      </c>
      <c r="K598" s="327">
        <v>0</v>
      </c>
      <c r="L598" s="326">
        <v>0</v>
      </c>
      <c r="N598" s="327">
        <v>0</v>
      </c>
      <c r="O598" s="326">
        <v>0</v>
      </c>
      <c r="Q598" s="327">
        <v>2</v>
      </c>
      <c r="R598" s="326">
        <v>1.99999994947575E-5</v>
      </c>
      <c r="S598" s="325">
        <v>0.5</v>
      </c>
    </row>
    <row r="599" spans="1:19" x14ac:dyDescent="0.25">
      <c r="A599" t="s">
        <v>478</v>
      </c>
      <c r="B599" t="s">
        <v>284</v>
      </c>
      <c r="C599" t="s">
        <v>309</v>
      </c>
      <c r="D599" t="s">
        <v>477</v>
      </c>
      <c r="E599" t="s">
        <v>36</v>
      </c>
      <c r="F599" t="s">
        <v>37</v>
      </c>
      <c r="G599" s="133">
        <v>10</v>
      </c>
      <c r="H599" t="s">
        <v>532</v>
      </c>
      <c r="I599" t="s">
        <v>576</v>
      </c>
      <c r="J599" t="s">
        <v>484</v>
      </c>
      <c r="K599" s="327">
        <v>0</v>
      </c>
      <c r="L599" s="326">
        <v>0</v>
      </c>
      <c r="N599" s="327">
        <v>0</v>
      </c>
      <c r="O599" s="326">
        <v>0</v>
      </c>
      <c r="Q599" s="327">
        <v>2</v>
      </c>
      <c r="R599" s="326">
        <v>1.99999994947575E-5</v>
      </c>
      <c r="S599" s="325">
        <v>0.5</v>
      </c>
    </row>
    <row r="600" spans="1:19" x14ac:dyDescent="0.25">
      <c r="A600" t="s">
        <v>478</v>
      </c>
      <c r="B600" t="s">
        <v>284</v>
      </c>
      <c r="C600" t="s">
        <v>309</v>
      </c>
      <c r="D600" t="s">
        <v>477</v>
      </c>
      <c r="E600" t="s">
        <v>36</v>
      </c>
      <c r="F600" t="s">
        <v>37</v>
      </c>
      <c r="G600" s="133">
        <v>10</v>
      </c>
      <c r="H600" t="s">
        <v>532</v>
      </c>
      <c r="I600" t="s">
        <v>576</v>
      </c>
      <c r="J600" t="s">
        <v>438</v>
      </c>
      <c r="K600" s="327">
        <v>1295</v>
      </c>
      <c r="L600" s="326">
        <v>1</v>
      </c>
      <c r="N600" s="327">
        <v>7774</v>
      </c>
      <c r="O600" s="326">
        <v>1</v>
      </c>
      <c r="Q600" s="327">
        <v>123381</v>
      </c>
      <c r="R600" s="326">
        <v>0.99997001886367798</v>
      </c>
      <c r="S600" s="325"/>
    </row>
    <row r="601" spans="1:19" x14ac:dyDescent="0.25">
      <c r="A601" t="s">
        <v>478</v>
      </c>
      <c r="B601" t="s">
        <v>284</v>
      </c>
      <c r="C601" t="s">
        <v>309</v>
      </c>
      <c r="D601" t="s">
        <v>477</v>
      </c>
      <c r="E601" t="s">
        <v>36</v>
      </c>
      <c r="F601" t="s">
        <v>37</v>
      </c>
      <c r="G601" s="133">
        <v>10</v>
      </c>
      <c r="H601" t="s">
        <v>532</v>
      </c>
      <c r="I601" t="s">
        <v>504</v>
      </c>
      <c r="J601" t="s">
        <v>506</v>
      </c>
      <c r="K601" s="327">
        <v>43</v>
      </c>
      <c r="L601" s="326">
        <v>3.319999948143959E-2</v>
      </c>
      <c r="N601" s="327">
        <v>572</v>
      </c>
      <c r="O601" s="326">
        <v>7.3579996824264526E-2</v>
      </c>
      <c r="Q601" s="327">
        <v>14319</v>
      </c>
      <c r="R601" s="326">
        <v>0.11604999750852581</v>
      </c>
      <c r="S601" s="325"/>
    </row>
    <row r="602" spans="1:19" x14ac:dyDescent="0.25">
      <c r="A602" t="s">
        <v>478</v>
      </c>
      <c r="B602" t="s">
        <v>284</v>
      </c>
      <c r="C602" t="s">
        <v>309</v>
      </c>
      <c r="D602" t="s">
        <v>477</v>
      </c>
      <c r="E602" t="s">
        <v>36</v>
      </c>
      <c r="F602" t="s">
        <v>37</v>
      </c>
      <c r="G602" s="133">
        <v>10</v>
      </c>
      <c r="H602" t="s">
        <v>532</v>
      </c>
      <c r="I602" t="s">
        <v>504</v>
      </c>
      <c r="J602" t="s">
        <v>424</v>
      </c>
      <c r="K602" s="327">
        <v>95</v>
      </c>
      <c r="L602" s="326">
        <v>7.3360003530979156E-2</v>
      </c>
      <c r="M602" s="326">
        <v>7.5879998505115509E-2</v>
      </c>
      <c r="N602" s="327">
        <v>606</v>
      </c>
      <c r="O602" s="326">
        <v>7.7950000762939453E-2</v>
      </c>
      <c r="P602" s="326">
        <v>8.4140002727508545E-2</v>
      </c>
      <c r="Q602" s="327">
        <v>13286</v>
      </c>
      <c r="R602" s="326">
        <v>0.1076800003647804</v>
      </c>
      <c r="S602" s="325">
        <v>0.12182000279426571</v>
      </c>
    </row>
    <row r="603" spans="1:19" x14ac:dyDescent="0.25">
      <c r="A603" t="s">
        <v>478</v>
      </c>
      <c r="B603" t="s">
        <v>284</v>
      </c>
      <c r="C603" t="s">
        <v>309</v>
      </c>
      <c r="D603" t="s">
        <v>477</v>
      </c>
      <c r="E603" t="s">
        <v>36</v>
      </c>
      <c r="F603" t="s">
        <v>37</v>
      </c>
      <c r="G603" s="133">
        <v>10</v>
      </c>
      <c r="H603" t="s">
        <v>532</v>
      </c>
      <c r="I603" t="s">
        <v>504</v>
      </c>
      <c r="J603" t="s">
        <v>455</v>
      </c>
      <c r="K603" s="327">
        <v>506</v>
      </c>
      <c r="L603" s="326">
        <v>0.39072999358177191</v>
      </c>
      <c r="M603" s="326">
        <v>0.40415000915527338</v>
      </c>
      <c r="N603" s="327">
        <v>3007</v>
      </c>
      <c r="O603" s="326">
        <v>0.38679999113082891</v>
      </c>
      <c r="P603" s="326">
        <v>0.41751998662948608</v>
      </c>
      <c r="Q603" s="327">
        <v>43045</v>
      </c>
      <c r="R603" s="326">
        <v>0.34887000918388372</v>
      </c>
      <c r="S603" s="325">
        <v>0.39467000961303711</v>
      </c>
    </row>
    <row r="604" spans="1:19" x14ac:dyDescent="0.25">
      <c r="A604" t="s">
        <v>478</v>
      </c>
      <c r="B604" t="s">
        <v>284</v>
      </c>
      <c r="C604" t="s">
        <v>309</v>
      </c>
      <c r="D604" t="s">
        <v>477</v>
      </c>
      <c r="E604" t="s">
        <v>36</v>
      </c>
      <c r="F604" t="s">
        <v>37</v>
      </c>
      <c r="G604">
        <v>10</v>
      </c>
      <c r="H604" t="s">
        <v>532</v>
      </c>
      <c r="I604" t="s">
        <v>504</v>
      </c>
      <c r="J604" t="s">
        <v>505</v>
      </c>
      <c r="K604" s="142">
        <v>528</v>
      </c>
      <c r="L604" s="326">
        <v>0.40771999955177313</v>
      </c>
      <c r="M604" s="326">
        <v>0.42173001170158392</v>
      </c>
      <c r="N604" s="142">
        <v>2933</v>
      </c>
      <c r="O604" s="326">
        <v>0.37727999687194819</v>
      </c>
      <c r="P604" s="326">
        <v>0.40724998712539667</v>
      </c>
      <c r="Q604" s="142">
        <v>42835</v>
      </c>
      <c r="R604" s="326">
        <v>0.34716999530792242</v>
      </c>
      <c r="S604" s="326">
        <v>0.39274001121521002</v>
      </c>
    </row>
    <row r="605" spans="1:19" x14ac:dyDescent="0.25">
      <c r="A605" t="s">
        <v>478</v>
      </c>
      <c r="B605" t="s">
        <v>284</v>
      </c>
      <c r="C605" t="s">
        <v>309</v>
      </c>
      <c r="D605" t="s">
        <v>477</v>
      </c>
      <c r="E605" t="s">
        <v>36</v>
      </c>
      <c r="F605" t="s">
        <v>37</v>
      </c>
      <c r="G605" s="133">
        <v>10</v>
      </c>
      <c r="H605" t="s">
        <v>532</v>
      </c>
      <c r="I605" t="s">
        <v>504</v>
      </c>
      <c r="J605" t="s">
        <v>503</v>
      </c>
      <c r="K605" s="327">
        <v>123</v>
      </c>
      <c r="L605" s="326">
        <v>9.4980001449584961E-2</v>
      </c>
      <c r="M605" s="326">
        <v>9.8240002989768982E-2</v>
      </c>
      <c r="N605" s="327">
        <v>656</v>
      </c>
      <c r="O605" s="326">
        <v>8.4380000829696655E-2</v>
      </c>
      <c r="P605" s="326">
        <v>9.1090001165866852E-2</v>
      </c>
      <c r="Q605" s="327">
        <v>9900</v>
      </c>
      <c r="R605" s="326">
        <v>8.0239996314048767E-2</v>
      </c>
      <c r="S605" s="325">
        <v>9.0769998729228973E-2</v>
      </c>
    </row>
    <row r="606" spans="1:19" x14ac:dyDescent="0.25">
      <c r="A606" t="s">
        <v>478</v>
      </c>
      <c r="B606" t="s">
        <v>284</v>
      </c>
      <c r="C606" t="s">
        <v>309</v>
      </c>
      <c r="D606" t="s">
        <v>477</v>
      </c>
      <c r="E606" t="s">
        <v>36</v>
      </c>
      <c r="F606" t="s">
        <v>37</v>
      </c>
      <c r="G606" s="133">
        <v>10</v>
      </c>
      <c r="H606" t="s">
        <v>532</v>
      </c>
      <c r="I606" t="s">
        <v>501</v>
      </c>
      <c r="J606" t="s">
        <v>502</v>
      </c>
      <c r="K606" s="327">
        <v>43</v>
      </c>
      <c r="L606" s="326">
        <v>3.319999948143959E-2</v>
      </c>
      <c r="N606" s="327">
        <v>572</v>
      </c>
      <c r="O606" s="326">
        <v>7.3579996824264526E-2</v>
      </c>
      <c r="Q606" s="327">
        <v>14319</v>
      </c>
      <c r="R606" s="326">
        <v>0.11604999750852581</v>
      </c>
      <c r="S606" s="325"/>
    </row>
    <row r="607" spans="1:19" x14ac:dyDescent="0.25">
      <c r="A607" t="s">
        <v>478</v>
      </c>
      <c r="B607" t="s">
        <v>284</v>
      </c>
      <c r="C607" t="s">
        <v>309</v>
      </c>
      <c r="D607" t="s">
        <v>477</v>
      </c>
      <c r="E607" t="s">
        <v>36</v>
      </c>
      <c r="F607" t="s">
        <v>37</v>
      </c>
      <c r="G607" s="133">
        <v>10</v>
      </c>
      <c r="H607" t="s">
        <v>532</v>
      </c>
      <c r="I607" t="s">
        <v>501</v>
      </c>
      <c r="J607" t="s">
        <v>500</v>
      </c>
      <c r="K607" s="327">
        <v>1252</v>
      </c>
      <c r="L607" s="326">
        <v>0.96679997444152832</v>
      </c>
      <c r="M607" s="326">
        <v>1</v>
      </c>
      <c r="N607" s="327">
        <v>7202</v>
      </c>
      <c r="O607" s="326">
        <v>0.92641997337341309</v>
      </c>
      <c r="P607" s="326">
        <v>1</v>
      </c>
      <c r="Q607" s="327">
        <v>109066</v>
      </c>
      <c r="R607" s="326">
        <v>0.88394999504089355</v>
      </c>
      <c r="S607" s="325">
        <v>1</v>
      </c>
    </row>
    <row r="608" spans="1:19" x14ac:dyDescent="0.25">
      <c r="A608" t="s">
        <v>478</v>
      </c>
      <c r="B608" t="s">
        <v>284</v>
      </c>
      <c r="C608" t="s">
        <v>309</v>
      </c>
      <c r="D608" t="s">
        <v>477</v>
      </c>
      <c r="E608" t="s">
        <v>36</v>
      </c>
      <c r="F608" t="s">
        <v>37</v>
      </c>
      <c r="G608" s="133">
        <v>10</v>
      </c>
      <c r="H608" t="s">
        <v>532</v>
      </c>
      <c r="I608" t="s">
        <v>577</v>
      </c>
      <c r="J608" t="s">
        <v>493</v>
      </c>
      <c r="K608" s="327">
        <v>337</v>
      </c>
      <c r="L608" s="326">
        <v>0.26023000478744512</v>
      </c>
      <c r="N608" s="327">
        <v>2106</v>
      </c>
      <c r="O608" s="326">
        <v>0.27090001106262213</v>
      </c>
      <c r="Q608" s="327">
        <v>45663</v>
      </c>
      <c r="R608" s="326">
        <v>0.37009000778198242</v>
      </c>
      <c r="S608" s="325"/>
    </row>
    <row r="609" spans="1:19" x14ac:dyDescent="0.25">
      <c r="A609" t="s">
        <v>478</v>
      </c>
      <c r="B609" t="s">
        <v>284</v>
      </c>
      <c r="C609" t="s">
        <v>309</v>
      </c>
      <c r="D609" t="s">
        <v>477</v>
      </c>
      <c r="E609" t="s">
        <v>36</v>
      </c>
      <c r="F609" t="s">
        <v>37</v>
      </c>
      <c r="G609">
        <v>10</v>
      </c>
      <c r="H609" t="s">
        <v>532</v>
      </c>
      <c r="I609" t="s">
        <v>577</v>
      </c>
      <c r="J609" t="s">
        <v>492</v>
      </c>
      <c r="K609" s="142">
        <v>419</v>
      </c>
      <c r="L609" s="326">
        <v>0.32354998588562012</v>
      </c>
      <c r="M609" s="326">
        <v>0.43737000226974487</v>
      </c>
      <c r="N609" s="142">
        <v>4163</v>
      </c>
      <c r="O609" s="326">
        <v>0.53549998998641968</v>
      </c>
      <c r="P609" s="326">
        <v>0.73447000980377197</v>
      </c>
      <c r="Q609" s="142">
        <v>63272</v>
      </c>
      <c r="R609" s="326">
        <v>0.51279997825622559</v>
      </c>
      <c r="S609" s="326">
        <v>0.81407999992370605</v>
      </c>
    </row>
    <row r="610" spans="1:19" x14ac:dyDescent="0.25">
      <c r="A610" t="s">
        <v>478</v>
      </c>
      <c r="B610" t="s">
        <v>284</v>
      </c>
      <c r="C610" t="s">
        <v>309</v>
      </c>
      <c r="D610" t="s">
        <v>477</v>
      </c>
      <c r="E610" t="s">
        <v>36</v>
      </c>
      <c r="F610" t="s">
        <v>37</v>
      </c>
      <c r="G610" s="133">
        <v>10</v>
      </c>
      <c r="H610" t="s">
        <v>532</v>
      </c>
      <c r="I610" t="s">
        <v>577</v>
      </c>
      <c r="J610" t="s">
        <v>491</v>
      </c>
      <c r="K610" s="327">
        <v>435</v>
      </c>
      <c r="L610" s="326">
        <v>0.33590999245643621</v>
      </c>
      <c r="M610" s="326">
        <v>0.45407000184059138</v>
      </c>
      <c r="N610" s="327">
        <v>987</v>
      </c>
      <c r="O610" s="326">
        <v>0.12695999443531039</v>
      </c>
      <c r="P610" s="326">
        <v>0.1741400063037872</v>
      </c>
      <c r="Q610" s="327">
        <v>9186</v>
      </c>
      <c r="R610" s="326">
        <v>7.4450001120567322E-2</v>
      </c>
      <c r="S610" s="325">
        <v>0.11818999797105791</v>
      </c>
    </row>
    <row r="611" spans="1:19" x14ac:dyDescent="0.25">
      <c r="A611" t="s">
        <v>478</v>
      </c>
      <c r="B611" t="s">
        <v>284</v>
      </c>
      <c r="C611" t="s">
        <v>309</v>
      </c>
      <c r="D611" t="s">
        <v>477</v>
      </c>
      <c r="E611" t="s">
        <v>36</v>
      </c>
      <c r="F611" t="s">
        <v>37</v>
      </c>
      <c r="G611" s="133">
        <v>10</v>
      </c>
      <c r="H611" t="s">
        <v>532</v>
      </c>
      <c r="I611" t="s">
        <v>577</v>
      </c>
      <c r="J611" t="s">
        <v>490</v>
      </c>
      <c r="K611" s="327">
        <v>75</v>
      </c>
      <c r="L611" s="326">
        <v>5.7920001447200782E-2</v>
      </c>
      <c r="M611" s="326">
        <v>7.8290000557899475E-2</v>
      </c>
      <c r="N611" s="327">
        <v>296</v>
      </c>
      <c r="O611" s="326">
        <v>3.8079999387264252E-2</v>
      </c>
      <c r="P611" s="326">
        <v>5.2220001816749573E-2</v>
      </c>
      <c r="Q611" s="327">
        <v>3071</v>
      </c>
      <c r="R611" s="326">
        <v>2.489000000059605E-2</v>
      </c>
      <c r="S611" s="325">
        <v>3.9510000497102737E-2</v>
      </c>
    </row>
    <row r="612" spans="1:19" x14ac:dyDescent="0.25">
      <c r="A612" t="s">
        <v>478</v>
      </c>
      <c r="B612" t="s">
        <v>284</v>
      </c>
      <c r="C612" t="s">
        <v>309</v>
      </c>
      <c r="D612" t="s">
        <v>477</v>
      </c>
      <c r="E612" t="s">
        <v>36</v>
      </c>
      <c r="F612" t="s">
        <v>37</v>
      </c>
      <c r="G612" s="133">
        <v>10</v>
      </c>
      <c r="H612" t="s">
        <v>532</v>
      </c>
      <c r="I612" t="s">
        <v>577</v>
      </c>
      <c r="J612" t="s">
        <v>489</v>
      </c>
      <c r="K612" s="327">
        <v>27</v>
      </c>
      <c r="L612" s="326">
        <v>2.0850000903010368E-2</v>
      </c>
      <c r="M612" s="326">
        <v>2.8179999440908429E-2</v>
      </c>
      <c r="N612" s="327">
        <v>194</v>
      </c>
      <c r="O612" s="326">
        <v>2.4949999526143071E-2</v>
      </c>
      <c r="P612" s="326">
        <v>3.4230001270771027E-2</v>
      </c>
      <c r="Q612" s="327">
        <v>1819</v>
      </c>
      <c r="R612" s="326">
        <v>1.473999954760075E-2</v>
      </c>
      <c r="S612" s="325">
        <v>2.339999936521053E-2</v>
      </c>
    </row>
    <row r="613" spans="1:19" x14ac:dyDescent="0.25">
      <c r="A613" t="s">
        <v>478</v>
      </c>
      <c r="B613" t="s">
        <v>284</v>
      </c>
      <c r="C613" t="s">
        <v>309</v>
      </c>
      <c r="D613" t="s">
        <v>477</v>
      </c>
      <c r="E613" t="s">
        <v>36</v>
      </c>
      <c r="F613" t="s">
        <v>37</v>
      </c>
      <c r="G613" s="133">
        <v>10</v>
      </c>
      <c r="H613" t="s">
        <v>532</v>
      </c>
      <c r="I613" t="s">
        <v>577</v>
      </c>
      <c r="J613" t="s">
        <v>488</v>
      </c>
      <c r="K613" s="327">
        <v>2</v>
      </c>
      <c r="L613" s="326">
        <v>1.5399999683722849E-3</v>
      </c>
      <c r="M613" s="326">
        <v>2.090000081807375E-3</v>
      </c>
      <c r="N613" s="327">
        <v>28</v>
      </c>
      <c r="O613" s="326">
        <v>3.599999938160181E-3</v>
      </c>
      <c r="P613" s="326">
        <v>4.9399998970329762E-3</v>
      </c>
      <c r="Q613" s="327">
        <v>374</v>
      </c>
      <c r="R613" s="326">
        <v>3.03000002168119E-3</v>
      </c>
      <c r="S613" s="325">
        <v>4.8099998384714127E-3</v>
      </c>
    </row>
    <row r="614" spans="1:19" x14ac:dyDescent="0.25">
      <c r="A614" t="s">
        <v>478</v>
      </c>
      <c r="B614" t="s">
        <v>284</v>
      </c>
      <c r="C614" t="s">
        <v>309</v>
      </c>
      <c r="D614" t="s">
        <v>477</v>
      </c>
      <c r="E614" t="s">
        <v>36</v>
      </c>
      <c r="F614" t="s">
        <v>37</v>
      </c>
      <c r="G614" s="133">
        <v>10</v>
      </c>
      <c r="H614" t="s">
        <v>532</v>
      </c>
      <c r="I614" t="s">
        <v>499</v>
      </c>
      <c r="J614" t="s">
        <v>261</v>
      </c>
      <c r="K614" s="327">
        <v>1288</v>
      </c>
      <c r="L614" s="326">
        <v>0.99458998441696167</v>
      </c>
      <c r="N614" s="327">
        <v>7726</v>
      </c>
      <c r="O614" s="326">
        <v>0.99383002519607544</v>
      </c>
      <c r="Q614" s="327">
        <v>122496</v>
      </c>
      <c r="R614" s="326">
        <v>0.99278998374938965</v>
      </c>
      <c r="S614" s="325"/>
    </row>
    <row r="615" spans="1:19" x14ac:dyDescent="0.25">
      <c r="A615" t="s">
        <v>478</v>
      </c>
      <c r="B615" t="s">
        <v>284</v>
      </c>
      <c r="C615" t="s">
        <v>309</v>
      </c>
      <c r="D615" t="s">
        <v>477</v>
      </c>
      <c r="E615" t="s">
        <v>36</v>
      </c>
      <c r="F615" t="s">
        <v>37</v>
      </c>
      <c r="G615" s="133">
        <v>10</v>
      </c>
      <c r="H615" t="s">
        <v>532</v>
      </c>
      <c r="I615" t="s">
        <v>499</v>
      </c>
      <c r="J615" t="s">
        <v>262</v>
      </c>
      <c r="K615" s="327">
        <v>7</v>
      </c>
      <c r="L615" s="326">
        <v>5.4100002162158489E-3</v>
      </c>
      <c r="N615" s="327">
        <v>48</v>
      </c>
      <c r="O615" s="326">
        <v>6.1699999496340752E-3</v>
      </c>
      <c r="Q615" s="327">
        <v>889</v>
      </c>
      <c r="R615" s="326">
        <v>7.2099999524652958E-3</v>
      </c>
      <c r="S615" s="325"/>
    </row>
    <row r="616" spans="1:19" x14ac:dyDescent="0.25">
      <c r="A616" t="s">
        <v>478</v>
      </c>
      <c r="B616" t="s">
        <v>284</v>
      </c>
      <c r="C616" t="s">
        <v>309</v>
      </c>
      <c r="D616" t="s">
        <v>477</v>
      </c>
      <c r="E616" t="s">
        <v>36</v>
      </c>
      <c r="F616" t="s">
        <v>37</v>
      </c>
      <c r="G616" s="133">
        <v>10</v>
      </c>
      <c r="H616" t="s">
        <v>532</v>
      </c>
      <c r="I616" t="s">
        <v>578</v>
      </c>
      <c r="J616" t="s">
        <v>498</v>
      </c>
      <c r="K616" s="327">
        <v>15</v>
      </c>
      <c r="L616" s="326">
        <v>1.157999970018864E-2</v>
      </c>
      <c r="N616" s="327">
        <v>745</v>
      </c>
      <c r="O616" s="326">
        <v>9.5830000936985016E-2</v>
      </c>
      <c r="Q616" s="327">
        <v>17871</v>
      </c>
      <c r="R616" s="326">
        <v>0.1448400020599365</v>
      </c>
      <c r="S616" s="325"/>
    </row>
    <row r="617" spans="1:19" x14ac:dyDescent="0.25">
      <c r="A617" t="s">
        <v>478</v>
      </c>
      <c r="B617" t="s">
        <v>284</v>
      </c>
      <c r="C617" t="s">
        <v>309</v>
      </c>
      <c r="D617" t="s">
        <v>477</v>
      </c>
      <c r="E617" t="s">
        <v>36</v>
      </c>
      <c r="F617" t="s">
        <v>37</v>
      </c>
      <c r="G617" s="133">
        <v>10</v>
      </c>
      <c r="H617" t="s">
        <v>532</v>
      </c>
      <c r="I617" t="s">
        <v>578</v>
      </c>
      <c r="J617" t="s">
        <v>497</v>
      </c>
      <c r="K617" s="327">
        <v>63</v>
      </c>
      <c r="L617" s="326">
        <v>4.8650000244379037E-2</v>
      </c>
      <c r="N617" s="327">
        <v>1347</v>
      </c>
      <c r="O617" s="326">
        <v>0.17327000200748441</v>
      </c>
      <c r="Q617" s="327">
        <v>21943</v>
      </c>
      <c r="R617" s="326">
        <v>0.17783999443054199</v>
      </c>
      <c r="S617" s="325"/>
    </row>
    <row r="618" spans="1:19" x14ac:dyDescent="0.25">
      <c r="A618" t="s">
        <v>478</v>
      </c>
      <c r="B618" t="s">
        <v>284</v>
      </c>
      <c r="C618" t="s">
        <v>309</v>
      </c>
      <c r="D618" t="s">
        <v>477</v>
      </c>
      <c r="E618" t="s">
        <v>36</v>
      </c>
      <c r="F618" t="s">
        <v>37</v>
      </c>
      <c r="G618" s="133">
        <v>10</v>
      </c>
      <c r="H618" t="s">
        <v>532</v>
      </c>
      <c r="I618" t="s">
        <v>578</v>
      </c>
      <c r="J618" t="s">
        <v>496</v>
      </c>
      <c r="K618" s="327">
        <v>250</v>
      </c>
      <c r="L618" s="326">
        <v>0.19304999709129331</v>
      </c>
      <c r="N618" s="327">
        <v>2275</v>
      </c>
      <c r="O618" s="326">
        <v>0.29264000058174128</v>
      </c>
      <c r="Q618" s="327">
        <v>25988</v>
      </c>
      <c r="R618" s="326">
        <v>0.21062999963760379</v>
      </c>
      <c r="S618" s="325"/>
    </row>
    <row r="619" spans="1:19" x14ac:dyDescent="0.25">
      <c r="A619" t="s">
        <v>478</v>
      </c>
      <c r="B619" t="s">
        <v>284</v>
      </c>
      <c r="C619" t="s">
        <v>309</v>
      </c>
      <c r="D619" t="s">
        <v>477</v>
      </c>
      <c r="E619" t="s">
        <v>36</v>
      </c>
      <c r="F619" t="s">
        <v>37</v>
      </c>
      <c r="G619" s="133">
        <v>10</v>
      </c>
      <c r="H619" t="s">
        <v>532</v>
      </c>
      <c r="I619" t="s">
        <v>578</v>
      </c>
      <c r="J619" t="s">
        <v>495</v>
      </c>
      <c r="K619" s="327">
        <v>409</v>
      </c>
      <c r="L619" s="326">
        <v>0.31582999229431152</v>
      </c>
      <c r="N619" s="327">
        <v>1787</v>
      </c>
      <c r="O619" s="326">
        <v>0.22987000644207001</v>
      </c>
      <c r="Q619" s="327">
        <v>27975</v>
      </c>
      <c r="R619" s="326">
        <v>0.22673000395298001</v>
      </c>
      <c r="S619" s="325"/>
    </row>
    <row r="620" spans="1:19" x14ac:dyDescent="0.25">
      <c r="A620" t="s">
        <v>478</v>
      </c>
      <c r="B620" t="s">
        <v>284</v>
      </c>
      <c r="C620" t="s">
        <v>309</v>
      </c>
      <c r="D620" t="s">
        <v>477</v>
      </c>
      <c r="E620" t="s">
        <v>36</v>
      </c>
      <c r="F620" t="s">
        <v>37</v>
      </c>
      <c r="G620" s="133">
        <v>10</v>
      </c>
      <c r="H620" t="s">
        <v>532</v>
      </c>
      <c r="I620" t="s">
        <v>578</v>
      </c>
      <c r="J620" t="s">
        <v>494</v>
      </c>
      <c r="K620" s="327">
        <v>558</v>
      </c>
      <c r="L620" s="326">
        <v>0.43088999390602112</v>
      </c>
      <c r="N620" s="327">
        <v>1620</v>
      </c>
      <c r="O620" s="326">
        <v>0.2083899974822998</v>
      </c>
      <c r="Q620" s="327">
        <v>29608</v>
      </c>
      <c r="R620" s="326">
        <v>0.23995999991893771</v>
      </c>
      <c r="S620" s="325"/>
    </row>
    <row r="621" spans="1:19" x14ac:dyDescent="0.25">
      <c r="A621" t="s">
        <v>478</v>
      </c>
      <c r="B621" t="s">
        <v>284</v>
      </c>
      <c r="C621" t="s">
        <v>309</v>
      </c>
      <c r="D621" t="s">
        <v>477</v>
      </c>
      <c r="E621" t="s">
        <v>36</v>
      </c>
      <c r="F621" t="s">
        <v>37</v>
      </c>
      <c r="G621" s="133">
        <v>10</v>
      </c>
      <c r="H621" t="s">
        <v>532</v>
      </c>
      <c r="I621" t="s">
        <v>476</v>
      </c>
      <c r="J621" t="s">
        <v>482</v>
      </c>
      <c r="K621" s="327">
        <v>973</v>
      </c>
      <c r="L621" s="326">
        <v>0.75134998559951782</v>
      </c>
      <c r="M621" s="326">
        <v>0.80281001329421997</v>
      </c>
      <c r="N621" s="327">
        <v>5801</v>
      </c>
      <c r="O621" s="326">
        <v>0.74620997905731201</v>
      </c>
      <c r="P621" s="326">
        <v>0.78539997339248657</v>
      </c>
      <c r="Q621" s="327">
        <v>91484</v>
      </c>
      <c r="R621" s="326">
        <v>0.74145001173019409</v>
      </c>
      <c r="S621" s="325">
        <v>0.77395999431610107</v>
      </c>
    </row>
    <row r="622" spans="1:19" x14ac:dyDescent="0.25">
      <c r="A622" t="s">
        <v>478</v>
      </c>
      <c r="B622" t="s">
        <v>284</v>
      </c>
      <c r="C622" t="s">
        <v>309</v>
      </c>
      <c r="D622" t="s">
        <v>477</v>
      </c>
      <c r="E622" t="s">
        <v>36</v>
      </c>
      <c r="F622" t="s">
        <v>37</v>
      </c>
      <c r="G622" s="133">
        <v>10</v>
      </c>
      <c r="H622" t="s">
        <v>532</v>
      </c>
      <c r="I622" t="s">
        <v>476</v>
      </c>
      <c r="J622" t="s">
        <v>481</v>
      </c>
      <c r="K622" s="327">
        <v>128</v>
      </c>
      <c r="L622" s="326">
        <v>9.8839998245239258E-2</v>
      </c>
      <c r="M622" s="326">
        <v>0.1056099981069565</v>
      </c>
      <c r="N622" s="327">
        <v>762</v>
      </c>
      <c r="O622" s="326">
        <v>9.8020002245903015E-2</v>
      </c>
      <c r="P622" s="326">
        <v>0.1031700000166893</v>
      </c>
      <c r="Q622" s="327">
        <v>12086</v>
      </c>
      <c r="R622" s="326">
        <v>9.7949996590614319E-2</v>
      </c>
      <c r="S622" s="325">
        <v>0.1022500023245811</v>
      </c>
    </row>
    <row r="623" spans="1:19" x14ac:dyDescent="0.25">
      <c r="A623" t="s">
        <v>478</v>
      </c>
      <c r="B623" t="s">
        <v>284</v>
      </c>
      <c r="C623" t="s">
        <v>309</v>
      </c>
      <c r="D623" t="s">
        <v>477</v>
      </c>
      <c r="E623" t="s">
        <v>36</v>
      </c>
      <c r="F623" t="s">
        <v>37</v>
      </c>
      <c r="G623" s="133">
        <v>10</v>
      </c>
      <c r="H623" t="s">
        <v>532</v>
      </c>
      <c r="I623" t="s">
        <v>476</v>
      </c>
      <c r="J623" t="s">
        <v>480</v>
      </c>
      <c r="K623" s="327">
        <v>65</v>
      </c>
      <c r="L623" s="326">
        <v>5.0190001726150513E-2</v>
      </c>
      <c r="M623" s="326">
        <v>5.3630001842975623E-2</v>
      </c>
      <c r="N623" s="327">
        <v>488</v>
      </c>
      <c r="O623" s="326">
        <v>6.2770001590251923E-2</v>
      </c>
      <c r="P623" s="326">
        <v>6.6069997847080231E-2</v>
      </c>
      <c r="Q623" s="327">
        <v>8487</v>
      </c>
      <c r="R623" s="326">
        <v>6.8779997527599335E-2</v>
      </c>
      <c r="S623" s="325">
        <v>7.1800000965595245E-2</v>
      </c>
    </row>
    <row r="624" spans="1:19" x14ac:dyDescent="0.25">
      <c r="A624" t="s">
        <v>478</v>
      </c>
      <c r="B624" t="s">
        <v>284</v>
      </c>
      <c r="C624" t="s">
        <v>309</v>
      </c>
      <c r="D624" t="s">
        <v>477</v>
      </c>
      <c r="E624" t="s">
        <v>36</v>
      </c>
      <c r="F624" t="s">
        <v>37</v>
      </c>
      <c r="G624">
        <v>10</v>
      </c>
      <c r="H624" t="s">
        <v>532</v>
      </c>
      <c r="I624" t="s">
        <v>476</v>
      </c>
      <c r="J624" t="s">
        <v>479</v>
      </c>
      <c r="K624" s="142">
        <v>83</v>
      </c>
      <c r="L624" s="326">
        <v>6.4089998602867126E-2</v>
      </c>
      <c r="N624" s="142">
        <v>388</v>
      </c>
      <c r="O624" s="326">
        <v>4.9910001456737518E-2</v>
      </c>
      <c r="Q624" s="142">
        <v>5183</v>
      </c>
      <c r="R624" s="326">
        <v>4.2010001838207238E-2</v>
      </c>
    </row>
    <row r="625" spans="1:19" x14ac:dyDescent="0.25">
      <c r="A625" t="s">
        <v>478</v>
      </c>
      <c r="B625" t="s">
        <v>284</v>
      </c>
      <c r="C625" t="s">
        <v>309</v>
      </c>
      <c r="D625" t="s">
        <v>477</v>
      </c>
      <c r="E625" t="s">
        <v>36</v>
      </c>
      <c r="F625" t="s">
        <v>37</v>
      </c>
      <c r="G625" s="133">
        <v>10</v>
      </c>
      <c r="H625" t="s">
        <v>532</v>
      </c>
      <c r="I625" t="s">
        <v>476</v>
      </c>
      <c r="J625" t="s">
        <v>475</v>
      </c>
      <c r="K625" s="327">
        <v>46</v>
      </c>
      <c r="L625" s="326">
        <v>3.5519998520612717E-2</v>
      </c>
      <c r="M625" s="326">
        <v>3.7950001657009118E-2</v>
      </c>
      <c r="N625" s="327">
        <v>335</v>
      </c>
      <c r="O625" s="326">
        <v>4.3090000748634338E-2</v>
      </c>
      <c r="P625" s="326">
        <v>4.5359998941421509E-2</v>
      </c>
      <c r="Q625" s="327">
        <v>6145</v>
      </c>
      <c r="R625" s="326">
        <v>4.9800001084804528E-2</v>
      </c>
      <c r="S625" s="325">
        <v>5.1989998668432243E-2</v>
      </c>
    </row>
    <row r="626" spans="1:19" x14ac:dyDescent="0.25">
      <c r="A626" t="s">
        <v>478</v>
      </c>
      <c r="B626" t="s">
        <v>284</v>
      </c>
      <c r="C626" t="s">
        <v>309</v>
      </c>
      <c r="D626" t="s">
        <v>477</v>
      </c>
      <c r="E626" t="s">
        <v>38</v>
      </c>
      <c r="F626" t="s">
        <v>39</v>
      </c>
      <c r="G626" s="133">
        <v>14</v>
      </c>
      <c r="H626" t="s">
        <v>416</v>
      </c>
      <c r="I626" t="s">
        <v>525</v>
      </c>
      <c r="J626" t="s">
        <v>530</v>
      </c>
      <c r="K626" s="327">
        <v>6</v>
      </c>
      <c r="L626" s="326">
        <v>1.460000034421682E-2</v>
      </c>
      <c r="N626" s="327">
        <v>47</v>
      </c>
      <c r="O626" s="326">
        <v>7.089999970048666E-3</v>
      </c>
      <c r="Q626" s="327">
        <v>595</v>
      </c>
      <c r="R626" s="326">
        <v>4.8199999146163464E-3</v>
      </c>
      <c r="S626" s="325"/>
    </row>
    <row r="627" spans="1:19" x14ac:dyDescent="0.25">
      <c r="A627" t="s">
        <v>478</v>
      </c>
      <c r="B627" t="s">
        <v>284</v>
      </c>
      <c r="C627" t="s">
        <v>309</v>
      </c>
      <c r="D627" t="s">
        <v>477</v>
      </c>
      <c r="E627" t="s">
        <v>38</v>
      </c>
      <c r="F627" t="s">
        <v>39</v>
      </c>
      <c r="G627" s="133">
        <v>14</v>
      </c>
      <c r="H627" t="s">
        <v>416</v>
      </c>
      <c r="I627" t="s">
        <v>525</v>
      </c>
      <c r="J627" t="s">
        <v>529</v>
      </c>
      <c r="K627" s="327">
        <v>36</v>
      </c>
      <c r="L627" s="326">
        <v>8.759000152349472E-2</v>
      </c>
      <c r="N627" s="327">
        <v>396</v>
      </c>
      <c r="O627" s="326">
        <v>5.9769999235868447E-2</v>
      </c>
      <c r="Q627" s="327">
        <v>4962</v>
      </c>
      <c r="R627" s="326">
        <v>4.0219999849796302E-2</v>
      </c>
      <c r="S627" s="325"/>
    </row>
    <row r="628" spans="1:19" x14ac:dyDescent="0.25">
      <c r="A628" t="s">
        <v>478</v>
      </c>
      <c r="B628" t="s">
        <v>284</v>
      </c>
      <c r="C628" t="s">
        <v>309</v>
      </c>
      <c r="D628" t="s">
        <v>477</v>
      </c>
      <c r="E628" t="s">
        <v>38</v>
      </c>
      <c r="F628" t="s">
        <v>39</v>
      </c>
      <c r="G628">
        <v>14</v>
      </c>
      <c r="H628" t="s">
        <v>416</v>
      </c>
      <c r="I628" t="s">
        <v>525</v>
      </c>
      <c r="J628" t="s">
        <v>528</v>
      </c>
      <c r="K628" s="142">
        <v>101</v>
      </c>
      <c r="L628" s="326">
        <v>0.24573999643325811</v>
      </c>
      <c r="N628" s="142">
        <v>1163</v>
      </c>
      <c r="O628" s="326">
        <v>0.17554999887943271</v>
      </c>
      <c r="Q628" s="142">
        <v>15699</v>
      </c>
      <c r="R628" s="326">
        <v>0.12724000215530401</v>
      </c>
    </row>
    <row r="629" spans="1:19" x14ac:dyDescent="0.25">
      <c r="A629" t="s">
        <v>478</v>
      </c>
      <c r="B629" t="s">
        <v>284</v>
      </c>
      <c r="C629" t="s">
        <v>309</v>
      </c>
      <c r="D629" t="s">
        <v>477</v>
      </c>
      <c r="E629" t="s">
        <v>38</v>
      </c>
      <c r="F629" t="s">
        <v>39</v>
      </c>
      <c r="G629" s="133">
        <v>14</v>
      </c>
      <c r="H629" t="s">
        <v>416</v>
      </c>
      <c r="I629" t="s">
        <v>525</v>
      </c>
      <c r="J629" t="s">
        <v>527</v>
      </c>
      <c r="K629" s="327">
        <v>77</v>
      </c>
      <c r="L629" s="326">
        <v>0.1873500049114227</v>
      </c>
      <c r="N629" s="327">
        <v>1657</v>
      </c>
      <c r="O629" s="326">
        <v>0.25011000037193298</v>
      </c>
      <c r="Q629" s="327">
        <v>30576</v>
      </c>
      <c r="R629" s="326">
        <v>0.2478100061416626</v>
      </c>
      <c r="S629" s="325"/>
    </row>
    <row r="630" spans="1:19" x14ac:dyDescent="0.25">
      <c r="A630" t="s">
        <v>478</v>
      </c>
      <c r="B630" t="s">
        <v>284</v>
      </c>
      <c r="C630" t="s">
        <v>309</v>
      </c>
      <c r="D630" t="s">
        <v>477</v>
      </c>
      <c r="E630" t="s">
        <v>38</v>
      </c>
      <c r="F630" t="s">
        <v>39</v>
      </c>
      <c r="G630">
        <v>14</v>
      </c>
      <c r="H630" t="s">
        <v>416</v>
      </c>
      <c r="I630" t="s">
        <v>525</v>
      </c>
      <c r="J630" t="s">
        <v>526</v>
      </c>
      <c r="K630" s="142">
        <v>72</v>
      </c>
      <c r="L630" s="326">
        <v>0.17518000304698941</v>
      </c>
      <c r="N630" s="142">
        <v>1411</v>
      </c>
      <c r="O630" s="326">
        <v>0.2129800021648407</v>
      </c>
      <c r="Q630" s="142">
        <v>30917</v>
      </c>
      <c r="R630" s="326">
        <v>0.25056999921798712</v>
      </c>
    </row>
    <row r="631" spans="1:19" x14ac:dyDescent="0.25">
      <c r="A631" t="s">
        <v>478</v>
      </c>
      <c r="B631" t="s">
        <v>284</v>
      </c>
      <c r="C631" t="s">
        <v>309</v>
      </c>
      <c r="D631" t="s">
        <v>477</v>
      </c>
      <c r="E631" t="s">
        <v>38</v>
      </c>
      <c r="F631" t="s">
        <v>39</v>
      </c>
      <c r="G631" s="133">
        <v>14</v>
      </c>
      <c r="H631" t="s">
        <v>416</v>
      </c>
      <c r="I631" t="s">
        <v>525</v>
      </c>
      <c r="J631" t="s">
        <v>259</v>
      </c>
      <c r="K631" s="327">
        <v>60</v>
      </c>
      <c r="L631" s="326">
        <v>0.14598999917507169</v>
      </c>
      <c r="N631" s="327">
        <v>1097</v>
      </c>
      <c r="O631" s="326">
        <v>0.16558000445365911</v>
      </c>
      <c r="Q631" s="327">
        <v>23351</v>
      </c>
      <c r="R631" s="326">
        <v>0.18925000727176669</v>
      </c>
      <c r="S631" s="325"/>
    </row>
    <row r="632" spans="1:19" x14ac:dyDescent="0.25">
      <c r="A632" t="s">
        <v>478</v>
      </c>
      <c r="B632" t="s">
        <v>284</v>
      </c>
      <c r="C632" t="s">
        <v>309</v>
      </c>
      <c r="D632" t="s">
        <v>477</v>
      </c>
      <c r="E632" t="s">
        <v>38</v>
      </c>
      <c r="F632" t="s">
        <v>39</v>
      </c>
      <c r="G632">
        <v>14</v>
      </c>
      <c r="H632" t="s">
        <v>416</v>
      </c>
      <c r="I632" t="s">
        <v>525</v>
      </c>
      <c r="J632" t="s">
        <v>260</v>
      </c>
      <c r="K632" s="142">
        <v>59</v>
      </c>
      <c r="L632" s="326">
        <v>0.14354999363422391</v>
      </c>
      <c r="N632" s="142">
        <v>854</v>
      </c>
      <c r="O632" s="326">
        <v>0.12891000509262079</v>
      </c>
      <c r="Q632" s="142">
        <v>17285</v>
      </c>
      <c r="R632" s="326">
        <v>0.14009000360965729</v>
      </c>
    </row>
    <row r="633" spans="1:19" x14ac:dyDescent="0.25">
      <c r="A633" t="s">
        <v>478</v>
      </c>
      <c r="B633" t="s">
        <v>284</v>
      </c>
      <c r="C633" t="s">
        <v>309</v>
      </c>
      <c r="D633" t="s">
        <v>477</v>
      </c>
      <c r="E633" t="s">
        <v>38</v>
      </c>
      <c r="F633" t="s">
        <v>39</v>
      </c>
      <c r="G633" s="133">
        <v>14</v>
      </c>
      <c r="H633" t="s">
        <v>416</v>
      </c>
      <c r="I633" t="s">
        <v>521</v>
      </c>
      <c r="J633" t="s">
        <v>524</v>
      </c>
      <c r="K633" s="327">
        <v>305</v>
      </c>
      <c r="L633" s="326">
        <v>0.74208998680114746</v>
      </c>
      <c r="M633" s="326">
        <v>0.80475002527236938</v>
      </c>
      <c r="N633" s="327">
        <v>5178</v>
      </c>
      <c r="O633" s="326">
        <v>0.78157997131347656</v>
      </c>
      <c r="P633" s="326">
        <v>0.8351600170135498</v>
      </c>
      <c r="Q633" s="327">
        <v>99716</v>
      </c>
      <c r="R633" s="326">
        <v>0.80817002058029175</v>
      </c>
      <c r="S633" s="325">
        <v>0.84360998868942261</v>
      </c>
    </row>
    <row r="634" spans="1:19" x14ac:dyDescent="0.25">
      <c r="A634" t="s">
        <v>478</v>
      </c>
      <c r="B634" t="s">
        <v>284</v>
      </c>
      <c r="C634" t="s">
        <v>309</v>
      </c>
      <c r="D634" t="s">
        <v>477</v>
      </c>
      <c r="E634" t="s">
        <v>38</v>
      </c>
      <c r="F634" t="s">
        <v>39</v>
      </c>
      <c r="G634" s="133">
        <v>14</v>
      </c>
      <c r="H634" t="s">
        <v>416</v>
      </c>
      <c r="I634" t="s">
        <v>521</v>
      </c>
      <c r="J634" t="s">
        <v>523</v>
      </c>
      <c r="K634" s="327">
        <v>49</v>
      </c>
      <c r="L634" s="326">
        <v>0.1192200034856796</v>
      </c>
      <c r="M634" s="326">
        <v>0.12928999960422519</v>
      </c>
      <c r="N634" s="327">
        <v>624</v>
      </c>
      <c r="O634" s="326">
        <v>9.4190001487731934E-2</v>
      </c>
      <c r="P634" s="326">
        <v>0.10064999759197241</v>
      </c>
      <c r="Q634" s="327">
        <v>10969</v>
      </c>
      <c r="R634" s="326">
        <v>8.8899999856948853E-2</v>
      </c>
      <c r="S634" s="325">
        <v>9.2799998819828033E-2</v>
      </c>
    </row>
    <row r="635" spans="1:19" x14ac:dyDescent="0.25">
      <c r="A635" t="s">
        <v>478</v>
      </c>
      <c r="B635" t="s">
        <v>284</v>
      </c>
      <c r="C635" t="s">
        <v>309</v>
      </c>
      <c r="D635" t="s">
        <v>477</v>
      </c>
      <c r="E635" t="s">
        <v>38</v>
      </c>
      <c r="F635" t="s">
        <v>39</v>
      </c>
      <c r="G635">
        <v>14</v>
      </c>
      <c r="H635" t="s">
        <v>416</v>
      </c>
      <c r="I635" t="s">
        <v>521</v>
      </c>
      <c r="J635" t="s">
        <v>522</v>
      </c>
      <c r="K635" s="142">
        <v>25</v>
      </c>
      <c r="L635" s="326">
        <v>6.0830000787973397E-2</v>
      </c>
      <c r="M635" s="326">
        <v>6.5959997475147247E-2</v>
      </c>
      <c r="N635" s="142">
        <v>398</v>
      </c>
      <c r="O635" s="326">
        <v>6.0079999268054962E-2</v>
      </c>
      <c r="P635" s="326">
        <v>6.4190000295639038E-2</v>
      </c>
      <c r="Q635" s="142">
        <v>7517</v>
      </c>
      <c r="R635" s="326">
        <v>6.0920000076293952E-2</v>
      </c>
      <c r="S635" s="326">
        <v>6.3589997589588165E-2</v>
      </c>
    </row>
    <row r="636" spans="1:19" x14ac:dyDescent="0.25">
      <c r="A636" t="s">
        <v>478</v>
      </c>
      <c r="B636" t="s">
        <v>284</v>
      </c>
      <c r="C636" t="s">
        <v>309</v>
      </c>
      <c r="D636" t="s">
        <v>477</v>
      </c>
      <c r="E636" t="s">
        <v>38</v>
      </c>
      <c r="F636" t="s">
        <v>39</v>
      </c>
      <c r="G636" s="133">
        <v>14</v>
      </c>
      <c r="H636" t="s">
        <v>416</v>
      </c>
      <c r="I636" t="s">
        <v>521</v>
      </c>
      <c r="J636" t="s">
        <v>438</v>
      </c>
      <c r="K636" s="327">
        <v>32</v>
      </c>
      <c r="L636" s="326">
        <v>7.7859997749328613E-2</v>
      </c>
      <c r="N636" s="327">
        <v>425</v>
      </c>
      <c r="O636" s="326">
        <v>6.4149998128414154E-2</v>
      </c>
      <c r="Q636" s="327">
        <v>5183</v>
      </c>
      <c r="R636" s="326">
        <v>4.2010001838207238E-2</v>
      </c>
      <c r="S636" s="325"/>
    </row>
    <row r="637" spans="1:19" x14ac:dyDescent="0.25">
      <c r="A637" t="s">
        <v>478</v>
      </c>
      <c r="B637" t="s">
        <v>284</v>
      </c>
      <c r="C637" t="s">
        <v>309</v>
      </c>
      <c r="D637" t="s">
        <v>477</v>
      </c>
      <c r="E637" t="s">
        <v>38</v>
      </c>
      <c r="F637" t="s">
        <v>39</v>
      </c>
      <c r="G637" s="133">
        <v>14</v>
      </c>
      <c r="H637" t="s">
        <v>416</v>
      </c>
      <c r="I637" t="s">
        <v>517</v>
      </c>
      <c r="J637" t="s">
        <v>520</v>
      </c>
      <c r="K637" s="327">
        <v>165</v>
      </c>
      <c r="L637" s="326">
        <v>0.40145999193191528</v>
      </c>
      <c r="N637" s="327">
        <v>2427</v>
      </c>
      <c r="O637" s="326">
        <v>0.36634001135826111</v>
      </c>
      <c r="Q637" s="327">
        <v>43571</v>
      </c>
      <c r="R637" s="326">
        <v>0.35313001275062561</v>
      </c>
      <c r="S637" s="325"/>
    </row>
    <row r="638" spans="1:19" x14ac:dyDescent="0.25">
      <c r="A638" t="s">
        <v>478</v>
      </c>
      <c r="B638" t="s">
        <v>284</v>
      </c>
      <c r="C638" t="s">
        <v>309</v>
      </c>
      <c r="D638" t="s">
        <v>477</v>
      </c>
      <c r="E638" t="s">
        <v>38</v>
      </c>
      <c r="F638" t="s">
        <v>39</v>
      </c>
      <c r="G638" s="133">
        <v>14</v>
      </c>
      <c r="H638" t="s">
        <v>416</v>
      </c>
      <c r="I638" t="s">
        <v>517</v>
      </c>
      <c r="J638" t="s">
        <v>519</v>
      </c>
      <c r="K638" s="327">
        <v>105</v>
      </c>
      <c r="L638" s="326">
        <v>0.25547000765800482</v>
      </c>
      <c r="N638" s="327">
        <v>1875</v>
      </c>
      <c r="O638" s="326">
        <v>0.28301998972892761</v>
      </c>
      <c r="Q638" s="327">
        <v>34904</v>
      </c>
      <c r="R638" s="326">
        <v>0.28288999199867249</v>
      </c>
      <c r="S638" s="325"/>
    </row>
    <row r="639" spans="1:19" x14ac:dyDescent="0.25">
      <c r="A639" t="s">
        <v>478</v>
      </c>
      <c r="B639" t="s">
        <v>284</v>
      </c>
      <c r="C639" t="s">
        <v>309</v>
      </c>
      <c r="D639" t="s">
        <v>477</v>
      </c>
      <c r="E639" t="s">
        <v>38</v>
      </c>
      <c r="F639" t="s">
        <v>39</v>
      </c>
      <c r="G639">
        <v>14</v>
      </c>
      <c r="H639" t="s">
        <v>416</v>
      </c>
      <c r="I639" t="s">
        <v>517</v>
      </c>
      <c r="J639" t="s">
        <v>518</v>
      </c>
      <c r="K639" s="142">
        <v>141</v>
      </c>
      <c r="L639" s="326">
        <v>0.34307000041008001</v>
      </c>
      <c r="N639" s="142">
        <v>2323</v>
      </c>
      <c r="O639" s="326">
        <v>0.35063999891281128</v>
      </c>
      <c r="Q639" s="142">
        <v>44910</v>
      </c>
      <c r="R639" s="326">
        <v>0.3639799952507019</v>
      </c>
    </row>
    <row r="640" spans="1:19" x14ac:dyDescent="0.25">
      <c r="A640" t="s">
        <v>478</v>
      </c>
      <c r="B640" t="s">
        <v>284</v>
      </c>
      <c r="C640" t="s">
        <v>309</v>
      </c>
      <c r="D640" t="s">
        <v>477</v>
      </c>
      <c r="E640" t="s">
        <v>38</v>
      </c>
      <c r="F640" t="s">
        <v>39</v>
      </c>
      <c r="G640">
        <v>14</v>
      </c>
      <c r="H640" t="s">
        <v>416</v>
      </c>
      <c r="I640" t="s">
        <v>513</v>
      </c>
      <c r="J640" t="s">
        <v>516</v>
      </c>
      <c r="K640" s="142">
        <v>18</v>
      </c>
      <c r="L640" s="326">
        <v>4.3800000101327903E-2</v>
      </c>
      <c r="M640" s="326">
        <v>7.0869997143745422E-2</v>
      </c>
      <c r="N640" s="142">
        <v>207</v>
      </c>
      <c r="O640" s="326">
        <v>3.125E-2</v>
      </c>
      <c r="P640" s="326">
        <v>4.171999916434288E-2</v>
      </c>
      <c r="Q640" s="142">
        <v>4179</v>
      </c>
      <c r="R640" s="326">
        <v>3.3870000392198563E-2</v>
      </c>
      <c r="S640" s="326">
        <v>3.8320001214742661E-2</v>
      </c>
    </row>
    <row r="641" spans="1:19" x14ac:dyDescent="0.25">
      <c r="A641" t="s">
        <v>478</v>
      </c>
      <c r="B641" t="s">
        <v>284</v>
      </c>
      <c r="C641" t="s">
        <v>309</v>
      </c>
      <c r="D641" t="s">
        <v>477</v>
      </c>
      <c r="E641" t="s">
        <v>38</v>
      </c>
      <c r="F641" t="s">
        <v>39</v>
      </c>
      <c r="G641">
        <v>14</v>
      </c>
      <c r="H641" t="s">
        <v>416</v>
      </c>
      <c r="I641" t="s">
        <v>513</v>
      </c>
      <c r="J641" t="s">
        <v>515</v>
      </c>
      <c r="K641" s="142">
        <v>23</v>
      </c>
      <c r="L641" s="326">
        <v>5.5959999561309808E-2</v>
      </c>
      <c r="M641" s="326">
        <v>9.0549997985363007E-2</v>
      </c>
      <c r="N641" s="142">
        <v>765</v>
      </c>
      <c r="O641" s="326">
        <v>0.1154699996113777</v>
      </c>
      <c r="P641" s="326">
        <v>0.15417000651359561</v>
      </c>
      <c r="Q641" s="142">
        <v>13286</v>
      </c>
      <c r="R641" s="326">
        <v>0.1076800003647804</v>
      </c>
      <c r="S641" s="326">
        <v>0.12182000279426571</v>
      </c>
    </row>
    <row r="642" spans="1:19" x14ac:dyDescent="0.25">
      <c r="A642" t="s">
        <v>478</v>
      </c>
      <c r="B642" t="s">
        <v>284</v>
      </c>
      <c r="C642" t="s">
        <v>309</v>
      </c>
      <c r="D642" t="s">
        <v>477</v>
      </c>
      <c r="E642" t="s">
        <v>38</v>
      </c>
      <c r="F642" t="s">
        <v>39</v>
      </c>
      <c r="G642" s="133">
        <v>14</v>
      </c>
      <c r="H642" t="s">
        <v>416</v>
      </c>
      <c r="I642" t="s">
        <v>513</v>
      </c>
      <c r="J642" t="s">
        <v>514</v>
      </c>
      <c r="K642" s="327">
        <v>213</v>
      </c>
      <c r="L642" s="326">
        <v>0.5182499885559082</v>
      </c>
      <c r="M642" s="326">
        <v>0.83858001232147217</v>
      </c>
      <c r="N642" s="327">
        <v>3990</v>
      </c>
      <c r="O642" s="326">
        <v>0.60225999355316162</v>
      </c>
      <c r="P642" s="326">
        <v>0.80410999059677124</v>
      </c>
      <c r="Q642" s="327">
        <v>91601</v>
      </c>
      <c r="R642" s="326">
        <v>0.74239999055862427</v>
      </c>
      <c r="S642" s="325">
        <v>0.83986997604370117</v>
      </c>
    </row>
    <row r="643" spans="1:19" x14ac:dyDescent="0.25">
      <c r="A643" t="s">
        <v>478</v>
      </c>
      <c r="B643" t="s">
        <v>284</v>
      </c>
      <c r="C643" t="s">
        <v>309</v>
      </c>
      <c r="D643" t="s">
        <v>477</v>
      </c>
      <c r="E643" t="s">
        <v>38</v>
      </c>
      <c r="F643" t="s">
        <v>39</v>
      </c>
      <c r="G643" s="133">
        <v>14</v>
      </c>
      <c r="H643" t="s">
        <v>416</v>
      </c>
      <c r="I643" t="s">
        <v>513</v>
      </c>
      <c r="J643" t="s">
        <v>512</v>
      </c>
      <c r="K643" s="327">
        <v>157</v>
      </c>
      <c r="L643" s="326">
        <v>0.38199999928474432</v>
      </c>
      <c r="N643" s="327">
        <v>1663</v>
      </c>
      <c r="O643" s="326">
        <v>0.25102001428604132</v>
      </c>
      <c r="Q643" s="327">
        <v>14319</v>
      </c>
      <c r="R643" s="326">
        <v>0.11604999750852581</v>
      </c>
      <c r="S643" s="325"/>
    </row>
    <row r="644" spans="1:19" x14ac:dyDescent="0.25">
      <c r="A644" t="s">
        <v>478</v>
      </c>
      <c r="B644" t="s">
        <v>284</v>
      </c>
      <c r="C644" t="s">
        <v>309</v>
      </c>
      <c r="D644" t="s">
        <v>477</v>
      </c>
      <c r="E644" t="s">
        <v>38</v>
      </c>
      <c r="F644" t="s">
        <v>39</v>
      </c>
      <c r="G644">
        <v>14</v>
      </c>
      <c r="H644" t="s">
        <v>416</v>
      </c>
      <c r="I644" t="s">
        <v>575</v>
      </c>
      <c r="J644" t="s">
        <v>511</v>
      </c>
      <c r="K644" s="142">
        <v>87</v>
      </c>
      <c r="L644" s="326">
        <v>0.21167999505996701</v>
      </c>
      <c r="M644" s="326">
        <v>0.23966999351978299</v>
      </c>
      <c r="N644" s="142">
        <v>958</v>
      </c>
      <c r="O644" s="326">
        <v>0.14460000395774841</v>
      </c>
      <c r="P644" s="326">
        <v>0.1540700048208237</v>
      </c>
      <c r="Q644" s="142">
        <v>5100</v>
      </c>
      <c r="R644" s="326">
        <v>4.1329998522996902E-2</v>
      </c>
      <c r="S644" s="326">
        <v>4.4070001691579819E-2</v>
      </c>
    </row>
    <row r="645" spans="1:19" x14ac:dyDescent="0.25">
      <c r="A645" t="s">
        <v>478</v>
      </c>
      <c r="B645" t="s">
        <v>284</v>
      </c>
      <c r="C645" t="s">
        <v>309</v>
      </c>
      <c r="D645" t="s">
        <v>477</v>
      </c>
      <c r="E645" t="s">
        <v>38</v>
      </c>
      <c r="F645" t="s">
        <v>39</v>
      </c>
      <c r="G645" s="133">
        <v>14</v>
      </c>
      <c r="H645" t="s">
        <v>416</v>
      </c>
      <c r="I645" t="s">
        <v>575</v>
      </c>
      <c r="J645" t="s">
        <v>510</v>
      </c>
      <c r="K645" s="327">
        <v>17</v>
      </c>
      <c r="L645" s="326">
        <v>4.1359998285770423E-2</v>
      </c>
      <c r="M645" s="326">
        <v>4.682999849319458E-2</v>
      </c>
      <c r="N645" s="327">
        <v>535</v>
      </c>
      <c r="O645" s="326">
        <v>8.0750003457069397E-2</v>
      </c>
      <c r="P645" s="326">
        <v>8.6039997637271881E-2</v>
      </c>
      <c r="Q645" s="327">
        <v>2781</v>
      </c>
      <c r="R645" s="326">
        <v>2.2539999336004261E-2</v>
      </c>
      <c r="S645" s="325">
        <v>2.4029999971389771E-2</v>
      </c>
    </row>
    <row r="646" spans="1:19" x14ac:dyDescent="0.25">
      <c r="A646" t="s">
        <v>478</v>
      </c>
      <c r="B646" t="s">
        <v>284</v>
      </c>
      <c r="C646" t="s">
        <v>309</v>
      </c>
      <c r="D646" t="s">
        <v>477</v>
      </c>
      <c r="E646" t="s">
        <v>38</v>
      </c>
      <c r="F646" t="s">
        <v>39</v>
      </c>
      <c r="G646" s="133">
        <v>14</v>
      </c>
      <c r="H646" t="s">
        <v>416</v>
      </c>
      <c r="I646" t="s">
        <v>575</v>
      </c>
      <c r="J646" t="s">
        <v>509</v>
      </c>
      <c r="K646" s="327">
        <v>11</v>
      </c>
      <c r="L646" s="326">
        <v>2.676000073552132E-2</v>
      </c>
      <c r="M646" s="326">
        <v>3.0300000682473179E-2</v>
      </c>
      <c r="N646" s="327">
        <v>125</v>
      </c>
      <c r="O646" s="326">
        <v>1.8869999796152111E-2</v>
      </c>
      <c r="P646" s="326">
        <v>2.009999938309193E-2</v>
      </c>
      <c r="Q646" s="327">
        <v>909</v>
      </c>
      <c r="R646" s="326">
        <v>7.3699997738003731E-3</v>
      </c>
      <c r="S646" s="325">
        <v>7.8499997034668922E-3</v>
      </c>
    </row>
    <row r="647" spans="1:19" x14ac:dyDescent="0.25">
      <c r="A647" t="s">
        <v>478</v>
      </c>
      <c r="B647" t="s">
        <v>284</v>
      </c>
      <c r="C647" t="s">
        <v>309</v>
      </c>
      <c r="D647" t="s">
        <v>477</v>
      </c>
      <c r="E647" t="s">
        <v>38</v>
      </c>
      <c r="F647" t="s">
        <v>39</v>
      </c>
      <c r="G647" s="133">
        <v>14</v>
      </c>
      <c r="H647" t="s">
        <v>416</v>
      </c>
      <c r="I647" t="s">
        <v>575</v>
      </c>
      <c r="J647" t="s">
        <v>508</v>
      </c>
      <c r="K647" s="327">
        <v>47</v>
      </c>
      <c r="L647" s="326">
        <v>0.1143599972128868</v>
      </c>
      <c r="M647" s="326">
        <v>0.12948000431060791</v>
      </c>
      <c r="N647" s="327">
        <v>497</v>
      </c>
      <c r="O647" s="326">
        <v>7.5020000338554382E-2</v>
      </c>
      <c r="P647" s="326">
        <v>7.9930000007152557E-2</v>
      </c>
      <c r="Q647" s="327">
        <v>2219</v>
      </c>
      <c r="R647" s="326">
        <v>1.7980000004172329E-2</v>
      </c>
      <c r="S647" s="325">
        <v>1.9169999286532399E-2</v>
      </c>
    </row>
    <row r="648" spans="1:19" x14ac:dyDescent="0.25">
      <c r="A648" t="s">
        <v>478</v>
      </c>
      <c r="B648" t="s">
        <v>284</v>
      </c>
      <c r="C648" t="s">
        <v>309</v>
      </c>
      <c r="D648" t="s">
        <v>477</v>
      </c>
      <c r="E648" t="s">
        <v>38</v>
      </c>
      <c r="F648" t="s">
        <v>39</v>
      </c>
      <c r="G648" s="133">
        <v>14</v>
      </c>
      <c r="H648" t="s">
        <v>416</v>
      </c>
      <c r="I648" t="s">
        <v>575</v>
      </c>
      <c r="J648" t="s">
        <v>438</v>
      </c>
      <c r="K648" s="327">
        <v>48</v>
      </c>
      <c r="L648" s="326">
        <v>0.11678999662399291</v>
      </c>
      <c r="N648" s="327">
        <v>407</v>
      </c>
      <c r="O648" s="326">
        <v>6.1429999768733978E-2</v>
      </c>
      <c r="Q648" s="327">
        <v>7648</v>
      </c>
      <c r="R648" s="326">
        <v>6.1980001628398902E-2</v>
      </c>
      <c r="S648" s="325"/>
    </row>
    <row r="649" spans="1:19" x14ac:dyDescent="0.25">
      <c r="A649" t="s">
        <v>478</v>
      </c>
      <c r="B649" t="s">
        <v>284</v>
      </c>
      <c r="C649" t="s">
        <v>309</v>
      </c>
      <c r="D649" t="s">
        <v>477</v>
      </c>
      <c r="E649" t="s">
        <v>38</v>
      </c>
      <c r="F649" t="s">
        <v>39</v>
      </c>
      <c r="G649">
        <v>14</v>
      </c>
      <c r="H649" t="s">
        <v>416</v>
      </c>
      <c r="I649" t="s">
        <v>575</v>
      </c>
      <c r="J649" t="s">
        <v>507</v>
      </c>
      <c r="K649" s="142">
        <v>201</v>
      </c>
      <c r="L649" s="326">
        <v>0.4890500009059906</v>
      </c>
      <c r="M649" s="326">
        <v>0.55371999740600586</v>
      </c>
      <c r="N649" s="142">
        <v>4103</v>
      </c>
      <c r="O649" s="326">
        <v>0.61931997537612915</v>
      </c>
      <c r="P649" s="326">
        <v>0.65986001491546631</v>
      </c>
      <c r="Q649" s="142">
        <v>104728</v>
      </c>
      <c r="R649" s="326">
        <v>0.84878998994827271</v>
      </c>
      <c r="S649" s="326">
        <v>0.90487998723983765</v>
      </c>
    </row>
    <row r="650" spans="1:19" x14ac:dyDescent="0.25">
      <c r="A650" t="s">
        <v>478</v>
      </c>
      <c r="B650" t="s">
        <v>284</v>
      </c>
      <c r="C650" t="s">
        <v>309</v>
      </c>
      <c r="D650" t="s">
        <v>477</v>
      </c>
      <c r="E650" t="s">
        <v>38</v>
      </c>
      <c r="F650" t="s">
        <v>39</v>
      </c>
      <c r="G650" s="133">
        <v>14</v>
      </c>
      <c r="H650" t="s">
        <v>416</v>
      </c>
      <c r="I650" t="s">
        <v>576</v>
      </c>
      <c r="J650" t="s">
        <v>485</v>
      </c>
      <c r="K650" s="327">
        <v>0</v>
      </c>
      <c r="L650" s="326">
        <v>0</v>
      </c>
      <c r="N650" s="327">
        <v>0</v>
      </c>
      <c r="O650" s="326">
        <v>0</v>
      </c>
      <c r="Q650" s="327">
        <v>2</v>
      </c>
      <c r="R650" s="326">
        <v>1.99999994947575E-5</v>
      </c>
      <c r="S650" s="325">
        <v>0.5</v>
      </c>
    </row>
    <row r="651" spans="1:19" x14ac:dyDescent="0.25">
      <c r="A651" t="s">
        <v>478</v>
      </c>
      <c r="B651" t="s">
        <v>284</v>
      </c>
      <c r="C651" t="s">
        <v>309</v>
      </c>
      <c r="D651" t="s">
        <v>477</v>
      </c>
      <c r="E651" t="s">
        <v>38</v>
      </c>
      <c r="F651" t="s">
        <v>39</v>
      </c>
      <c r="G651">
        <v>14</v>
      </c>
      <c r="H651" t="s">
        <v>416</v>
      </c>
      <c r="I651" t="s">
        <v>576</v>
      </c>
      <c r="J651" t="s">
        <v>484</v>
      </c>
      <c r="K651" s="142">
        <v>0</v>
      </c>
      <c r="L651" s="326">
        <v>0</v>
      </c>
      <c r="N651" s="142">
        <v>0</v>
      </c>
      <c r="O651" s="326">
        <v>0</v>
      </c>
      <c r="Q651" s="142">
        <v>2</v>
      </c>
      <c r="R651" s="326">
        <v>1.99999994947575E-5</v>
      </c>
      <c r="S651" s="326">
        <v>0.5</v>
      </c>
    </row>
    <row r="652" spans="1:19" x14ac:dyDescent="0.25">
      <c r="A652" t="s">
        <v>478</v>
      </c>
      <c r="B652" t="s">
        <v>284</v>
      </c>
      <c r="C652" t="s">
        <v>309</v>
      </c>
      <c r="D652" t="s">
        <v>477</v>
      </c>
      <c r="E652" t="s">
        <v>38</v>
      </c>
      <c r="F652" t="s">
        <v>39</v>
      </c>
      <c r="G652" s="133">
        <v>14</v>
      </c>
      <c r="H652" t="s">
        <v>416</v>
      </c>
      <c r="I652" t="s">
        <v>576</v>
      </c>
      <c r="J652" t="s">
        <v>438</v>
      </c>
      <c r="K652" s="327">
        <v>411</v>
      </c>
      <c r="L652" s="326">
        <v>1</v>
      </c>
      <c r="N652" s="327">
        <v>6625</v>
      </c>
      <c r="O652" s="326">
        <v>1</v>
      </c>
      <c r="Q652" s="327">
        <v>123381</v>
      </c>
      <c r="R652" s="326">
        <v>0.99997001886367798</v>
      </c>
      <c r="S652" s="325"/>
    </row>
    <row r="653" spans="1:19" x14ac:dyDescent="0.25">
      <c r="A653" t="s">
        <v>478</v>
      </c>
      <c r="B653" t="s">
        <v>284</v>
      </c>
      <c r="C653" t="s">
        <v>309</v>
      </c>
      <c r="D653" t="s">
        <v>477</v>
      </c>
      <c r="E653" t="s">
        <v>38</v>
      </c>
      <c r="F653" t="s">
        <v>39</v>
      </c>
      <c r="G653" s="133">
        <v>14</v>
      </c>
      <c r="H653" t="s">
        <v>416</v>
      </c>
      <c r="I653" t="s">
        <v>504</v>
      </c>
      <c r="J653" t="s">
        <v>506</v>
      </c>
      <c r="K653" s="327">
        <v>157</v>
      </c>
      <c r="L653" s="326">
        <v>0.38199999928474432</v>
      </c>
      <c r="N653" s="327">
        <v>1663</v>
      </c>
      <c r="O653" s="326">
        <v>0.25102001428604132</v>
      </c>
      <c r="Q653" s="327">
        <v>14319</v>
      </c>
      <c r="R653" s="326">
        <v>0.11604999750852581</v>
      </c>
      <c r="S653" s="325"/>
    </row>
    <row r="654" spans="1:19" x14ac:dyDescent="0.25">
      <c r="A654" t="s">
        <v>478</v>
      </c>
      <c r="B654" t="s">
        <v>284</v>
      </c>
      <c r="C654" t="s">
        <v>309</v>
      </c>
      <c r="D654" t="s">
        <v>477</v>
      </c>
      <c r="E654" t="s">
        <v>38</v>
      </c>
      <c r="F654" t="s">
        <v>39</v>
      </c>
      <c r="G654">
        <v>14</v>
      </c>
      <c r="H654" t="s">
        <v>416</v>
      </c>
      <c r="I654" t="s">
        <v>504</v>
      </c>
      <c r="J654" t="s">
        <v>424</v>
      </c>
      <c r="K654" s="142">
        <v>23</v>
      </c>
      <c r="L654" s="326">
        <v>5.5959999561309808E-2</v>
      </c>
      <c r="M654" s="326">
        <v>9.0549997985363007E-2</v>
      </c>
      <c r="N654" s="142">
        <v>765</v>
      </c>
      <c r="O654" s="326">
        <v>0.1154699996113777</v>
      </c>
      <c r="P654" s="326">
        <v>0.15417000651359561</v>
      </c>
      <c r="Q654" s="142">
        <v>13286</v>
      </c>
      <c r="R654" s="326">
        <v>0.1076800003647804</v>
      </c>
      <c r="S654" s="326">
        <v>0.12182000279426571</v>
      </c>
    </row>
    <row r="655" spans="1:19" x14ac:dyDescent="0.25">
      <c r="A655" t="s">
        <v>478</v>
      </c>
      <c r="B655" t="s">
        <v>284</v>
      </c>
      <c r="C655" t="s">
        <v>309</v>
      </c>
      <c r="D655" t="s">
        <v>477</v>
      </c>
      <c r="E655" t="s">
        <v>38</v>
      </c>
      <c r="F655" t="s">
        <v>39</v>
      </c>
      <c r="G655">
        <v>14</v>
      </c>
      <c r="H655" t="s">
        <v>416</v>
      </c>
      <c r="I655" t="s">
        <v>504</v>
      </c>
      <c r="J655" t="s">
        <v>455</v>
      </c>
      <c r="K655" s="142">
        <v>81</v>
      </c>
      <c r="L655" s="326">
        <v>0.19708000123500821</v>
      </c>
      <c r="M655" s="326">
        <v>0.31889998912811279</v>
      </c>
      <c r="N655" s="142">
        <v>1675</v>
      </c>
      <c r="O655" s="326">
        <v>0.25282999873161321</v>
      </c>
      <c r="P655" s="326">
        <v>0.33757001161575317</v>
      </c>
      <c r="Q655" s="142">
        <v>43045</v>
      </c>
      <c r="R655" s="326">
        <v>0.34887000918388372</v>
      </c>
      <c r="S655" s="326">
        <v>0.39467000961303711</v>
      </c>
    </row>
    <row r="656" spans="1:19" x14ac:dyDescent="0.25">
      <c r="A656" t="s">
        <v>478</v>
      </c>
      <c r="B656" t="s">
        <v>284</v>
      </c>
      <c r="C656" t="s">
        <v>309</v>
      </c>
      <c r="D656" t="s">
        <v>477</v>
      </c>
      <c r="E656" t="s">
        <v>38</v>
      </c>
      <c r="F656" t="s">
        <v>39</v>
      </c>
      <c r="G656" s="133">
        <v>14</v>
      </c>
      <c r="H656" t="s">
        <v>416</v>
      </c>
      <c r="I656" t="s">
        <v>504</v>
      </c>
      <c r="J656" t="s">
        <v>505</v>
      </c>
      <c r="K656" s="327">
        <v>113</v>
      </c>
      <c r="L656" s="326">
        <v>0.27494001388549799</v>
      </c>
      <c r="M656" s="326">
        <v>0.44488000869750982</v>
      </c>
      <c r="N656" s="327">
        <v>2009</v>
      </c>
      <c r="O656" s="326">
        <v>0.3032500147819519</v>
      </c>
      <c r="P656" s="326">
        <v>0.40487998723983759</v>
      </c>
      <c r="Q656" s="327">
        <v>42835</v>
      </c>
      <c r="R656" s="326">
        <v>0.34716999530792242</v>
      </c>
      <c r="S656" s="325">
        <v>0.39274001121521002</v>
      </c>
    </row>
    <row r="657" spans="1:19" x14ac:dyDescent="0.25">
      <c r="A657" t="s">
        <v>478</v>
      </c>
      <c r="B657" t="s">
        <v>284</v>
      </c>
      <c r="C657" t="s">
        <v>309</v>
      </c>
      <c r="D657" t="s">
        <v>477</v>
      </c>
      <c r="E657" t="s">
        <v>38</v>
      </c>
      <c r="F657" t="s">
        <v>39</v>
      </c>
      <c r="G657" s="133">
        <v>14</v>
      </c>
      <c r="H657" t="s">
        <v>416</v>
      </c>
      <c r="I657" t="s">
        <v>504</v>
      </c>
      <c r="J657" t="s">
        <v>503</v>
      </c>
      <c r="K657" s="327">
        <v>37</v>
      </c>
      <c r="L657" s="326">
        <v>9.002000093460083E-2</v>
      </c>
      <c r="M657" s="326">
        <v>0.14566999673843381</v>
      </c>
      <c r="N657" s="327">
        <v>513</v>
      </c>
      <c r="O657" s="326">
        <v>7.7430002391338348E-2</v>
      </c>
      <c r="P657" s="326">
        <v>0.1033900007605553</v>
      </c>
      <c r="Q657" s="327">
        <v>9900</v>
      </c>
      <c r="R657" s="326">
        <v>8.0239996314048767E-2</v>
      </c>
      <c r="S657" s="325">
        <v>9.0769998729228973E-2</v>
      </c>
    </row>
    <row r="658" spans="1:19" x14ac:dyDescent="0.25">
      <c r="A658" t="s">
        <v>478</v>
      </c>
      <c r="B658" t="s">
        <v>284</v>
      </c>
      <c r="C658" t="s">
        <v>309</v>
      </c>
      <c r="D658" t="s">
        <v>477</v>
      </c>
      <c r="E658" t="s">
        <v>38</v>
      </c>
      <c r="F658" t="s">
        <v>39</v>
      </c>
      <c r="G658">
        <v>14</v>
      </c>
      <c r="H658" t="s">
        <v>416</v>
      </c>
      <c r="I658" t="s">
        <v>501</v>
      </c>
      <c r="J658" t="s">
        <v>502</v>
      </c>
      <c r="K658" s="142">
        <v>157</v>
      </c>
      <c r="L658" s="326">
        <v>0.38199999928474432</v>
      </c>
      <c r="N658" s="142">
        <v>1663</v>
      </c>
      <c r="O658" s="326">
        <v>0.25102001428604132</v>
      </c>
      <c r="Q658" s="142">
        <v>14319</v>
      </c>
      <c r="R658" s="326">
        <v>0.11604999750852581</v>
      </c>
    </row>
    <row r="659" spans="1:19" x14ac:dyDescent="0.25">
      <c r="A659" t="s">
        <v>478</v>
      </c>
      <c r="B659" t="s">
        <v>284</v>
      </c>
      <c r="C659" t="s">
        <v>309</v>
      </c>
      <c r="D659" t="s">
        <v>477</v>
      </c>
      <c r="E659" t="s">
        <v>38</v>
      </c>
      <c r="F659" t="s">
        <v>39</v>
      </c>
      <c r="G659" s="133">
        <v>14</v>
      </c>
      <c r="H659" t="s">
        <v>416</v>
      </c>
      <c r="I659" t="s">
        <v>501</v>
      </c>
      <c r="J659" t="s">
        <v>500</v>
      </c>
      <c r="K659" s="327">
        <v>254</v>
      </c>
      <c r="L659" s="326">
        <v>0.61799997091293335</v>
      </c>
      <c r="M659" s="326">
        <v>1</v>
      </c>
      <c r="N659" s="327">
        <v>4962</v>
      </c>
      <c r="O659" s="326">
        <v>0.74897998571395874</v>
      </c>
      <c r="P659" s="326">
        <v>1</v>
      </c>
      <c r="Q659" s="327">
        <v>109066</v>
      </c>
      <c r="R659" s="326">
        <v>0.88394999504089355</v>
      </c>
      <c r="S659" s="325">
        <v>1</v>
      </c>
    </row>
    <row r="660" spans="1:19" x14ac:dyDescent="0.25">
      <c r="A660" t="s">
        <v>478</v>
      </c>
      <c r="B660" t="s">
        <v>284</v>
      </c>
      <c r="C660" t="s">
        <v>309</v>
      </c>
      <c r="D660" t="s">
        <v>477</v>
      </c>
      <c r="E660" t="s">
        <v>38</v>
      </c>
      <c r="F660" t="s">
        <v>39</v>
      </c>
      <c r="G660" s="133">
        <v>14</v>
      </c>
      <c r="H660" t="s">
        <v>416</v>
      </c>
      <c r="I660" t="s">
        <v>577</v>
      </c>
      <c r="J660" t="s">
        <v>493</v>
      </c>
      <c r="K660" s="327">
        <v>280</v>
      </c>
      <c r="L660" s="326">
        <v>0.68127000331878662</v>
      </c>
      <c r="N660" s="327">
        <v>3476</v>
      </c>
      <c r="O660" s="326">
        <v>0.52468001842498779</v>
      </c>
      <c r="Q660" s="327">
        <v>45663</v>
      </c>
      <c r="R660" s="326">
        <v>0.37009000778198242</v>
      </c>
      <c r="S660" s="325"/>
    </row>
    <row r="661" spans="1:19" x14ac:dyDescent="0.25">
      <c r="A661" t="s">
        <v>478</v>
      </c>
      <c r="B661" t="s">
        <v>284</v>
      </c>
      <c r="C661" t="s">
        <v>309</v>
      </c>
      <c r="D661" t="s">
        <v>477</v>
      </c>
      <c r="E661" t="s">
        <v>38</v>
      </c>
      <c r="F661" t="s">
        <v>39</v>
      </c>
      <c r="G661" s="133">
        <v>14</v>
      </c>
      <c r="H661" t="s">
        <v>416</v>
      </c>
      <c r="I661" t="s">
        <v>577</v>
      </c>
      <c r="J661" t="s">
        <v>492</v>
      </c>
      <c r="K661" s="327">
        <v>103</v>
      </c>
      <c r="L661" s="326">
        <v>0.25060999393463129</v>
      </c>
      <c r="M661" s="326">
        <v>0.78626000881195068</v>
      </c>
      <c r="N661" s="327">
        <v>2465</v>
      </c>
      <c r="O661" s="326">
        <v>0.372079998254776</v>
      </c>
      <c r="P661" s="326">
        <v>0.78279000520706177</v>
      </c>
      <c r="Q661" s="327">
        <v>63272</v>
      </c>
      <c r="R661" s="326">
        <v>0.51279997825622559</v>
      </c>
      <c r="S661" s="325">
        <v>0.81407999992370605</v>
      </c>
    </row>
    <row r="662" spans="1:19" x14ac:dyDescent="0.25">
      <c r="A662" t="s">
        <v>478</v>
      </c>
      <c r="B662" t="s">
        <v>284</v>
      </c>
      <c r="C662" t="s">
        <v>309</v>
      </c>
      <c r="D662" t="s">
        <v>477</v>
      </c>
      <c r="E662" t="s">
        <v>38</v>
      </c>
      <c r="F662" t="s">
        <v>39</v>
      </c>
      <c r="G662" s="133">
        <v>14</v>
      </c>
      <c r="H662" t="s">
        <v>416</v>
      </c>
      <c r="I662" t="s">
        <v>577</v>
      </c>
      <c r="J662" t="s">
        <v>491</v>
      </c>
      <c r="K662" s="327">
        <v>22</v>
      </c>
      <c r="L662" s="326">
        <v>5.3530000150203698E-2</v>
      </c>
      <c r="M662" s="326">
        <v>0.1679400056600571</v>
      </c>
      <c r="N662" s="327">
        <v>496</v>
      </c>
      <c r="O662" s="326">
        <v>7.4869997799396515E-2</v>
      </c>
      <c r="P662" s="326">
        <v>0.1575099974870682</v>
      </c>
      <c r="Q662" s="327">
        <v>9186</v>
      </c>
      <c r="R662" s="326">
        <v>7.4450001120567322E-2</v>
      </c>
      <c r="S662" s="325">
        <v>0.11818999797105791</v>
      </c>
    </row>
    <row r="663" spans="1:19" x14ac:dyDescent="0.25">
      <c r="A663" t="s">
        <v>478</v>
      </c>
      <c r="B663" t="s">
        <v>284</v>
      </c>
      <c r="C663" t="s">
        <v>309</v>
      </c>
      <c r="D663" t="s">
        <v>477</v>
      </c>
      <c r="E663" t="s">
        <v>38</v>
      </c>
      <c r="F663" t="s">
        <v>39</v>
      </c>
      <c r="G663" s="133">
        <v>14</v>
      </c>
      <c r="H663" t="s">
        <v>416</v>
      </c>
      <c r="I663" t="s">
        <v>577</v>
      </c>
      <c r="J663" t="s">
        <v>490</v>
      </c>
      <c r="K663" s="327">
        <v>2</v>
      </c>
      <c r="L663" s="326">
        <v>4.8699998296797284E-3</v>
      </c>
      <c r="M663" s="326">
        <v>1.5270000323653219E-2</v>
      </c>
      <c r="N663" s="327">
        <v>106</v>
      </c>
      <c r="O663" s="326">
        <v>1.6000000759959221E-2</v>
      </c>
      <c r="P663" s="326">
        <v>3.3659998327493668E-2</v>
      </c>
      <c r="Q663" s="327">
        <v>3071</v>
      </c>
      <c r="R663" s="326">
        <v>2.489000000059605E-2</v>
      </c>
      <c r="S663" s="325">
        <v>3.9510000497102737E-2</v>
      </c>
    </row>
    <row r="664" spans="1:19" x14ac:dyDescent="0.25">
      <c r="A664" t="s">
        <v>478</v>
      </c>
      <c r="B664" t="s">
        <v>284</v>
      </c>
      <c r="C664" t="s">
        <v>309</v>
      </c>
      <c r="D664" t="s">
        <v>477</v>
      </c>
      <c r="E664" t="s">
        <v>38</v>
      </c>
      <c r="F664" t="s">
        <v>39</v>
      </c>
      <c r="G664" s="133">
        <v>14</v>
      </c>
      <c r="H664" t="s">
        <v>416</v>
      </c>
      <c r="I664" t="s">
        <v>577</v>
      </c>
      <c r="J664" t="s">
        <v>489</v>
      </c>
      <c r="K664" s="327">
        <v>2</v>
      </c>
      <c r="L664" s="326">
        <v>4.8699998296797284E-3</v>
      </c>
      <c r="M664" s="326">
        <v>1.5270000323653219E-2</v>
      </c>
      <c r="N664" s="327">
        <v>66</v>
      </c>
      <c r="O664" s="326">
        <v>9.9600004032254219E-3</v>
      </c>
      <c r="P664" s="326">
        <v>2.0959999412298199E-2</v>
      </c>
      <c r="Q664" s="327">
        <v>1819</v>
      </c>
      <c r="R664" s="326">
        <v>1.473999954760075E-2</v>
      </c>
      <c r="S664" s="325">
        <v>2.339999936521053E-2</v>
      </c>
    </row>
    <row r="665" spans="1:19" x14ac:dyDescent="0.25">
      <c r="A665" t="s">
        <v>478</v>
      </c>
      <c r="B665" t="s">
        <v>284</v>
      </c>
      <c r="C665" t="s">
        <v>309</v>
      </c>
      <c r="D665" t="s">
        <v>477</v>
      </c>
      <c r="E665" t="s">
        <v>38</v>
      </c>
      <c r="F665" t="s">
        <v>39</v>
      </c>
      <c r="G665" s="133">
        <v>14</v>
      </c>
      <c r="H665" t="s">
        <v>416</v>
      </c>
      <c r="I665" t="s">
        <v>577</v>
      </c>
      <c r="J665" t="s">
        <v>488</v>
      </c>
      <c r="K665" s="327">
        <v>2</v>
      </c>
      <c r="L665" s="326">
        <v>4.8699998296797284E-3</v>
      </c>
      <c r="M665" s="326">
        <v>1.5270000323653219E-2</v>
      </c>
      <c r="N665" s="327">
        <v>16</v>
      </c>
      <c r="O665" s="326">
        <v>2.4200000334531069E-3</v>
      </c>
      <c r="P665" s="326">
        <v>5.0800000317394733E-3</v>
      </c>
      <c r="Q665" s="327">
        <v>374</v>
      </c>
      <c r="R665" s="326">
        <v>3.03000002168119E-3</v>
      </c>
      <c r="S665" s="325">
        <v>4.8099998384714127E-3</v>
      </c>
    </row>
    <row r="666" spans="1:19" x14ac:dyDescent="0.25">
      <c r="A666" t="s">
        <v>478</v>
      </c>
      <c r="B666" t="s">
        <v>284</v>
      </c>
      <c r="C666" t="s">
        <v>309</v>
      </c>
      <c r="D666" t="s">
        <v>477</v>
      </c>
      <c r="E666" t="s">
        <v>38</v>
      </c>
      <c r="F666" t="s">
        <v>39</v>
      </c>
      <c r="G666">
        <v>14</v>
      </c>
      <c r="H666" t="s">
        <v>416</v>
      </c>
      <c r="I666" t="s">
        <v>499</v>
      </c>
      <c r="J666" t="s">
        <v>261</v>
      </c>
      <c r="K666" s="142">
        <v>406</v>
      </c>
      <c r="L666" s="326">
        <v>0.98782998323440552</v>
      </c>
      <c r="N666" s="142">
        <v>6558</v>
      </c>
      <c r="O666" s="326">
        <v>0.98988997936248779</v>
      </c>
      <c r="Q666" s="142">
        <v>122496</v>
      </c>
      <c r="R666" s="326">
        <v>0.99278998374938965</v>
      </c>
    </row>
    <row r="667" spans="1:19" x14ac:dyDescent="0.25">
      <c r="A667" t="s">
        <v>478</v>
      </c>
      <c r="B667" t="s">
        <v>284</v>
      </c>
      <c r="C667" t="s">
        <v>309</v>
      </c>
      <c r="D667" t="s">
        <v>477</v>
      </c>
      <c r="E667" t="s">
        <v>38</v>
      </c>
      <c r="F667" t="s">
        <v>39</v>
      </c>
      <c r="G667" s="133">
        <v>14</v>
      </c>
      <c r="H667" t="s">
        <v>416</v>
      </c>
      <c r="I667" t="s">
        <v>499</v>
      </c>
      <c r="J667" t="s">
        <v>262</v>
      </c>
      <c r="K667" s="327">
        <v>5</v>
      </c>
      <c r="L667" s="326">
        <v>1.2170000001788139E-2</v>
      </c>
      <c r="N667" s="327">
        <v>67</v>
      </c>
      <c r="O667" s="326">
        <v>1.0110000148415571E-2</v>
      </c>
      <c r="Q667" s="327">
        <v>889</v>
      </c>
      <c r="R667" s="326">
        <v>7.2099999524652958E-3</v>
      </c>
      <c r="S667" s="325"/>
    </row>
    <row r="668" spans="1:19" x14ac:dyDescent="0.25">
      <c r="A668" t="s">
        <v>478</v>
      </c>
      <c r="B668" t="s">
        <v>284</v>
      </c>
      <c r="C668" t="s">
        <v>309</v>
      </c>
      <c r="D668" t="s">
        <v>477</v>
      </c>
      <c r="E668" t="s">
        <v>38</v>
      </c>
      <c r="F668" t="s">
        <v>39</v>
      </c>
      <c r="G668" s="133">
        <v>14</v>
      </c>
      <c r="H668" t="s">
        <v>416</v>
      </c>
      <c r="I668" t="s">
        <v>578</v>
      </c>
      <c r="J668" t="s">
        <v>498</v>
      </c>
      <c r="K668" s="327">
        <v>25</v>
      </c>
      <c r="L668" s="326">
        <v>6.0830000787973397E-2</v>
      </c>
      <c r="N668" s="327">
        <v>574</v>
      </c>
      <c r="O668" s="326">
        <v>8.6640000343322754E-2</v>
      </c>
      <c r="Q668" s="327">
        <v>17871</v>
      </c>
      <c r="R668" s="326">
        <v>0.1448400020599365</v>
      </c>
      <c r="S668" s="325"/>
    </row>
    <row r="669" spans="1:19" x14ac:dyDescent="0.25">
      <c r="A669" t="s">
        <v>478</v>
      </c>
      <c r="B669" t="s">
        <v>284</v>
      </c>
      <c r="C669" t="s">
        <v>309</v>
      </c>
      <c r="D669" t="s">
        <v>477</v>
      </c>
      <c r="E669" t="s">
        <v>38</v>
      </c>
      <c r="F669" t="s">
        <v>39</v>
      </c>
      <c r="G669" s="133">
        <v>14</v>
      </c>
      <c r="H669" t="s">
        <v>416</v>
      </c>
      <c r="I669" t="s">
        <v>578</v>
      </c>
      <c r="J669" t="s">
        <v>497</v>
      </c>
      <c r="K669" s="327">
        <v>113</v>
      </c>
      <c r="L669" s="326">
        <v>0.27494001388549799</v>
      </c>
      <c r="N669" s="327">
        <v>1363</v>
      </c>
      <c r="O669" s="326">
        <v>0.2057400047779083</v>
      </c>
      <c r="Q669" s="327">
        <v>21943</v>
      </c>
      <c r="R669" s="326">
        <v>0.17783999443054199</v>
      </c>
      <c r="S669" s="325"/>
    </row>
    <row r="670" spans="1:19" x14ac:dyDescent="0.25">
      <c r="A670" t="s">
        <v>478</v>
      </c>
      <c r="B670" t="s">
        <v>284</v>
      </c>
      <c r="C670" t="s">
        <v>309</v>
      </c>
      <c r="D670" t="s">
        <v>477</v>
      </c>
      <c r="E670" t="s">
        <v>38</v>
      </c>
      <c r="F670" t="s">
        <v>39</v>
      </c>
      <c r="G670">
        <v>14</v>
      </c>
      <c r="H670" t="s">
        <v>416</v>
      </c>
      <c r="I670" t="s">
        <v>578</v>
      </c>
      <c r="J670" t="s">
        <v>496</v>
      </c>
      <c r="K670" s="142">
        <v>128</v>
      </c>
      <c r="L670" s="326">
        <v>0.31143999099731451</v>
      </c>
      <c r="N670" s="142">
        <v>1604</v>
      </c>
      <c r="O670" s="326">
        <v>0.2421099990606308</v>
      </c>
      <c r="Q670" s="142">
        <v>25988</v>
      </c>
      <c r="R670" s="326">
        <v>0.21062999963760379</v>
      </c>
    </row>
    <row r="671" spans="1:19" x14ac:dyDescent="0.25">
      <c r="A671" t="s">
        <v>478</v>
      </c>
      <c r="B671" t="s">
        <v>284</v>
      </c>
      <c r="C671" t="s">
        <v>309</v>
      </c>
      <c r="D671" t="s">
        <v>477</v>
      </c>
      <c r="E671" t="s">
        <v>38</v>
      </c>
      <c r="F671" t="s">
        <v>39</v>
      </c>
      <c r="G671" s="133">
        <v>14</v>
      </c>
      <c r="H671" t="s">
        <v>416</v>
      </c>
      <c r="I671" t="s">
        <v>578</v>
      </c>
      <c r="J671" t="s">
        <v>495</v>
      </c>
      <c r="K671" s="327">
        <v>59</v>
      </c>
      <c r="L671" s="326">
        <v>0.14354999363422391</v>
      </c>
      <c r="N671" s="327">
        <v>1455</v>
      </c>
      <c r="O671" s="326">
        <v>0.2196200042963028</v>
      </c>
      <c r="Q671" s="327">
        <v>27975</v>
      </c>
      <c r="R671" s="326">
        <v>0.22673000395298001</v>
      </c>
      <c r="S671" s="325"/>
    </row>
    <row r="672" spans="1:19" x14ac:dyDescent="0.25">
      <c r="A672" t="s">
        <v>478</v>
      </c>
      <c r="B672" t="s">
        <v>284</v>
      </c>
      <c r="C672" t="s">
        <v>309</v>
      </c>
      <c r="D672" t="s">
        <v>477</v>
      </c>
      <c r="E672" t="s">
        <v>38</v>
      </c>
      <c r="F672" t="s">
        <v>39</v>
      </c>
      <c r="G672" s="133">
        <v>14</v>
      </c>
      <c r="H672" t="s">
        <v>416</v>
      </c>
      <c r="I672" t="s">
        <v>578</v>
      </c>
      <c r="J672" t="s">
        <v>494</v>
      </c>
      <c r="K672" s="327">
        <v>86</v>
      </c>
      <c r="L672" s="326">
        <v>0.2092500030994415</v>
      </c>
      <c r="N672" s="327">
        <v>1629</v>
      </c>
      <c r="O672" s="326">
        <v>0.24589000642299649</v>
      </c>
      <c r="Q672" s="327">
        <v>29608</v>
      </c>
      <c r="R672" s="326">
        <v>0.23995999991893771</v>
      </c>
      <c r="S672" s="325"/>
    </row>
    <row r="673" spans="1:19" x14ac:dyDescent="0.25">
      <c r="A673" t="s">
        <v>478</v>
      </c>
      <c r="B673" t="s">
        <v>284</v>
      </c>
      <c r="C673" t="s">
        <v>309</v>
      </c>
      <c r="D673" t="s">
        <v>477</v>
      </c>
      <c r="E673" t="s">
        <v>38</v>
      </c>
      <c r="F673" t="s">
        <v>39</v>
      </c>
      <c r="G673" s="133">
        <v>14</v>
      </c>
      <c r="H673" t="s">
        <v>416</v>
      </c>
      <c r="I673" t="s">
        <v>476</v>
      </c>
      <c r="J673" t="s">
        <v>482</v>
      </c>
      <c r="K673" s="327">
        <v>275</v>
      </c>
      <c r="L673" s="326">
        <v>0.66909998655319214</v>
      </c>
      <c r="M673" s="326">
        <v>0.72558999061584473</v>
      </c>
      <c r="N673" s="327">
        <v>4732</v>
      </c>
      <c r="O673" s="326">
        <v>0.71425998210906982</v>
      </c>
      <c r="P673" s="326">
        <v>0.76323002576828003</v>
      </c>
      <c r="Q673" s="327">
        <v>91484</v>
      </c>
      <c r="R673" s="326">
        <v>0.74145001173019409</v>
      </c>
      <c r="S673" s="325">
        <v>0.77395999431610107</v>
      </c>
    </row>
    <row r="674" spans="1:19" x14ac:dyDescent="0.25">
      <c r="A674" t="s">
        <v>478</v>
      </c>
      <c r="B674" t="s">
        <v>284</v>
      </c>
      <c r="C674" t="s">
        <v>309</v>
      </c>
      <c r="D674" t="s">
        <v>477</v>
      </c>
      <c r="E674" t="s">
        <v>38</v>
      </c>
      <c r="F674" t="s">
        <v>39</v>
      </c>
      <c r="G674">
        <v>14</v>
      </c>
      <c r="H674" t="s">
        <v>416</v>
      </c>
      <c r="I674" t="s">
        <v>476</v>
      </c>
      <c r="J674" t="s">
        <v>481</v>
      </c>
      <c r="K674" s="142">
        <v>46</v>
      </c>
      <c r="L674" s="326">
        <v>0.1119199991226196</v>
      </c>
      <c r="M674" s="326">
        <v>0.1213700026273727</v>
      </c>
      <c r="N674" s="142">
        <v>640</v>
      </c>
      <c r="O674" s="326">
        <v>9.66000035405159E-2</v>
      </c>
      <c r="P674" s="326">
        <v>0.1032299995422363</v>
      </c>
      <c r="Q674" s="142">
        <v>12086</v>
      </c>
      <c r="R674" s="326">
        <v>9.7949996590614319E-2</v>
      </c>
      <c r="S674" s="326">
        <v>0.1022500023245811</v>
      </c>
    </row>
    <row r="675" spans="1:19" x14ac:dyDescent="0.25">
      <c r="A675" t="s">
        <v>478</v>
      </c>
      <c r="B675" t="s">
        <v>284</v>
      </c>
      <c r="C675" t="s">
        <v>309</v>
      </c>
      <c r="D675" t="s">
        <v>477</v>
      </c>
      <c r="E675" t="s">
        <v>38</v>
      </c>
      <c r="F675" t="s">
        <v>39</v>
      </c>
      <c r="G675" s="133">
        <v>14</v>
      </c>
      <c r="H675" t="s">
        <v>416</v>
      </c>
      <c r="I675" t="s">
        <v>476</v>
      </c>
      <c r="J675" t="s">
        <v>480</v>
      </c>
      <c r="K675" s="327">
        <v>37</v>
      </c>
      <c r="L675" s="326">
        <v>9.002000093460083E-2</v>
      </c>
      <c r="M675" s="326">
        <v>9.7630001604557037E-2</v>
      </c>
      <c r="N675" s="327">
        <v>477</v>
      </c>
      <c r="O675" s="326">
        <v>7.1999996900558472E-2</v>
      </c>
      <c r="P675" s="326">
        <v>7.6940000057220459E-2</v>
      </c>
      <c r="Q675" s="327">
        <v>8487</v>
      </c>
      <c r="R675" s="326">
        <v>6.8779997527599335E-2</v>
      </c>
      <c r="S675" s="325">
        <v>7.1800000965595245E-2</v>
      </c>
    </row>
    <row r="676" spans="1:19" x14ac:dyDescent="0.25">
      <c r="A676" t="s">
        <v>478</v>
      </c>
      <c r="B676" t="s">
        <v>284</v>
      </c>
      <c r="C676" t="s">
        <v>309</v>
      </c>
      <c r="D676" t="s">
        <v>477</v>
      </c>
      <c r="E676" t="s">
        <v>38</v>
      </c>
      <c r="F676" t="s">
        <v>39</v>
      </c>
      <c r="G676">
        <v>14</v>
      </c>
      <c r="H676" t="s">
        <v>416</v>
      </c>
      <c r="I676" t="s">
        <v>476</v>
      </c>
      <c r="J676" t="s">
        <v>479</v>
      </c>
      <c r="K676" s="142">
        <v>32</v>
      </c>
      <c r="L676" s="326">
        <v>7.7859997749328613E-2</v>
      </c>
      <c r="N676" s="142">
        <v>425</v>
      </c>
      <c r="O676" s="326">
        <v>6.4149998128414154E-2</v>
      </c>
      <c r="Q676" s="142">
        <v>5183</v>
      </c>
      <c r="R676" s="326">
        <v>4.2010001838207238E-2</v>
      </c>
    </row>
    <row r="677" spans="1:19" x14ac:dyDescent="0.25">
      <c r="A677" t="s">
        <v>478</v>
      </c>
      <c r="B677" t="s">
        <v>284</v>
      </c>
      <c r="C677" t="s">
        <v>309</v>
      </c>
      <c r="D677" t="s">
        <v>477</v>
      </c>
      <c r="E677" t="s">
        <v>38</v>
      </c>
      <c r="F677" t="s">
        <v>39</v>
      </c>
      <c r="G677" s="133">
        <v>14</v>
      </c>
      <c r="H677" t="s">
        <v>416</v>
      </c>
      <c r="I677" t="s">
        <v>476</v>
      </c>
      <c r="J677" t="s">
        <v>475</v>
      </c>
      <c r="K677" s="327">
        <v>21</v>
      </c>
      <c r="L677" s="326">
        <v>5.1089998334646218E-2</v>
      </c>
      <c r="M677" s="326">
        <v>5.5410001426935203E-2</v>
      </c>
      <c r="N677" s="327">
        <v>351</v>
      </c>
      <c r="O677" s="326">
        <v>5.2979998290538788E-2</v>
      </c>
      <c r="P677" s="326">
        <v>5.6609999388456338E-2</v>
      </c>
      <c r="Q677" s="327">
        <v>6145</v>
      </c>
      <c r="R677" s="326">
        <v>4.9800001084804528E-2</v>
      </c>
      <c r="S677" s="325">
        <v>5.1989998668432243E-2</v>
      </c>
    </row>
    <row r="678" spans="1:19" x14ac:dyDescent="0.25">
      <c r="A678" t="s">
        <v>478</v>
      </c>
      <c r="B678" t="s">
        <v>284</v>
      </c>
      <c r="C678" t="s">
        <v>309</v>
      </c>
      <c r="D678" t="s">
        <v>477</v>
      </c>
      <c r="E678" t="s">
        <v>40</v>
      </c>
      <c r="F678" t="s">
        <v>41</v>
      </c>
      <c r="G678" s="133">
        <v>7</v>
      </c>
      <c r="H678" t="s">
        <v>258</v>
      </c>
      <c r="I678" t="s">
        <v>525</v>
      </c>
      <c r="J678" t="s">
        <v>530</v>
      </c>
      <c r="K678" s="327">
        <v>2</v>
      </c>
      <c r="L678" s="326">
        <v>2.3799999617040162E-3</v>
      </c>
      <c r="N678" s="327">
        <v>24</v>
      </c>
      <c r="O678" s="326">
        <v>5.8900001458823681E-3</v>
      </c>
      <c r="Q678" s="327">
        <v>595</v>
      </c>
      <c r="R678" s="326">
        <v>4.8199999146163464E-3</v>
      </c>
      <c r="S678" s="325"/>
    </row>
    <row r="679" spans="1:19" x14ac:dyDescent="0.25">
      <c r="A679" t="s">
        <v>478</v>
      </c>
      <c r="B679" t="s">
        <v>284</v>
      </c>
      <c r="C679" t="s">
        <v>309</v>
      </c>
      <c r="D679" t="s">
        <v>477</v>
      </c>
      <c r="E679" t="s">
        <v>40</v>
      </c>
      <c r="F679" t="s">
        <v>41</v>
      </c>
      <c r="G679" s="133">
        <v>7</v>
      </c>
      <c r="H679" t="s">
        <v>258</v>
      </c>
      <c r="I679" t="s">
        <v>525</v>
      </c>
      <c r="J679" t="s">
        <v>529</v>
      </c>
      <c r="K679" s="327">
        <v>19</v>
      </c>
      <c r="L679" s="326">
        <v>2.259000018239021E-2</v>
      </c>
      <c r="N679" s="327">
        <v>142</v>
      </c>
      <c r="O679" s="326">
        <v>3.4820001572370529E-2</v>
      </c>
      <c r="Q679" s="327">
        <v>4962</v>
      </c>
      <c r="R679" s="326">
        <v>4.0219999849796302E-2</v>
      </c>
      <c r="S679" s="325"/>
    </row>
    <row r="680" spans="1:19" x14ac:dyDescent="0.25">
      <c r="A680" t="s">
        <v>478</v>
      </c>
      <c r="B680" t="s">
        <v>284</v>
      </c>
      <c r="C680" t="s">
        <v>309</v>
      </c>
      <c r="D680" t="s">
        <v>477</v>
      </c>
      <c r="E680" t="s">
        <v>40</v>
      </c>
      <c r="F680" t="s">
        <v>41</v>
      </c>
      <c r="G680">
        <v>7</v>
      </c>
      <c r="H680" t="s">
        <v>258</v>
      </c>
      <c r="I680" t="s">
        <v>525</v>
      </c>
      <c r="J680" t="s">
        <v>528</v>
      </c>
      <c r="K680" s="142">
        <v>72</v>
      </c>
      <c r="L680" s="326">
        <v>8.5610002279281616E-2</v>
      </c>
      <c r="N680" s="142">
        <v>450</v>
      </c>
      <c r="O680" s="326">
        <v>0.1103499978780746</v>
      </c>
      <c r="Q680" s="142">
        <v>15699</v>
      </c>
      <c r="R680" s="326">
        <v>0.12724000215530401</v>
      </c>
    </row>
    <row r="681" spans="1:19" x14ac:dyDescent="0.25">
      <c r="A681" t="s">
        <v>478</v>
      </c>
      <c r="B681" t="s">
        <v>284</v>
      </c>
      <c r="C681" t="s">
        <v>309</v>
      </c>
      <c r="D681" t="s">
        <v>477</v>
      </c>
      <c r="E681" t="s">
        <v>40</v>
      </c>
      <c r="F681" t="s">
        <v>41</v>
      </c>
      <c r="G681" s="133">
        <v>7</v>
      </c>
      <c r="H681" t="s">
        <v>258</v>
      </c>
      <c r="I681" t="s">
        <v>525</v>
      </c>
      <c r="J681" t="s">
        <v>527</v>
      </c>
      <c r="K681" s="327">
        <v>210</v>
      </c>
      <c r="L681" s="326">
        <v>0.24969999492168429</v>
      </c>
      <c r="N681" s="327">
        <v>980</v>
      </c>
      <c r="O681" s="326">
        <v>0.2403099983930588</v>
      </c>
      <c r="Q681" s="327">
        <v>30576</v>
      </c>
      <c r="R681" s="326">
        <v>0.2478100061416626</v>
      </c>
      <c r="S681" s="325"/>
    </row>
    <row r="682" spans="1:19" x14ac:dyDescent="0.25">
      <c r="A682" t="s">
        <v>478</v>
      </c>
      <c r="B682" t="s">
        <v>284</v>
      </c>
      <c r="C682" t="s">
        <v>309</v>
      </c>
      <c r="D682" t="s">
        <v>477</v>
      </c>
      <c r="E682" t="s">
        <v>40</v>
      </c>
      <c r="F682" t="s">
        <v>41</v>
      </c>
      <c r="G682" s="133">
        <v>7</v>
      </c>
      <c r="H682" t="s">
        <v>258</v>
      </c>
      <c r="I682" t="s">
        <v>525</v>
      </c>
      <c r="J682" t="s">
        <v>526</v>
      </c>
      <c r="K682" s="327">
        <v>239</v>
      </c>
      <c r="L682" s="326">
        <v>0.28418999910354609</v>
      </c>
      <c r="N682" s="327">
        <v>1045</v>
      </c>
      <c r="O682" s="326">
        <v>0.25624999403953552</v>
      </c>
      <c r="Q682" s="327">
        <v>30917</v>
      </c>
      <c r="R682" s="326">
        <v>0.25056999921798712</v>
      </c>
      <c r="S682" s="325"/>
    </row>
    <row r="683" spans="1:19" x14ac:dyDescent="0.25">
      <c r="A683" t="s">
        <v>478</v>
      </c>
      <c r="B683" t="s">
        <v>284</v>
      </c>
      <c r="C683" t="s">
        <v>309</v>
      </c>
      <c r="D683" t="s">
        <v>477</v>
      </c>
      <c r="E683" t="s">
        <v>40</v>
      </c>
      <c r="F683" t="s">
        <v>41</v>
      </c>
      <c r="G683" s="133">
        <v>7</v>
      </c>
      <c r="H683" t="s">
        <v>258</v>
      </c>
      <c r="I683" t="s">
        <v>525</v>
      </c>
      <c r="J683" t="s">
        <v>259</v>
      </c>
      <c r="K683" s="327">
        <v>183</v>
      </c>
      <c r="L683" s="326">
        <v>0.21760000288486481</v>
      </c>
      <c r="N683" s="327">
        <v>828</v>
      </c>
      <c r="O683" s="326">
        <v>0.20304000377655029</v>
      </c>
      <c r="Q683" s="327">
        <v>23351</v>
      </c>
      <c r="R683" s="326">
        <v>0.18925000727176669</v>
      </c>
      <c r="S683" s="325"/>
    </row>
    <row r="684" spans="1:19" x14ac:dyDescent="0.25">
      <c r="A684" t="s">
        <v>478</v>
      </c>
      <c r="B684" t="s">
        <v>284</v>
      </c>
      <c r="C684" t="s">
        <v>309</v>
      </c>
      <c r="D684" t="s">
        <v>477</v>
      </c>
      <c r="E684" t="s">
        <v>40</v>
      </c>
      <c r="F684" t="s">
        <v>41</v>
      </c>
      <c r="G684">
        <v>7</v>
      </c>
      <c r="H684" t="s">
        <v>258</v>
      </c>
      <c r="I684" t="s">
        <v>525</v>
      </c>
      <c r="J684" t="s">
        <v>260</v>
      </c>
      <c r="K684" s="142">
        <v>116</v>
      </c>
      <c r="L684" s="326">
        <v>0.1379300057888031</v>
      </c>
      <c r="N684" s="142">
        <v>609</v>
      </c>
      <c r="O684" s="326">
        <v>0.1493400037288666</v>
      </c>
      <c r="Q684" s="142">
        <v>17285</v>
      </c>
      <c r="R684" s="326">
        <v>0.14009000360965729</v>
      </c>
    </row>
    <row r="685" spans="1:19" x14ac:dyDescent="0.25">
      <c r="A685" t="s">
        <v>478</v>
      </c>
      <c r="B685" t="s">
        <v>284</v>
      </c>
      <c r="C685" t="s">
        <v>309</v>
      </c>
      <c r="D685" t="s">
        <v>477</v>
      </c>
      <c r="E685" t="s">
        <v>40</v>
      </c>
      <c r="F685" t="s">
        <v>41</v>
      </c>
      <c r="G685" s="133">
        <v>7</v>
      </c>
      <c r="H685" t="s">
        <v>258</v>
      </c>
      <c r="I685" t="s">
        <v>521</v>
      </c>
      <c r="J685" t="s">
        <v>524</v>
      </c>
      <c r="K685" s="327">
        <v>675</v>
      </c>
      <c r="L685" s="326">
        <v>0.80261999368667603</v>
      </c>
      <c r="M685" s="326">
        <v>0.82517999410629272</v>
      </c>
      <c r="N685" s="327">
        <v>3329</v>
      </c>
      <c r="O685" s="326">
        <v>0.81633001565933228</v>
      </c>
      <c r="P685" s="326">
        <v>0.83142000436782837</v>
      </c>
      <c r="Q685" s="327">
        <v>99716</v>
      </c>
      <c r="R685" s="326">
        <v>0.80817002058029175</v>
      </c>
      <c r="S685" s="325">
        <v>0.84360998868942261</v>
      </c>
    </row>
    <row r="686" spans="1:19" x14ac:dyDescent="0.25">
      <c r="A686" t="s">
        <v>478</v>
      </c>
      <c r="B686" t="s">
        <v>284</v>
      </c>
      <c r="C686" t="s">
        <v>309</v>
      </c>
      <c r="D686" t="s">
        <v>477</v>
      </c>
      <c r="E686" t="s">
        <v>40</v>
      </c>
      <c r="F686" t="s">
        <v>41</v>
      </c>
      <c r="G686">
        <v>7</v>
      </c>
      <c r="H686" t="s">
        <v>258</v>
      </c>
      <c r="I686" t="s">
        <v>521</v>
      </c>
      <c r="J686" t="s">
        <v>523</v>
      </c>
      <c r="K686" s="142">
        <v>76</v>
      </c>
      <c r="L686" s="326">
        <v>9.0369999408721924E-2</v>
      </c>
      <c r="M686" s="326">
        <v>9.2909999191761017E-2</v>
      </c>
      <c r="N686" s="142">
        <v>381</v>
      </c>
      <c r="O686" s="326">
        <v>9.3429997563362122E-2</v>
      </c>
      <c r="P686" s="326">
        <v>9.5150001347064972E-2</v>
      </c>
      <c r="Q686" s="142">
        <v>10969</v>
      </c>
      <c r="R686" s="326">
        <v>8.8899999856948853E-2</v>
      </c>
      <c r="S686" s="326">
        <v>9.2799998819828033E-2</v>
      </c>
    </row>
    <row r="687" spans="1:19" x14ac:dyDescent="0.25">
      <c r="A687" t="s">
        <v>478</v>
      </c>
      <c r="B687" t="s">
        <v>284</v>
      </c>
      <c r="C687" t="s">
        <v>309</v>
      </c>
      <c r="D687" t="s">
        <v>477</v>
      </c>
      <c r="E687" t="s">
        <v>40</v>
      </c>
      <c r="F687" t="s">
        <v>41</v>
      </c>
      <c r="G687" s="133">
        <v>7</v>
      </c>
      <c r="H687" t="s">
        <v>258</v>
      </c>
      <c r="I687" t="s">
        <v>521</v>
      </c>
      <c r="J687" t="s">
        <v>522</v>
      </c>
      <c r="K687" s="327">
        <v>67</v>
      </c>
      <c r="L687" s="326">
        <v>7.9669997096061707E-2</v>
      </c>
      <c r="M687" s="326">
        <v>8.1909999251365662E-2</v>
      </c>
      <c r="N687" s="327">
        <v>294</v>
      </c>
      <c r="O687" s="326">
        <v>7.2089999914169312E-2</v>
      </c>
      <c r="P687" s="326">
        <v>7.3430001735687256E-2</v>
      </c>
      <c r="Q687" s="327">
        <v>7517</v>
      </c>
      <c r="R687" s="326">
        <v>6.0920000076293952E-2</v>
      </c>
      <c r="S687" s="325">
        <v>6.3589997589588165E-2</v>
      </c>
    </row>
    <row r="688" spans="1:19" x14ac:dyDescent="0.25">
      <c r="A688" t="s">
        <v>478</v>
      </c>
      <c r="B688" t="s">
        <v>284</v>
      </c>
      <c r="C688" t="s">
        <v>309</v>
      </c>
      <c r="D688" t="s">
        <v>477</v>
      </c>
      <c r="E688" t="s">
        <v>40</v>
      </c>
      <c r="F688" t="s">
        <v>41</v>
      </c>
      <c r="G688" s="133">
        <v>7</v>
      </c>
      <c r="H688" t="s">
        <v>258</v>
      </c>
      <c r="I688" t="s">
        <v>521</v>
      </c>
      <c r="J688" t="s">
        <v>438</v>
      </c>
      <c r="K688" s="327">
        <v>23</v>
      </c>
      <c r="L688" s="326">
        <v>2.734999917447567E-2</v>
      </c>
      <c r="N688" s="327">
        <v>74</v>
      </c>
      <c r="O688" s="326">
        <v>1.814999990165234E-2</v>
      </c>
      <c r="Q688" s="327">
        <v>5183</v>
      </c>
      <c r="R688" s="326">
        <v>4.2010001838207238E-2</v>
      </c>
      <c r="S688" s="325"/>
    </row>
    <row r="689" spans="1:19" x14ac:dyDescent="0.25">
      <c r="A689" t="s">
        <v>478</v>
      </c>
      <c r="B689" t="s">
        <v>284</v>
      </c>
      <c r="C689" t="s">
        <v>309</v>
      </c>
      <c r="D689" t="s">
        <v>477</v>
      </c>
      <c r="E689" t="s">
        <v>40</v>
      </c>
      <c r="F689" t="s">
        <v>41</v>
      </c>
      <c r="G689" s="133">
        <v>7</v>
      </c>
      <c r="H689" t="s">
        <v>258</v>
      </c>
      <c r="I689" t="s">
        <v>517</v>
      </c>
      <c r="J689" t="s">
        <v>520</v>
      </c>
      <c r="K689" s="327">
        <v>297</v>
      </c>
      <c r="L689" s="326">
        <v>0.35315001010894781</v>
      </c>
      <c r="N689" s="327">
        <v>1469</v>
      </c>
      <c r="O689" s="326">
        <v>0.36022999882698059</v>
      </c>
      <c r="Q689" s="327">
        <v>43571</v>
      </c>
      <c r="R689" s="326">
        <v>0.35313001275062561</v>
      </c>
      <c r="S689" s="325"/>
    </row>
    <row r="690" spans="1:19" x14ac:dyDescent="0.25">
      <c r="A690" t="s">
        <v>478</v>
      </c>
      <c r="B690" t="s">
        <v>284</v>
      </c>
      <c r="C690" t="s">
        <v>309</v>
      </c>
      <c r="D690" t="s">
        <v>477</v>
      </c>
      <c r="E690" t="s">
        <v>40</v>
      </c>
      <c r="F690" t="s">
        <v>41</v>
      </c>
      <c r="G690" s="133">
        <v>7</v>
      </c>
      <c r="H690" t="s">
        <v>258</v>
      </c>
      <c r="I690" t="s">
        <v>517</v>
      </c>
      <c r="J690" t="s">
        <v>519</v>
      </c>
      <c r="K690" s="327">
        <v>233</v>
      </c>
      <c r="L690" s="326">
        <v>0.27704998850822449</v>
      </c>
      <c r="N690" s="327">
        <v>1080</v>
      </c>
      <c r="O690" s="326">
        <v>0.26484000682830811</v>
      </c>
      <c r="Q690" s="327">
        <v>34904</v>
      </c>
      <c r="R690" s="326">
        <v>0.28288999199867249</v>
      </c>
      <c r="S690" s="325"/>
    </row>
    <row r="691" spans="1:19" x14ac:dyDescent="0.25">
      <c r="A691" t="s">
        <v>478</v>
      </c>
      <c r="B691" t="s">
        <v>284</v>
      </c>
      <c r="C691" t="s">
        <v>309</v>
      </c>
      <c r="D691" t="s">
        <v>477</v>
      </c>
      <c r="E691" t="s">
        <v>40</v>
      </c>
      <c r="F691" t="s">
        <v>41</v>
      </c>
      <c r="G691" s="133">
        <v>7</v>
      </c>
      <c r="H691" t="s">
        <v>258</v>
      </c>
      <c r="I691" t="s">
        <v>517</v>
      </c>
      <c r="J691" t="s">
        <v>518</v>
      </c>
      <c r="K691" s="327">
        <v>311</v>
      </c>
      <c r="L691" s="326">
        <v>0.36980000138282781</v>
      </c>
      <c r="N691" s="327">
        <v>1529</v>
      </c>
      <c r="O691" s="326">
        <v>0.37494000792503362</v>
      </c>
      <c r="Q691" s="327">
        <v>44910</v>
      </c>
      <c r="R691" s="326">
        <v>0.3639799952507019</v>
      </c>
      <c r="S691" s="325"/>
    </row>
    <row r="692" spans="1:19" x14ac:dyDescent="0.25">
      <c r="A692" t="s">
        <v>478</v>
      </c>
      <c r="B692" t="s">
        <v>284</v>
      </c>
      <c r="C692" t="s">
        <v>309</v>
      </c>
      <c r="D692" t="s">
        <v>477</v>
      </c>
      <c r="E692" t="s">
        <v>40</v>
      </c>
      <c r="F692" t="s">
        <v>41</v>
      </c>
      <c r="G692" s="133">
        <v>7</v>
      </c>
      <c r="H692" t="s">
        <v>258</v>
      </c>
      <c r="I692" t="s">
        <v>513</v>
      </c>
      <c r="J692" t="s">
        <v>516</v>
      </c>
      <c r="K692" s="327">
        <v>24</v>
      </c>
      <c r="L692" s="326">
        <v>2.8540000319480899E-2</v>
      </c>
      <c r="M692" s="326">
        <v>3.1959999352693558E-2</v>
      </c>
      <c r="N692" s="327">
        <v>157</v>
      </c>
      <c r="O692" s="326">
        <v>3.8499999791383743E-2</v>
      </c>
      <c r="P692" s="326">
        <v>4.278000071644783E-2</v>
      </c>
      <c r="Q692" s="327">
        <v>4179</v>
      </c>
      <c r="R692" s="326">
        <v>3.3870000392198563E-2</v>
      </c>
      <c r="S692" s="325">
        <v>3.8320001214742661E-2</v>
      </c>
    </row>
    <row r="693" spans="1:19" x14ac:dyDescent="0.25">
      <c r="A693" t="s">
        <v>478</v>
      </c>
      <c r="B693" t="s">
        <v>284</v>
      </c>
      <c r="C693" t="s">
        <v>309</v>
      </c>
      <c r="D693" t="s">
        <v>477</v>
      </c>
      <c r="E693" t="s">
        <v>40</v>
      </c>
      <c r="F693" t="s">
        <v>41</v>
      </c>
      <c r="G693" s="133">
        <v>7</v>
      </c>
      <c r="H693" t="s">
        <v>258</v>
      </c>
      <c r="I693" t="s">
        <v>513</v>
      </c>
      <c r="J693" t="s">
        <v>515</v>
      </c>
      <c r="K693" s="327">
        <v>119</v>
      </c>
      <c r="L693" s="326">
        <v>0.14149999618530271</v>
      </c>
      <c r="M693" s="326">
        <v>0.15846000611782071</v>
      </c>
      <c r="N693" s="327">
        <v>367</v>
      </c>
      <c r="O693" s="326">
        <v>9.0000003576278687E-2</v>
      </c>
      <c r="P693" s="326">
        <v>0.10000000149011611</v>
      </c>
      <c r="Q693" s="327">
        <v>13286</v>
      </c>
      <c r="R693" s="326">
        <v>0.1076800003647804</v>
      </c>
      <c r="S693" s="325">
        <v>0.12182000279426571</v>
      </c>
    </row>
    <row r="694" spans="1:19" x14ac:dyDescent="0.25">
      <c r="A694" t="s">
        <v>478</v>
      </c>
      <c r="B694" t="s">
        <v>284</v>
      </c>
      <c r="C694" t="s">
        <v>309</v>
      </c>
      <c r="D694" t="s">
        <v>477</v>
      </c>
      <c r="E694" t="s">
        <v>40</v>
      </c>
      <c r="F694" t="s">
        <v>41</v>
      </c>
      <c r="G694">
        <v>7</v>
      </c>
      <c r="H694" t="s">
        <v>258</v>
      </c>
      <c r="I694" t="s">
        <v>513</v>
      </c>
      <c r="J694" t="s">
        <v>514</v>
      </c>
      <c r="K694" s="142">
        <v>608</v>
      </c>
      <c r="L694" s="326">
        <v>0.72294998168945313</v>
      </c>
      <c r="M694" s="326">
        <v>0.80958998203277588</v>
      </c>
      <c r="N694" s="142">
        <v>3146</v>
      </c>
      <c r="O694" s="326">
        <v>0.77145999670028687</v>
      </c>
      <c r="P694" s="326">
        <v>0.85721999406814575</v>
      </c>
      <c r="Q694" s="142">
        <v>91601</v>
      </c>
      <c r="R694" s="326">
        <v>0.74239999055862427</v>
      </c>
      <c r="S694" s="326">
        <v>0.83986997604370117</v>
      </c>
    </row>
    <row r="695" spans="1:19" x14ac:dyDescent="0.25">
      <c r="A695" t="s">
        <v>478</v>
      </c>
      <c r="B695" t="s">
        <v>284</v>
      </c>
      <c r="C695" t="s">
        <v>309</v>
      </c>
      <c r="D695" t="s">
        <v>477</v>
      </c>
      <c r="E695" t="s">
        <v>40</v>
      </c>
      <c r="F695" t="s">
        <v>41</v>
      </c>
      <c r="G695" s="133">
        <v>7</v>
      </c>
      <c r="H695" t="s">
        <v>258</v>
      </c>
      <c r="I695" t="s">
        <v>513</v>
      </c>
      <c r="J695" t="s">
        <v>512</v>
      </c>
      <c r="K695" s="327">
        <v>90</v>
      </c>
      <c r="L695" s="326">
        <v>0.1070199981331825</v>
      </c>
      <c r="N695" s="327">
        <v>408</v>
      </c>
      <c r="O695" s="326">
        <v>0.1000500023365021</v>
      </c>
      <c r="Q695" s="327">
        <v>14319</v>
      </c>
      <c r="R695" s="326">
        <v>0.11604999750852581</v>
      </c>
      <c r="S695" s="325"/>
    </row>
    <row r="696" spans="1:19" x14ac:dyDescent="0.25">
      <c r="A696" t="s">
        <v>478</v>
      </c>
      <c r="B696" t="s">
        <v>284</v>
      </c>
      <c r="C696" t="s">
        <v>309</v>
      </c>
      <c r="D696" t="s">
        <v>477</v>
      </c>
      <c r="E696" t="s">
        <v>40</v>
      </c>
      <c r="F696" t="s">
        <v>41</v>
      </c>
      <c r="G696">
        <v>7</v>
      </c>
      <c r="H696" t="s">
        <v>258</v>
      </c>
      <c r="I696" t="s">
        <v>575</v>
      </c>
      <c r="J696" t="s">
        <v>511</v>
      </c>
      <c r="K696" s="142">
        <v>12</v>
      </c>
      <c r="L696" s="326">
        <v>1.427000015974045E-2</v>
      </c>
      <c r="M696" s="326">
        <v>1.458000019192696E-2</v>
      </c>
      <c r="N696" s="142">
        <v>63</v>
      </c>
      <c r="O696" s="326">
        <v>1.544999983161688E-2</v>
      </c>
      <c r="P696" s="326">
        <v>1.5820000320672989E-2</v>
      </c>
      <c r="Q696" s="142">
        <v>5100</v>
      </c>
      <c r="R696" s="326">
        <v>4.1329998522996902E-2</v>
      </c>
      <c r="S696" s="326">
        <v>4.4070001691579819E-2</v>
      </c>
    </row>
    <row r="697" spans="1:19" x14ac:dyDescent="0.25">
      <c r="A697" t="s">
        <v>478</v>
      </c>
      <c r="B697" t="s">
        <v>284</v>
      </c>
      <c r="C697" t="s">
        <v>309</v>
      </c>
      <c r="D697" t="s">
        <v>477</v>
      </c>
      <c r="E697" t="s">
        <v>40</v>
      </c>
      <c r="F697" t="s">
        <v>41</v>
      </c>
      <c r="G697" s="133">
        <v>7</v>
      </c>
      <c r="H697" t="s">
        <v>258</v>
      </c>
      <c r="I697" t="s">
        <v>575</v>
      </c>
      <c r="J697" t="s">
        <v>510</v>
      </c>
      <c r="K697" s="327">
        <v>2</v>
      </c>
      <c r="L697" s="326">
        <v>2.3799999617040162E-3</v>
      </c>
      <c r="M697" s="326">
        <v>2.430000109598041E-3</v>
      </c>
      <c r="N697" s="327">
        <v>32</v>
      </c>
      <c r="O697" s="326">
        <v>7.8499997034668922E-3</v>
      </c>
      <c r="P697" s="326">
        <v>8.0399997532367706E-3</v>
      </c>
      <c r="Q697" s="327">
        <v>2781</v>
      </c>
      <c r="R697" s="326">
        <v>2.2539999336004261E-2</v>
      </c>
      <c r="S697" s="325">
        <v>2.4029999971389771E-2</v>
      </c>
    </row>
    <row r="698" spans="1:19" x14ac:dyDescent="0.25">
      <c r="A698" t="s">
        <v>478</v>
      </c>
      <c r="B698" t="s">
        <v>284</v>
      </c>
      <c r="C698" t="s">
        <v>309</v>
      </c>
      <c r="D698" t="s">
        <v>477</v>
      </c>
      <c r="E698" t="s">
        <v>40</v>
      </c>
      <c r="F698" t="s">
        <v>41</v>
      </c>
      <c r="G698" s="133">
        <v>7</v>
      </c>
      <c r="H698" t="s">
        <v>258</v>
      </c>
      <c r="I698" t="s">
        <v>575</v>
      </c>
      <c r="J698" t="s">
        <v>509</v>
      </c>
      <c r="K698" s="327">
        <v>2</v>
      </c>
      <c r="L698" s="326">
        <v>2.3799999617040162E-3</v>
      </c>
      <c r="M698" s="326">
        <v>2.430000109598041E-3</v>
      </c>
      <c r="N698" s="327">
        <v>16</v>
      </c>
      <c r="O698" s="326">
        <v>3.9200000464916229E-3</v>
      </c>
      <c r="P698" s="326">
        <v>4.0199998766183853E-3</v>
      </c>
      <c r="Q698" s="327">
        <v>909</v>
      </c>
      <c r="R698" s="326">
        <v>7.3699997738003731E-3</v>
      </c>
      <c r="S698" s="325">
        <v>7.8499997034668922E-3</v>
      </c>
    </row>
    <row r="699" spans="1:19" x14ac:dyDescent="0.25">
      <c r="A699" t="s">
        <v>478</v>
      </c>
      <c r="B699" t="s">
        <v>284</v>
      </c>
      <c r="C699" t="s">
        <v>309</v>
      </c>
      <c r="D699" t="s">
        <v>477</v>
      </c>
      <c r="E699" t="s">
        <v>40</v>
      </c>
      <c r="F699" t="s">
        <v>41</v>
      </c>
      <c r="G699">
        <v>7</v>
      </c>
      <c r="H699" t="s">
        <v>258</v>
      </c>
      <c r="I699" t="s">
        <v>575</v>
      </c>
      <c r="J699" t="s">
        <v>508</v>
      </c>
      <c r="K699" s="142">
        <v>2</v>
      </c>
      <c r="L699" s="326">
        <v>2.3799999617040162E-3</v>
      </c>
      <c r="M699" s="326">
        <v>2.430000109598041E-3</v>
      </c>
      <c r="N699" s="142">
        <v>32</v>
      </c>
      <c r="O699" s="326">
        <v>7.8499997034668922E-3</v>
      </c>
      <c r="P699" s="326">
        <v>8.0399997532367706E-3</v>
      </c>
      <c r="Q699" s="142">
        <v>2219</v>
      </c>
      <c r="R699" s="326">
        <v>1.7980000004172329E-2</v>
      </c>
      <c r="S699" s="326">
        <v>1.9169999286532399E-2</v>
      </c>
    </row>
    <row r="700" spans="1:19" x14ac:dyDescent="0.25">
      <c r="A700" t="s">
        <v>478</v>
      </c>
      <c r="B700" t="s">
        <v>284</v>
      </c>
      <c r="C700" t="s">
        <v>309</v>
      </c>
      <c r="D700" t="s">
        <v>477</v>
      </c>
      <c r="E700" t="s">
        <v>40</v>
      </c>
      <c r="F700" t="s">
        <v>41</v>
      </c>
      <c r="G700" s="133">
        <v>7</v>
      </c>
      <c r="H700" t="s">
        <v>258</v>
      </c>
      <c r="I700" t="s">
        <v>575</v>
      </c>
      <c r="J700" t="s">
        <v>438</v>
      </c>
      <c r="K700" s="327">
        <v>18</v>
      </c>
      <c r="L700" s="326">
        <v>2.140000090003014E-2</v>
      </c>
      <c r="N700" s="327">
        <v>96</v>
      </c>
      <c r="O700" s="326">
        <v>2.353999949991703E-2</v>
      </c>
      <c r="Q700" s="327">
        <v>7648</v>
      </c>
      <c r="R700" s="326">
        <v>6.1980001628398902E-2</v>
      </c>
      <c r="S700" s="325"/>
    </row>
    <row r="701" spans="1:19" x14ac:dyDescent="0.25">
      <c r="A701" t="s">
        <v>478</v>
      </c>
      <c r="B701" t="s">
        <v>284</v>
      </c>
      <c r="C701" t="s">
        <v>309</v>
      </c>
      <c r="D701" t="s">
        <v>477</v>
      </c>
      <c r="E701" t="s">
        <v>40</v>
      </c>
      <c r="F701" t="s">
        <v>41</v>
      </c>
      <c r="G701">
        <v>7</v>
      </c>
      <c r="H701" t="s">
        <v>258</v>
      </c>
      <c r="I701" t="s">
        <v>575</v>
      </c>
      <c r="J701" t="s">
        <v>507</v>
      </c>
      <c r="K701" s="142">
        <v>805</v>
      </c>
      <c r="L701" s="326">
        <v>0.95718997716903687</v>
      </c>
      <c r="M701" s="326">
        <v>0.97812998294830322</v>
      </c>
      <c r="N701" s="142">
        <v>3839</v>
      </c>
      <c r="O701" s="326">
        <v>0.94138997793197632</v>
      </c>
      <c r="P701" s="326">
        <v>0.96408998966217041</v>
      </c>
      <c r="Q701" s="142">
        <v>104728</v>
      </c>
      <c r="R701" s="326">
        <v>0.84878998994827271</v>
      </c>
      <c r="S701" s="326">
        <v>0.90487998723983765</v>
      </c>
    </row>
    <row r="702" spans="1:19" x14ac:dyDescent="0.25">
      <c r="A702" t="s">
        <v>478</v>
      </c>
      <c r="B702" t="s">
        <v>284</v>
      </c>
      <c r="C702" t="s">
        <v>309</v>
      </c>
      <c r="D702" t="s">
        <v>477</v>
      </c>
      <c r="E702" t="s">
        <v>40</v>
      </c>
      <c r="F702" t="s">
        <v>41</v>
      </c>
      <c r="G702">
        <v>7</v>
      </c>
      <c r="H702" t="s">
        <v>258</v>
      </c>
      <c r="I702" t="s">
        <v>576</v>
      </c>
      <c r="J702" t="s">
        <v>485</v>
      </c>
      <c r="K702" s="142">
        <v>0</v>
      </c>
      <c r="L702" s="326">
        <v>0</v>
      </c>
      <c r="M702" s="326">
        <v>0</v>
      </c>
      <c r="N702" s="142">
        <v>0</v>
      </c>
      <c r="O702" s="326">
        <v>0</v>
      </c>
      <c r="P702" s="326">
        <v>0</v>
      </c>
      <c r="Q702" s="142">
        <v>2</v>
      </c>
      <c r="R702" s="326">
        <v>1.99999994947575E-5</v>
      </c>
      <c r="S702" s="326">
        <v>0.5</v>
      </c>
    </row>
    <row r="703" spans="1:19" x14ac:dyDescent="0.25">
      <c r="A703" t="s">
        <v>478</v>
      </c>
      <c r="B703" t="s">
        <v>284</v>
      </c>
      <c r="C703" t="s">
        <v>309</v>
      </c>
      <c r="D703" t="s">
        <v>477</v>
      </c>
      <c r="E703" t="s">
        <v>40</v>
      </c>
      <c r="F703" t="s">
        <v>41</v>
      </c>
      <c r="G703" s="133">
        <v>7</v>
      </c>
      <c r="H703" t="s">
        <v>258</v>
      </c>
      <c r="I703" t="s">
        <v>576</v>
      </c>
      <c r="J703" t="s">
        <v>484</v>
      </c>
      <c r="K703" s="327">
        <v>2</v>
      </c>
      <c r="L703" s="326">
        <v>2.3799999617040162E-3</v>
      </c>
      <c r="M703" s="326">
        <v>1</v>
      </c>
      <c r="N703" s="327">
        <v>2</v>
      </c>
      <c r="O703" s="326">
        <v>4.9000000581145287E-4</v>
      </c>
      <c r="P703" s="326">
        <v>1</v>
      </c>
      <c r="Q703" s="327">
        <v>2</v>
      </c>
      <c r="R703" s="326">
        <v>1.99999994947575E-5</v>
      </c>
      <c r="S703" s="325">
        <v>0.5</v>
      </c>
    </row>
    <row r="704" spans="1:19" x14ac:dyDescent="0.25">
      <c r="A704" t="s">
        <v>478</v>
      </c>
      <c r="B704" t="s">
        <v>284</v>
      </c>
      <c r="C704" t="s">
        <v>309</v>
      </c>
      <c r="D704" t="s">
        <v>477</v>
      </c>
      <c r="E704" t="s">
        <v>40</v>
      </c>
      <c r="F704" t="s">
        <v>41</v>
      </c>
      <c r="G704" s="133">
        <v>7</v>
      </c>
      <c r="H704" t="s">
        <v>258</v>
      </c>
      <c r="I704" t="s">
        <v>576</v>
      </c>
      <c r="J704" t="s">
        <v>438</v>
      </c>
      <c r="K704" s="327">
        <v>839</v>
      </c>
      <c r="L704" s="326">
        <v>0.99761998653411865</v>
      </c>
      <c r="N704" s="327">
        <v>4076</v>
      </c>
      <c r="O704" s="326">
        <v>0.99950999021530151</v>
      </c>
      <c r="Q704" s="327">
        <v>123381</v>
      </c>
      <c r="R704" s="326">
        <v>0.99997001886367798</v>
      </c>
      <c r="S704" s="325"/>
    </row>
    <row r="705" spans="1:19" x14ac:dyDescent="0.25">
      <c r="A705" t="s">
        <v>478</v>
      </c>
      <c r="B705" t="s">
        <v>284</v>
      </c>
      <c r="C705" t="s">
        <v>309</v>
      </c>
      <c r="D705" t="s">
        <v>477</v>
      </c>
      <c r="E705" t="s">
        <v>40</v>
      </c>
      <c r="F705" t="s">
        <v>41</v>
      </c>
      <c r="G705" s="133">
        <v>7</v>
      </c>
      <c r="H705" t="s">
        <v>258</v>
      </c>
      <c r="I705" t="s">
        <v>504</v>
      </c>
      <c r="J705" t="s">
        <v>506</v>
      </c>
      <c r="K705" s="327">
        <v>90</v>
      </c>
      <c r="L705" s="326">
        <v>0.1070199981331825</v>
      </c>
      <c r="N705" s="327">
        <v>408</v>
      </c>
      <c r="O705" s="326">
        <v>0.1000500023365021</v>
      </c>
      <c r="Q705" s="327">
        <v>14319</v>
      </c>
      <c r="R705" s="326">
        <v>0.11604999750852581</v>
      </c>
      <c r="S705" s="325"/>
    </row>
    <row r="706" spans="1:19" x14ac:dyDescent="0.25">
      <c r="A706" t="s">
        <v>478</v>
      </c>
      <c r="B706" t="s">
        <v>284</v>
      </c>
      <c r="C706" t="s">
        <v>309</v>
      </c>
      <c r="D706" t="s">
        <v>477</v>
      </c>
      <c r="E706" t="s">
        <v>40</v>
      </c>
      <c r="F706" t="s">
        <v>41</v>
      </c>
      <c r="G706" s="133">
        <v>7</v>
      </c>
      <c r="H706" t="s">
        <v>258</v>
      </c>
      <c r="I706" t="s">
        <v>504</v>
      </c>
      <c r="J706" t="s">
        <v>424</v>
      </c>
      <c r="K706" s="327">
        <v>119</v>
      </c>
      <c r="L706" s="326">
        <v>0.14149999618530271</v>
      </c>
      <c r="M706" s="326">
        <v>0.15846000611782071</v>
      </c>
      <c r="N706" s="327">
        <v>367</v>
      </c>
      <c r="O706" s="326">
        <v>9.0000003576278687E-2</v>
      </c>
      <c r="P706" s="326">
        <v>0.10000000149011611</v>
      </c>
      <c r="Q706" s="327">
        <v>13286</v>
      </c>
      <c r="R706" s="326">
        <v>0.1076800003647804</v>
      </c>
      <c r="S706" s="325">
        <v>0.12182000279426571</v>
      </c>
    </row>
    <row r="707" spans="1:19" x14ac:dyDescent="0.25">
      <c r="A707" t="s">
        <v>478</v>
      </c>
      <c r="B707" t="s">
        <v>284</v>
      </c>
      <c r="C707" t="s">
        <v>309</v>
      </c>
      <c r="D707" t="s">
        <v>477</v>
      </c>
      <c r="E707" t="s">
        <v>40</v>
      </c>
      <c r="F707" t="s">
        <v>41</v>
      </c>
      <c r="G707" s="133">
        <v>7</v>
      </c>
      <c r="H707" t="s">
        <v>258</v>
      </c>
      <c r="I707" t="s">
        <v>504</v>
      </c>
      <c r="J707" t="s">
        <v>455</v>
      </c>
      <c r="K707" s="327">
        <v>330</v>
      </c>
      <c r="L707" s="326">
        <v>0.39239001274108892</v>
      </c>
      <c r="M707" s="326">
        <v>0.439410001039505</v>
      </c>
      <c r="N707" s="327">
        <v>1481</v>
      </c>
      <c r="O707" s="326">
        <v>0.36316999793052668</v>
      </c>
      <c r="P707" s="326">
        <v>0.4035399854183197</v>
      </c>
      <c r="Q707" s="327">
        <v>43045</v>
      </c>
      <c r="R707" s="326">
        <v>0.34887000918388372</v>
      </c>
      <c r="S707" s="325">
        <v>0.39467000961303711</v>
      </c>
    </row>
    <row r="708" spans="1:19" x14ac:dyDescent="0.25">
      <c r="A708" t="s">
        <v>478</v>
      </c>
      <c r="B708" t="s">
        <v>284</v>
      </c>
      <c r="C708" t="s">
        <v>309</v>
      </c>
      <c r="D708" t="s">
        <v>477</v>
      </c>
      <c r="E708" t="s">
        <v>40</v>
      </c>
      <c r="F708" t="s">
        <v>41</v>
      </c>
      <c r="G708" s="133">
        <v>7</v>
      </c>
      <c r="H708" t="s">
        <v>258</v>
      </c>
      <c r="I708" t="s">
        <v>504</v>
      </c>
      <c r="J708" t="s">
        <v>505</v>
      </c>
      <c r="K708" s="327">
        <v>247</v>
      </c>
      <c r="L708" s="326">
        <v>0.29370000958442688</v>
      </c>
      <c r="M708" s="326">
        <v>0.32888999581336981</v>
      </c>
      <c r="N708" s="327">
        <v>1459</v>
      </c>
      <c r="O708" s="326">
        <v>0.35776999592781072</v>
      </c>
      <c r="P708" s="326">
        <v>0.39754998683929438</v>
      </c>
      <c r="Q708" s="327">
        <v>42835</v>
      </c>
      <c r="R708" s="326">
        <v>0.34716999530792242</v>
      </c>
      <c r="S708" s="325">
        <v>0.39274001121521002</v>
      </c>
    </row>
    <row r="709" spans="1:19" x14ac:dyDescent="0.25">
      <c r="A709" t="s">
        <v>478</v>
      </c>
      <c r="B709" t="s">
        <v>284</v>
      </c>
      <c r="C709" t="s">
        <v>309</v>
      </c>
      <c r="D709" t="s">
        <v>477</v>
      </c>
      <c r="E709" t="s">
        <v>40</v>
      </c>
      <c r="F709" t="s">
        <v>41</v>
      </c>
      <c r="G709" s="133">
        <v>7</v>
      </c>
      <c r="H709" t="s">
        <v>258</v>
      </c>
      <c r="I709" t="s">
        <v>504</v>
      </c>
      <c r="J709" t="s">
        <v>503</v>
      </c>
      <c r="K709" s="327">
        <v>55</v>
      </c>
      <c r="L709" s="326">
        <v>6.5399996936321259E-2</v>
      </c>
      <c r="M709" s="326">
        <v>7.3239997029304504E-2</v>
      </c>
      <c r="N709" s="327">
        <v>363</v>
      </c>
      <c r="O709" s="326">
        <v>8.9010000228881836E-2</v>
      </c>
      <c r="P709" s="326">
        <v>9.8909996449947357E-2</v>
      </c>
      <c r="Q709" s="327">
        <v>9900</v>
      </c>
      <c r="R709" s="326">
        <v>8.0239996314048767E-2</v>
      </c>
      <c r="S709" s="325">
        <v>9.0769998729228973E-2</v>
      </c>
    </row>
    <row r="710" spans="1:19" x14ac:dyDescent="0.25">
      <c r="A710" t="s">
        <v>478</v>
      </c>
      <c r="B710" t="s">
        <v>284</v>
      </c>
      <c r="C710" t="s">
        <v>309</v>
      </c>
      <c r="D710" t="s">
        <v>477</v>
      </c>
      <c r="E710" t="s">
        <v>40</v>
      </c>
      <c r="F710" t="s">
        <v>41</v>
      </c>
      <c r="G710">
        <v>7</v>
      </c>
      <c r="H710" t="s">
        <v>258</v>
      </c>
      <c r="I710" t="s">
        <v>501</v>
      </c>
      <c r="J710" t="s">
        <v>502</v>
      </c>
      <c r="K710" s="142">
        <v>90</v>
      </c>
      <c r="L710" s="326">
        <v>0.1070199981331825</v>
      </c>
      <c r="N710" s="142">
        <v>408</v>
      </c>
      <c r="O710" s="326">
        <v>0.1000500023365021</v>
      </c>
      <c r="Q710" s="142">
        <v>14319</v>
      </c>
      <c r="R710" s="326">
        <v>0.11604999750852581</v>
      </c>
    </row>
    <row r="711" spans="1:19" x14ac:dyDescent="0.25">
      <c r="A711" t="s">
        <v>478</v>
      </c>
      <c r="B711" t="s">
        <v>284</v>
      </c>
      <c r="C711" t="s">
        <v>309</v>
      </c>
      <c r="D711" t="s">
        <v>477</v>
      </c>
      <c r="E711" t="s">
        <v>40</v>
      </c>
      <c r="F711" t="s">
        <v>41</v>
      </c>
      <c r="G711" s="133">
        <v>7</v>
      </c>
      <c r="H711" t="s">
        <v>258</v>
      </c>
      <c r="I711" t="s">
        <v>501</v>
      </c>
      <c r="J711" t="s">
        <v>500</v>
      </c>
      <c r="K711" s="327">
        <v>751</v>
      </c>
      <c r="L711" s="326">
        <v>0.89297997951507568</v>
      </c>
      <c r="M711" s="326">
        <v>1</v>
      </c>
      <c r="N711" s="327">
        <v>3670</v>
      </c>
      <c r="O711" s="326">
        <v>0.89995002746582031</v>
      </c>
      <c r="P711" s="326">
        <v>1</v>
      </c>
      <c r="Q711" s="327">
        <v>109066</v>
      </c>
      <c r="R711" s="326">
        <v>0.88394999504089355</v>
      </c>
      <c r="S711" s="325">
        <v>1</v>
      </c>
    </row>
    <row r="712" spans="1:19" x14ac:dyDescent="0.25">
      <c r="A712" t="s">
        <v>478</v>
      </c>
      <c r="B712" t="s">
        <v>284</v>
      </c>
      <c r="C712" t="s">
        <v>309</v>
      </c>
      <c r="D712" t="s">
        <v>477</v>
      </c>
      <c r="E712" t="s">
        <v>40</v>
      </c>
      <c r="F712" t="s">
        <v>41</v>
      </c>
      <c r="G712" s="133">
        <v>7</v>
      </c>
      <c r="H712" t="s">
        <v>258</v>
      </c>
      <c r="I712" t="s">
        <v>577</v>
      </c>
      <c r="J712" t="s">
        <v>493</v>
      </c>
      <c r="K712" s="327">
        <v>177</v>
      </c>
      <c r="L712" s="326">
        <v>0.21046000719070429</v>
      </c>
      <c r="N712" s="327">
        <v>1158</v>
      </c>
      <c r="O712" s="326">
        <v>0.2839600145816803</v>
      </c>
      <c r="Q712" s="327">
        <v>45663</v>
      </c>
      <c r="R712" s="326">
        <v>0.37009000778198242</v>
      </c>
      <c r="S712" s="325"/>
    </row>
    <row r="713" spans="1:19" x14ac:dyDescent="0.25">
      <c r="A713" t="s">
        <v>478</v>
      </c>
      <c r="B713" t="s">
        <v>284</v>
      </c>
      <c r="C713" t="s">
        <v>309</v>
      </c>
      <c r="D713" t="s">
        <v>477</v>
      </c>
      <c r="E713" t="s">
        <v>40</v>
      </c>
      <c r="F713" t="s">
        <v>41</v>
      </c>
      <c r="G713" s="133">
        <v>7</v>
      </c>
      <c r="H713" t="s">
        <v>258</v>
      </c>
      <c r="I713" t="s">
        <v>577</v>
      </c>
      <c r="J713" t="s">
        <v>492</v>
      </c>
      <c r="K713" s="327">
        <v>601</v>
      </c>
      <c r="L713" s="326">
        <v>0.71463000774383545</v>
      </c>
      <c r="M713" s="326">
        <v>0.90512001514434814</v>
      </c>
      <c r="N713" s="327">
        <v>2514</v>
      </c>
      <c r="O713" s="326">
        <v>0.61647999286651611</v>
      </c>
      <c r="P713" s="326">
        <v>0.86096000671386719</v>
      </c>
      <c r="Q713" s="327">
        <v>63272</v>
      </c>
      <c r="R713" s="326">
        <v>0.51279997825622559</v>
      </c>
      <c r="S713" s="325">
        <v>0.81407999992370605</v>
      </c>
    </row>
    <row r="714" spans="1:19" x14ac:dyDescent="0.25">
      <c r="A714" t="s">
        <v>478</v>
      </c>
      <c r="B714" t="s">
        <v>284</v>
      </c>
      <c r="C714" t="s">
        <v>309</v>
      </c>
      <c r="D714" t="s">
        <v>477</v>
      </c>
      <c r="E714" t="s">
        <v>40</v>
      </c>
      <c r="F714" t="s">
        <v>41</v>
      </c>
      <c r="G714">
        <v>7</v>
      </c>
      <c r="H714" t="s">
        <v>258</v>
      </c>
      <c r="I714" t="s">
        <v>577</v>
      </c>
      <c r="J714" t="s">
        <v>491</v>
      </c>
      <c r="K714" s="142">
        <v>31</v>
      </c>
      <c r="L714" s="326">
        <v>3.6860000342130661E-2</v>
      </c>
      <c r="M714" s="326">
        <v>4.6689998358488083E-2</v>
      </c>
      <c r="N714" s="142">
        <v>234</v>
      </c>
      <c r="O714" s="326">
        <v>5.737999826669693E-2</v>
      </c>
      <c r="P714" s="326">
        <v>8.0140002071857452E-2</v>
      </c>
      <c r="Q714" s="142">
        <v>9186</v>
      </c>
      <c r="R714" s="326">
        <v>7.4450001120567322E-2</v>
      </c>
      <c r="S714" s="326">
        <v>0.11818999797105791</v>
      </c>
    </row>
    <row r="715" spans="1:19" x14ac:dyDescent="0.25">
      <c r="A715" t="s">
        <v>478</v>
      </c>
      <c r="B715" t="s">
        <v>284</v>
      </c>
      <c r="C715" t="s">
        <v>309</v>
      </c>
      <c r="D715" t="s">
        <v>477</v>
      </c>
      <c r="E715" t="s">
        <v>40</v>
      </c>
      <c r="F715" t="s">
        <v>41</v>
      </c>
      <c r="G715">
        <v>7</v>
      </c>
      <c r="H715" t="s">
        <v>258</v>
      </c>
      <c r="I715" t="s">
        <v>577</v>
      </c>
      <c r="J715" t="s">
        <v>490</v>
      </c>
      <c r="K715" s="142">
        <v>18</v>
      </c>
      <c r="L715" s="326">
        <v>2.140000090003014E-2</v>
      </c>
      <c r="M715" s="326">
        <v>2.710999920964241E-2</v>
      </c>
      <c r="N715" s="142">
        <v>79</v>
      </c>
      <c r="O715" s="326">
        <v>1.937000080943108E-2</v>
      </c>
      <c r="P715" s="326">
        <v>2.7049999684095379E-2</v>
      </c>
      <c r="Q715" s="142">
        <v>3071</v>
      </c>
      <c r="R715" s="326">
        <v>2.489000000059605E-2</v>
      </c>
      <c r="S715" s="326">
        <v>3.9510000497102737E-2</v>
      </c>
    </row>
    <row r="716" spans="1:19" x14ac:dyDescent="0.25">
      <c r="A716" t="s">
        <v>478</v>
      </c>
      <c r="B716" t="s">
        <v>284</v>
      </c>
      <c r="C716" t="s">
        <v>309</v>
      </c>
      <c r="D716" t="s">
        <v>477</v>
      </c>
      <c r="E716" t="s">
        <v>40</v>
      </c>
      <c r="F716" t="s">
        <v>41</v>
      </c>
      <c r="G716">
        <v>7</v>
      </c>
      <c r="H716" t="s">
        <v>258</v>
      </c>
      <c r="I716" t="s">
        <v>577</v>
      </c>
      <c r="J716" t="s">
        <v>489</v>
      </c>
      <c r="K716" s="142">
        <v>12</v>
      </c>
      <c r="L716" s="326">
        <v>1.427000015974045E-2</v>
      </c>
      <c r="M716" s="326">
        <v>1.806999929249287E-2</v>
      </c>
      <c r="N716" s="142">
        <v>78</v>
      </c>
      <c r="O716" s="326">
        <v>1.913000084459782E-2</v>
      </c>
      <c r="P716" s="326">
        <v>2.6709999889135361E-2</v>
      </c>
      <c r="Q716" s="142">
        <v>1819</v>
      </c>
      <c r="R716" s="326">
        <v>1.473999954760075E-2</v>
      </c>
      <c r="S716" s="326">
        <v>2.339999936521053E-2</v>
      </c>
    </row>
    <row r="717" spans="1:19" x14ac:dyDescent="0.25">
      <c r="A717" t="s">
        <v>478</v>
      </c>
      <c r="B717" t="s">
        <v>284</v>
      </c>
      <c r="C717" t="s">
        <v>309</v>
      </c>
      <c r="D717" t="s">
        <v>477</v>
      </c>
      <c r="E717" t="s">
        <v>40</v>
      </c>
      <c r="F717" t="s">
        <v>41</v>
      </c>
      <c r="G717" s="133">
        <v>7</v>
      </c>
      <c r="H717" t="s">
        <v>258</v>
      </c>
      <c r="I717" t="s">
        <v>577</v>
      </c>
      <c r="J717" t="s">
        <v>488</v>
      </c>
      <c r="K717" s="327">
        <v>2</v>
      </c>
      <c r="L717" s="326">
        <v>2.3799999617040162E-3</v>
      </c>
      <c r="M717" s="326">
        <v>3.0100001022219658E-3</v>
      </c>
      <c r="N717" s="327">
        <v>15</v>
      </c>
      <c r="O717" s="326">
        <v>3.6800000816583629E-3</v>
      </c>
      <c r="P717" s="326">
        <v>5.1400000229477882E-3</v>
      </c>
      <c r="Q717" s="327">
        <v>374</v>
      </c>
      <c r="R717" s="326">
        <v>3.03000002168119E-3</v>
      </c>
      <c r="S717" s="325">
        <v>4.8099998384714127E-3</v>
      </c>
    </row>
    <row r="718" spans="1:19" x14ac:dyDescent="0.25">
      <c r="A718" t="s">
        <v>478</v>
      </c>
      <c r="B718" t="s">
        <v>284</v>
      </c>
      <c r="C718" t="s">
        <v>309</v>
      </c>
      <c r="D718" t="s">
        <v>477</v>
      </c>
      <c r="E718" t="s">
        <v>40</v>
      </c>
      <c r="F718" t="s">
        <v>41</v>
      </c>
      <c r="G718">
        <v>7</v>
      </c>
      <c r="H718" t="s">
        <v>258</v>
      </c>
      <c r="I718" t="s">
        <v>499</v>
      </c>
      <c r="J718" t="s">
        <v>261</v>
      </c>
      <c r="K718" s="142">
        <v>839</v>
      </c>
      <c r="L718" s="326">
        <v>0.99761998653411865</v>
      </c>
      <c r="N718" s="142">
        <v>4059</v>
      </c>
      <c r="O718" s="326">
        <v>0.99533998966217041</v>
      </c>
      <c r="Q718" s="142">
        <v>122496</v>
      </c>
      <c r="R718" s="326">
        <v>0.99278998374938965</v>
      </c>
    </row>
    <row r="719" spans="1:19" x14ac:dyDescent="0.25">
      <c r="A719" t="s">
        <v>478</v>
      </c>
      <c r="B719" t="s">
        <v>284</v>
      </c>
      <c r="C719" t="s">
        <v>309</v>
      </c>
      <c r="D719" t="s">
        <v>477</v>
      </c>
      <c r="E719" t="s">
        <v>40</v>
      </c>
      <c r="F719" t="s">
        <v>41</v>
      </c>
      <c r="G719">
        <v>7</v>
      </c>
      <c r="H719" t="s">
        <v>258</v>
      </c>
      <c r="I719" t="s">
        <v>499</v>
      </c>
      <c r="J719" t="s">
        <v>262</v>
      </c>
      <c r="K719" s="142">
        <v>2</v>
      </c>
      <c r="L719" s="326">
        <v>2.3799999617040162E-3</v>
      </c>
      <c r="N719" s="142">
        <v>19</v>
      </c>
      <c r="O719" s="326">
        <v>4.6600000932812691E-3</v>
      </c>
      <c r="Q719" s="142">
        <v>889</v>
      </c>
      <c r="R719" s="326">
        <v>7.2099999524652958E-3</v>
      </c>
    </row>
    <row r="720" spans="1:19" x14ac:dyDescent="0.25">
      <c r="A720" t="s">
        <v>478</v>
      </c>
      <c r="B720" t="s">
        <v>284</v>
      </c>
      <c r="C720" t="s">
        <v>309</v>
      </c>
      <c r="D720" t="s">
        <v>477</v>
      </c>
      <c r="E720" t="s">
        <v>40</v>
      </c>
      <c r="F720" t="s">
        <v>41</v>
      </c>
      <c r="G720" s="133">
        <v>7</v>
      </c>
      <c r="H720" t="s">
        <v>258</v>
      </c>
      <c r="I720" t="s">
        <v>578</v>
      </c>
      <c r="J720" t="s">
        <v>498</v>
      </c>
      <c r="K720" s="327">
        <v>127</v>
      </c>
      <c r="L720" s="326">
        <v>0.1510100066661835</v>
      </c>
      <c r="N720" s="327">
        <v>1017</v>
      </c>
      <c r="O720" s="326">
        <v>0.24939000606536871</v>
      </c>
      <c r="Q720" s="327">
        <v>17871</v>
      </c>
      <c r="R720" s="326">
        <v>0.1448400020599365</v>
      </c>
      <c r="S720" s="325"/>
    </row>
    <row r="721" spans="1:19" x14ac:dyDescent="0.25">
      <c r="A721" t="s">
        <v>478</v>
      </c>
      <c r="B721" t="s">
        <v>284</v>
      </c>
      <c r="C721" t="s">
        <v>309</v>
      </c>
      <c r="D721" t="s">
        <v>477</v>
      </c>
      <c r="E721" t="s">
        <v>40</v>
      </c>
      <c r="F721" t="s">
        <v>41</v>
      </c>
      <c r="G721" s="133">
        <v>7</v>
      </c>
      <c r="H721" t="s">
        <v>258</v>
      </c>
      <c r="I721" t="s">
        <v>578</v>
      </c>
      <c r="J721" t="s">
        <v>497</v>
      </c>
      <c r="K721" s="327">
        <v>182</v>
      </c>
      <c r="L721" s="326">
        <v>0.21640999615192411</v>
      </c>
      <c r="N721" s="327">
        <v>832</v>
      </c>
      <c r="O721" s="326">
        <v>0.20401999354362491</v>
      </c>
      <c r="Q721" s="327">
        <v>21943</v>
      </c>
      <c r="R721" s="326">
        <v>0.17783999443054199</v>
      </c>
      <c r="S721" s="325"/>
    </row>
    <row r="722" spans="1:19" x14ac:dyDescent="0.25">
      <c r="A722" t="s">
        <v>478</v>
      </c>
      <c r="B722" t="s">
        <v>284</v>
      </c>
      <c r="C722" t="s">
        <v>309</v>
      </c>
      <c r="D722" t="s">
        <v>477</v>
      </c>
      <c r="E722" t="s">
        <v>40</v>
      </c>
      <c r="F722" t="s">
        <v>41</v>
      </c>
      <c r="G722" s="133">
        <v>7</v>
      </c>
      <c r="H722" t="s">
        <v>258</v>
      </c>
      <c r="I722" t="s">
        <v>578</v>
      </c>
      <c r="J722" t="s">
        <v>496</v>
      </c>
      <c r="K722" s="327">
        <v>165</v>
      </c>
      <c r="L722" s="326">
        <v>0.1961999982595444</v>
      </c>
      <c r="N722" s="327">
        <v>792</v>
      </c>
      <c r="O722" s="326">
        <v>0.1942099928855896</v>
      </c>
      <c r="Q722" s="327">
        <v>25988</v>
      </c>
      <c r="R722" s="326">
        <v>0.21062999963760379</v>
      </c>
      <c r="S722" s="325"/>
    </row>
    <row r="723" spans="1:19" x14ac:dyDescent="0.25">
      <c r="A723" t="s">
        <v>478</v>
      </c>
      <c r="B723" t="s">
        <v>284</v>
      </c>
      <c r="C723" t="s">
        <v>309</v>
      </c>
      <c r="D723" t="s">
        <v>477</v>
      </c>
      <c r="E723" t="s">
        <v>40</v>
      </c>
      <c r="F723" t="s">
        <v>41</v>
      </c>
      <c r="G723" s="133">
        <v>7</v>
      </c>
      <c r="H723" t="s">
        <v>258</v>
      </c>
      <c r="I723" t="s">
        <v>578</v>
      </c>
      <c r="J723" t="s">
        <v>495</v>
      </c>
      <c r="K723" s="327">
        <v>170</v>
      </c>
      <c r="L723" s="326">
        <v>0.20214000344276431</v>
      </c>
      <c r="N723" s="327">
        <v>834</v>
      </c>
      <c r="O723" s="326">
        <v>0.20451000332832339</v>
      </c>
      <c r="Q723" s="327">
        <v>27975</v>
      </c>
      <c r="R723" s="326">
        <v>0.22673000395298001</v>
      </c>
      <c r="S723" s="325"/>
    </row>
    <row r="724" spans="1:19" x14ac:dyDescent="0.25">
      <c r="A724" t="s">
        <v>478</v>
      </c>
      <c r="B724" t="s">
        <v>284</v>
      </c>
      <c r="C724" t="s">
        <v>309</v>
      </c>
      <c r="D724" t="s">
        <v>477</v>
      </c>
      <c r="E724" t="s">
        <v>40</v>
      </c>
      <c r="F724" t="s">
        <v>41</v>
      </c>
      <c r="G724">
        <v>7</v>
      </c>
      <c r="H724" t="s">
        <v>258</v>
      </c>
      <c r="I724" t="s">
        <v>578</v>
      </c>
      <c r="J724" t="s">
        <v>494</v>
      </c>
      <c r="K724" s="142">
        <v>197</v>
      </c>
      <c r="L724" s="326">
        <v>0.23423999547958371</v>
      </c>
      <c r="N724" s="142">
        <v>603</v>
      </c>
      <c r="O724" s="326">
        <v>0.14787000417709351</v>
      </c>
      <c r="Q724" s="142">
        <v>29608</v>
      </c>
      <c r="R724" s="326">
        <v>0.23995999991893771</v>
      </c>
    </row>
    <row r="725" spans="1:19" x14ac:dyDescent="0.25">
      <c r="A725" t="s">
        <v>478</v>
      </c>
      <c r="B725" t="s">
        <v>284</v>
      </c>
      <c r="C725" t="s">
        <v>309</v>
      </c>
      <c r="D725" t="s">
        <v>477</v>
      </c>
      <c r="E725" t="s">
        <v>40</v>
      </c>
      <c r="F725" t="s">
        <v>41</v>
      </c>
      <c r="G725" s="133">
        <v>7</v>
      </c>
      <c r="H725" t="s">
        <v>258</v>
      </c>
      <c r="I725" t="s">
        <v>476</v>
      </c>
      <c r="J725" t="s">
        <v>482</v>
      </c>
      <c r="K725" s="327">
        <v>625</v>
      </c>
      <c r="L725" s="326">
        <v>0.74316000938415527</v>
      </c>
      <c r="M725" s="326">
        <v>0.76406002044677734</v>
      </c>
      <c r="N725" s="327">
        <v>3066</v>
      </c>
      <c r="O725" s="326">
        <v>0.75183999538421631</v>
      </c>
      <c r="P725" s="326">
        <v>0.76573002338409424</v>
      </c>
      <c r="Q725" s="327">
        <v>91484</v>
      </c>
      <c r="R725" s="326">
        <v>0.74145001173019409</v>
      </c>
      <c r="S725" s="325">
        <v>0.77395999431610107</v>
      </c>
    </row>
    <row r="726" spans="1:19" x14ac:dyDescent="0.25">
      <c r="A726" t="s">
        <v>478</v>
      </c>
      <c r="B726" t="s">
        <v>284</v>
      </c>
      <c r="C726" t="s">
        <v>309</v>
      </c>
      <c r="D726" t="s">
        <v>477</v>
      </c>
      <c r="E726" t="s">
        <v>40</v>
      </c>
      <c r="F726" t="s">
        <v>41</v>
      </c>
      <c r="G726" s="133">
        <v>7</v>
      </c>
      <c r="H726" t="s">
        <v>258</v>
      </c>
      <c r="I726" t="s">
        <v>476</v>
      </c>
      <c r="J726" t="s">
        <v>481</v>
      </c>
      <c r="K726" s="327">
        <v>85</v>
      </c>
      <c r="L726" s="326">
        <v>0.1010700017213821</v>
      </c>
      <c r="M726" s="326">
        <v>0.1039099991321564</v>
      </c>
      <c r="N726" s="327">
        <v>407</v>
      </c>
      <c r="O726" s="326">
        <v>9.9799998104572296E-2</v>
      </c>
      <c r="P726" s="326">
        <v>0.1016499996185303</v>
      </c>
      <c r="Q726" s="327">
        <v>12086</v>
      </c>
      <c r="R726" s="326">
        <v>9.7949996590614319E-2</v>
      </c>
      <c r="S726" s="325">
        <v>0.1022500023245811</v>
      </c>
    </row>
    <row r="727" spans="1:19" x14ac:dyDescent="0.25">
      <c r="A727" t="s">
        <v>478</v>
      </c>
      <c r="B727" t="s">
        <v>284</v>
      </c>
      <c r="C727" t="s">
        <v>309</v>
      </c>
      <c r="D727" t="s">
        <v>477</v>
      </c>
      <c r="E727" t="s">
        <v>40</v>
      </c>
      <c r="F727" t="s">
        <v>41</v>
      </c>
      <c r="G727" s="133">
        <v>7</v>
      </c>
      <c r="H727" t="s">
        <v>258</v>
      </c>
      <c r="I727" t="s">
        <v>476</v>
      </c>
      <c r="J727" t="s">
        <v>480</v>
      </c>
      <c r="K727" s="327">
        <v>57</v>
      </c>
      <c r="L727" s="326">
        <v>6.7780002951622009E-2</v>
      </c>
      <c r="M727" s="326">
        <v>6.9679997861385345E-2</v>
      </c>
      <c r="N727" s="327">
        <v>290</v>
      </c>
      <c r="O727" s="326">
        <v>7.111000269651413E-2</v>
      </c>
      <c r="P727" s="326">
        <v>7.2429999709129333E-2</v>
      </c>
      <c r="Q727" s="327">
        <v>8487</v>
      </c>
      <c r="R727" s="326">
        <v>6.8779997527599335E-2</v>
      </c>
      <c r="S727" s="325">
        <v>7.1800000965595245E-2</v>
      </c>
    </row>
    <row r="728" spans="1:19" x14ac:dyDescent="0.25">
      <c r="A728" t="s">
        <v>478</v>
      </c>
      <c r="B728" t="s">
        <v>284</v>
      </c>
      <c r="C728" t="s">
        <v>309</v>
      </c>
      <c r="D728" t="s">
        <v>477</v>
      </c>
      <c r="E728" t="s">
        <v>40</v>
      </c>
      <c r="F728" t="s">
        <v>41</v>
      </c>
      <c r="G728" s="133">
        <v>7</v>
      </c>
      <c r="H728" t="s">
        <v>258</v>
      </c>
      <c r="I728" t="s">
        <v>476</v>
      </c>
      <c r="J728" t="s">
        <v>479</v>
      </c>
      <c r="K728" s="327">
        <v>23</v>
      </c>
      <c r="L728" s="326">
        <v>2.734999917447567E-2</v>
      </c>
      <c r="N728" s="327">
        <v>74</v>
      </c>
      <c r="O728" s="326">
        <v>1.814999990165234E-2</v>
      </c>
      <c r="Q728" s="327">
        <v>5183</v>
      </c>
      <c r="R728" s="326">
        <v>4.2010001838207238E-2</v>
      </c>
      <c r="S728" s="325"/>
    </row>
    <row r="729" spans="1:19" x14ac:dyDescent="0.25">
      <c r="A729" t="s">
        <v>478</v>
      </c>
      <c r="B729" t="s">
        <v>284</v>
      </c>
      <c r="C729" t="s">
        <v>309</v>
      </c>
      <c r="D729" t="s">
        <v>477</v>
      </c>
      <c r="E729" t="s">
        <v>40</v>
      </c>
      <c r="F729" t="s">
        <v>41</v>
      </c>
      <c r="G729" s="133">
        <v>7</v>
      </c>
      <c r="H729" t="s">
        <v>258</v>
      </c>
      <c r="I729" t="s">
        <v>476</v>
      </c>
      <c r="J729" t="s">
        <v>475</v>
      </c>
      <c r="K729" s="327">
        <v>51</v>
      </c>
      <c r="L729" s="326">
        <v>6.0639999806880951E-2</v>
      </c>
      <c r="M729" s="326">
        <v>6.2350001186132431E-2</v>
      </c>
      <c r="N729" s="327">
        <v>241</v>
      </c>
      <c r="O729" s="326">
        <v>5.9099998325109482E-2</v>
      </c>
      <c r="P729" s="326">
        <v>6.0189999639987952E-2</v>
      </c>
      <c r="Q729" s="327">
        <v>6145</v>
      </c>
      <c r="R729" s="326">
        <v>4.9800001084804528E-2</v>
      </c>
      <c r="S729" s="325">
        <v>5.1989998668432243E-2</v>
      </c>
    </row>
    <row r="730" spans="1:19" x14ac:dyDescent="0.25">
      <c r="A730" t="s">
        <v>478</v>
      </c>
      <c r="B730" t="s">
        <v>284</v>
      </c>
      <c r="C730" t="s">
        <v>309</v>
      </c>
      <c r="D730" t="s">
        <v>477</v>
      </c>
      <c r="E730" t="s">
        <v>42</v>
      </c>
      <c r="F730" t="s">
        <v>228</v>
      </c>
      <c r="G730" s="133">
        <v>5</v>
      </c>
      <c r="H730" t="s">
        <v>252</v>
      </c>
      <c r="I730" t="s">
        <v>525</v>
      </c>
      <c r="J730" t="s">
        <v>530</v>
      </c>
      <c r="K730" s="327">
        <v>6</v>
      </c>
      <c r="L730" s="326">
        <v>1.1210000142455099E-2</v>
      </c>
      <c r="N730" s="327">
        <v>31</v>
      </c>
      <c r="O730" s="326">
        <v>4.7599999234080306E-3</v>
      </c>
      <c r="Q730" s="327">
        <v>595</v>
      </c>
      <c r="R730" s="326">
        <v>4.8199999146163464E-3</v>
      </c>
      <c r="S730" s="325"/>
    </row>
    <row r="731" spans="1:19" x14ac:dyDescent="0.25">
      <c r="A731" t="s">
        <v>478</v>
      </c>
      <c r="B731" t="s">
        <v>284</v>
      </c>
      <c r="C731" t="s">
        <v>309</v>
      </c>
      <c r="D731" t="s">
        <v>477</v>
      </c>
      <c r="E731" t="s">
        <v>42</v>
      </c>
      <c r="F731" t="s">
        <v>228</v>
      </c>
      <c r="G731" s="133">
        <v>5</v>
      </c>
      <c r="H731" t="s">
        <v>252</v>
      </c>
      <c r="I731" t="s">
        <v>525</v>
      </c>
      <c r="J731" t="s">
        <v>529</v>
      </c>
      <c r="K731" s="327">
        <v>23</v>
      </c>
      <c r="L731" s="326">
        <v>4.2989999055862427E-2</v>
      </c>
      <c r="N731" s="327">
        <v>213</v>
      </c>
      <c r="O731" s="326">
        <v>3.2710000872612E-2</v>
      </c>
      <c r="Q731" s="327">
        <v>4962</v>
      </c>
      <c r="R731" s="326">
        <v>4.0219999849796302E-2</v>
      </c>
      <c r="S731" s="325"/>
    </row>
    <row r="732" spans="1:19" x14ac:dyDescent="0.25">
      <c r="A732" t="s">
        <v>478</v>
      </c>
      <c r="B732" t="s">
        <v>284</v>
      </c>
      <c r="C732" t="s">
        <v>309</v>
      </c>
      <c r="D732" t="s">
        <v>477</v>
      </c>
      <c r="E732" t="s">
        <v>42</v>
      </c>
      <c r="F732" t="s">
        <v>228</v>
      </c>
      <c r="G732" s="133">
        <v>5</v>
      </c>
      <c r="H732" t="s">
        <v>252</v>
      </c>
      <c r="I732" t="s">
        <v>525</v>
      </c>
      <c r="J732" t="s">
        <v>528</v>
      </c>
      <c r="K732" s="327">
        <v>73</v>
      </c>
      <c r="L732" s="326">
        <v>0.13644999265670779</v>
      </c>
      <c r="N732" s="327">
        <v>809</v>
      </c>
      <c r="O732" s="326">
        <v>0.1242299973964691</v>
      </c>
      <c r="Q732" s="327">
        <v>15699</v>
      </c>
      <c r="R732" s="326">
        <v>0.12724000215530401</v>
      </c>
      <c r="S732" s="325"/>
    </row>
    <row r="733" spans="1:19" x14ac:dyDescent="0.25">
      <c r="A733" t="s">
        <v>478</v>
      </c>
      <c r="B733" t="s">
        <v>284</v>
      </c>
      <c r="C733" t="s">
        <v>309</v>
      </c>
      <c r="D733" t="s">
        <v>477</v>
      </c>
      <c r="E733" t="s">
        <v>42</v>
      </c>
      <c r="F733" t="s">
        <v>228</v>
      </c>
      <c r="G733" s="133">
        <v>5</v>
      </c>
      <c r="H733" t="s">
        <v>252</v>
      </c>
      <c r="I733" t="s">
        <v>525</v>
      </c>
      <c r="J733" t="s">
        <v>527</v>
      </c>
      <c r="K733" s="327">
        <v>118</v>
      </c>
      <c r="L733" s="326">
        <v>0.22055999934673309</v>
      </c>
      <c r="N733" s="327">
        <v>1628</v>
      </c>
      <c r="O733" s="326">
        <v>0.25</v>
      </c>
      <c r="Q733" s="327">
        <v>30576</v>
      </c>
      <c r="R733" s="326">
        <v>0.2478100061416626</v>
      </c>
      <c r="S733" s="325"/>
    </row>
    <row r="734" spans="1:19" x14ac:dyDescent="0.25">
      <c r="A734" t="s">
        <v>478</v>
      </c>
      <c r="B734" t="s">
        <v>284</v>
      </c>
      <c r="C734" t="s">
        <v>309</v>
      </c>
      <c r="D734" t="s">
        <v>477</v>
      </c>
      <c r="E734" t="s">
        <v>42</v>
      </c>
      <c r="F734" t="s">
        <v>228</v>
      </c>
      <c r="G734">
        <v>5</v>
      </c>
      <c r="H734" t="s">
        <v>252</v>
      </c>
      <c r="I734" t="s">
        <v>525</v>
      </c>
      <c r="J734" t="s">
        <v>526</v>
      </c>
      <c r="K734" s="142">
        <v>138</v>
      </c>
      <c r="L734" s="326">
        <v>0.25793999433517462</v>
      </c>
      <c r="N734" s="142">
        <v>1714</v>
      </c>
      <c r="O734" s="326">
        <v>0.2632099986076355</v>
      </c>
      <c r="Q734" s="142">
        <v>30917</v>
      </c>
      <c r="R734" s="326">
        <v>0.25056999921798712</v>
      </c>
    </row>
    <row r="735" spans="1:19" x14ac:dyDescent="0.25">
      <c r="A735" t="s">
        <v>478</v>
      </c>
      <c r="B735" t="s">
        <v>284</v>
      </c>
      <c r="C735" t="s">
        <v>309</v>
      </c>
      <c r="D735" t="s">
        <v>477</v>
      </c>
      <c r="E735" t="s">
        <v>42</v>
      </c>
      <c r="F735" t="s">
        <v>228</v>
      </c>
      <c r="G735" s="133">
        <v>5</v>
      </c>
      <c r="H735" t="s">
        <v>252</v>
      </c>
      <c r="I735" t="s">
        <v>525</v>
      </c>
      <c r="J735" t="s">
        <v>259</v>
      </c>
      <c r="K735" s="327">
        <v>97</v>
      </c>
      <c r="L735" s="326">
        <v>0.18130999803543091</v>
      </c>
      <c r="N735" s="327">
        <v>1215</v>
      </c>
      <c r="O735" s="326">
        <v>0.18658000230789179</v>
      </c>
      <c r="Q735" s="327">
        <v>23351</v>
      </c>
      <c r="R735" s="326">
        <v>0.18925000727176669</v>
      </c>
      <c r="S735" s="325"/>
    </row>
    <row r="736" spans="1:19" x14ac:dyDescent="0.25">
      <c r="A736" t="s">
        <v>478</v>
      </c>
      <c r="B736" t="s">
        <v>284</v>
      </c>
      <c r="C736" t="s">
        <v>309</v>
      </c>
      <c r="D736" t="s">
        <v>477</v>
      </c>
      <c r="E736" t="s">
        <v>42</v>
      </c>
      <c r="F736" t="s">
        <v>228</v>
      </c>
      <c r="G736" s="133">
        <v>5</v>
      </c>
      <c r="H736" t="s">
        <v>252</v>
      </c>
      <c r="I736" t="s">
        <v>525</v>
      </c>
      <c r="J736" t="s">
        <v>260</v>
      </c>
      <c r="K736" s="327">
        <v>80</v>
      </c>
      <c r="L736" s="326">
        <v>0.14952999353408811</v>
      </c>
      <c r="N736" s="327">
        <v>902</v>
      </c>
      <c r="O736" s="326">
        <v>0.13851000368595121</v>
      </c>
      <c r="Q736" s="327">
        <v>17285</v>
      </c>
      <c r="R736" s="326">
        <v>0.14009000360965729</v>
      </c>
      <c r="S736" s="325"/>
    </row>
    <row r="737" spans="1:19" x14ac:dyDescent="0.25">
      <c r="A737" t="s">
        <v>478</v>
      </c>
      <c r="B737" t="s">
        <v>284</v>
      </c>
      <c r="C737" t="s">
        <v>309</v>
      </c>
      <c r="D737" t="s">
        <v>477</v>
      </c>
      <c r="E737" t="s">
        <v>42</v>
      </c>
      <c r="F737" t="s">
        <v>228</v>
      </c>
      <c r="G737" s="133">
        <v>5</v>
      </c>
      <c r="H737" t="s">
        <v>252</v>
      </c>
      <c r="I737" t="s">
        <v>521</v>
      </c>
      <c r="J737" t="s">
        <v>524</v>
      </c>
      <c r="K737" s="327">
        <v>425</v>
      </c>
      <c r="L737" s="326">
        <v>0.79439002275466919</v>
      </c>
      <c r="M737" s="326">
        <v>0.85000002384185791</v>
      </c>
      <c r="N737" s="327">
        <v>5251</v>
      </c>
      <c r="O737" s="326">
        <v>0.80636000633239746</v>
      </c>
      <c r="P737" s="326">
        <v>0.83257001638412476</v>
      </c>
      <c r="Q737" s="327">
        <v>99716</v>
      </c>
      <c r="R737" s="326">
        <v>0.80817002058029175</v>
      </c>
      <c r="S737" s="325">
        <v>0.84360998868942261</v>
      </c>
    </row>
    <row r="738" spans="1:19" x14ac:dyDescent="0.25">
      <c r="A738" t="s">
        <v>478</v>
      </c>
      <c r="B738" t="s">
        <v>284</v>
      </c>
      <c r="C738" t="s">
        <v>309</v>
      </c>
      <c r="D738" t="s">
        <v>477</v>
      </c>
      <c r="E738" t="s">
        <v>42</v>
      </c>
      <c r="F738" t="s">
        <v>228</v>
      </c>
      <c r="G738">
        <v>5</v>
      </c>
      <c r="H738" t="s">
        <v>252</v>
      </c>
      <c r="I738" t="s">
        <v>521</v>
      </c>
      <c r="J738" t="s">
        <v>523</v>
      </c>
      <c r="K738" s="142">
        <v>49</v>
      </c>
      <c r="L738" s="326">
        <v>9.1590002179145813E-2</v>
      </c>
      <c r="M738" s="326">
        <v>9.7999997437000275E-2</v>
      </c>
      <c r="N738" s="142">
        <v>606</v>
      </c>
      <c r="O738" s="326">
        <v>9.3060001730918884E-2</v>
      </c>
      <c r="P738" s="326">
        <v>9.6079997718334198E-2</v>
      </c>
      <c r="Q738" s="142">
        <v>10969</v>
      </c>
      <c r="R738" s="326">
        <v>8.8899999856948853E-2</v>
      </c>
      <c r="S738" s="326">
        <v>9.2799998819828033E-2</v>
      </c>
    </row>
    <row r="739" spans="1:19" x14ac:dyDescent="0.25">
      <c r="A739" t="s">
        <v>478</v>
      </c>
      <c r="B739" t="s">
        <v>284</v>
      </c>
      <c r="C739" t="s">
        <v>309</v>
      </c>
      <c r="D739" t="s">
        <v>477</v>
      </c>
      <c r="E739" t="s">
        <v>42</v>
      </c>
      <c r="F739" t="s">
        <v>228</v>
      </c>
      <c r="G739">
        <v>5</v>
      </c>
      <c r="H739" t="s">
        <v>252</v>
      </c>
      <c r="I739" t="s">
        <v>521</v>
      </c>
      <c r="J739" t="s">
        <v>522</v>
      </c>
      <c r="K739" s="142">
        <v>26</v>
      </c>
      <c r="L739" s="326">
        <v>4.8599999397993088E-2</v>
      </c>
      <c r="M739" s="326">
        <v>5.2000001072883613E-2</v>
      </c>
      <c r="N739" s="142">
        <v>450</v>
      </c>
      <c r="O739" s="326">
        <v>6.9099999964237213E-2</v>
      </c>
      <c r="P739" s="326">
        <v>7.135000079870224E-2</v>
      </c>
      <c r="Q739" s="142">
        <v>7517</v>
      </c>
      <c r="R739" s="326">
        <v>6.0920000076293952E-2</v>
      </c>
      <c r="S739" s="326">
        <v>6.3589997589588165E-2</v>
      </c>
    </row>
    <row r="740" spans="1:19" x14ac:dyDescent="0.25">
      <c r="A740" t="s">
        <v>478</v>
      </c>
      <c r="B740" t="s">
        <v>284</v>
      </c>
      <c r="C740" t="s">
        <v>309</v>
      </c>
      <c r="D740" t="s">
        <v>477</v>
      </c>
      <c r="E740" t="s">
        <v>42</v>
      </c>
      <c r="F740" t="s">
        <v>228</v>
      </c>
      <c r="G740" s="133">
        <v>5</v>
      </c>
      <c r="H740" t="s">
        <v>252</v>
      </c>
      <c r="I740" t="s">
        <v>521</v>
      </c>
      <c r="J740" t="s">
        <v>438</v>
      </c>
      <c r="K740" s="327">
        <v>35</v>
      </c>
      <c r="L740" s="326">
        <v>6.5420001745223999E-2</v>
      </c>
      <c r="N740" s="327">
        <v>205</v>
      </c>
      <c r="O740" s="326">
        <v>3.1479999423027039E-2</v>
      </c>
      <c r="Q740" s="327">
        <v>5183</v>
      </c>
      <c r="R740" s="326">
        <v>4.2010001838207238E-2</v>
      </c>
      <c r="S740" s="325"/>
    </row>
    <row r="741" spans="1:19" x14ac:dyDescent="0.25">
      <c r="A741" t="s">
        <v>478</v>
      </c>
      <c r="B741" t="s">
        <v>284</v>
      </c>
      <c r="C741" t="s">
        <v>309</v>
      </c>
      <c r="D741" t="s">
        <v>477</v>
      </c>
      <c r="E741" t="s">
        <v>42</v>
      </c>
      <c r="F741" t="s">
        <v>228</v>
      </c>
      <c r="G741" s="133">
        <v>5</v>
      </c>
      <c r="H741" t="s">
        <v>252</v>
      </c>
      <c r="I741" t="s">
        <v>517</v>
      </c>
      <c r="J741" t="s">
        <v>520</v>
      </c>
      <c r="K741" s="327">
        <v>203</v>
      </c>
      <c r="L741" s="326">
        <v>0.37944000959396362</v>
      </c>
      <c r="N741" s="327">
        <v>2282</v>
      </c>
      <c r="O741" s="326">
        <v>0.35043001174926758</v>
      </c>
      <c r="Q741" s="327">
        <v>43571</v>
      </c>
      <c r="R741" s="326">
        <v>0.35313001275062561</v>
      </c>
      <c r="S741" s="325"/>
    </row>
    <row r="742" spans="1:19" x14ac:dyDescent="0.25">
      <c r="A742" t="s">
        <v>478</v>
      </c>
      <c r="B742" t="s">
        <v>284</v>
      </c>
      <c r="C742" t="s">
        <v>309</v>
      </c>
      <c r="D742" t="s">
        <v>477</v>
      </c>
      <c r="E742" t="s">
        <v>42</v>
      </c>
      <c r="F742" t="s">
        <v>228</v>
      </c>
      <c r="G742" s="133">
        <v>5</v>
      </c>
      <c r="H742" t="s">
        <v>252</v>
      </c>
      <c r="I742" t="s">
        <v>517</v>
      </c>
      <c r="J742" t="s">
        <v>519</v>
      </c>
      <c r="K742" s="327">
        <v>140</v>
      </c>
      <c r="L742" s="326">
        <v>0.261680006980896</v>
      </c>
      <c r="N742" s="327">
        <v>1888</v>
      </c>
      <c r="O742" s="326">
        <v>0.28992998600006098</v>
      </c>
      <c r="Q742" s="327">
        <v>34904</v>
      </c>
      <c r="R742" s="326">
        <v>0.28288999199867249</v>
      </c>
      <c r="S742" s="325"/>
    </row>
    <row r="743" spans="1:19" x14ac:dyDescent="0.25">
      <c r="A743" t="s">
        <v>478</v>
      </c>
      <c r="B743" t="s">
        <v>284</v>
      </c>
      <c r="C743" t="s">
        <v>309</v>
      </c>
      <c r="D743" t="s">
        <v>477</v>
      </c>
      <c r="E743" t="s">
        <v>42</v>
      </c>
      <c r="F743" t="s">
        <v>228</v>
      </c>
      <c r="G743" s="133">
        <v>5</v>
      </c>
      <c r="H743" t="s">
        <v>252</v>
      </c>
      <c r="I743" t="s">
        <v>517</v>
      </c>
      <c r="J743" t="s">
        <v>518</v>
      </c>
      <c r="K743" s="327">
        <v>192</v>
      </c>
      <c r="L743" s="326">
        <v>0.35888001322746282</v>
      </c>
      <c r="N743" s="327">
        <v>2342</v>
      </c>
      <c r="O743" s="326">
        <v>0.35964000225067139</v>
      </c>
      <c r="Q743" s="327">
        <v>44910</v>
      </c>
      <c r="R743" s="326">
        <v>0.3639799952507019</v>
      </c>
      <c r="S743" s="325"/>
    </row>
    <row r="744" spans="1:19" x14ac:dyDescent="0.25">
      <c r="A744" t="s">
        <v>478</v>
      </c>
      <c r="B744" t="s">
        <v>284</v>
      </c>
      <c r="C744" t="s">
        <v>309</v>
      </c>
      <c r="D744" t="s">
        <v>477</v>
      </c>
      <c r="E744" t="s">
        <v>42</v>
      </c>
      <c r="F744" t="s">
        <v>228</v>
      </c>
      <c r="G744" s="133">
        <v>5</v>
      </c>
      <c r="H744" t="s">
        <v>252</v>
      </c>
      <c r="I744" t="s">
        <v>513</v>
      </c>
      <c r="J744" t="s">
        <v>516</v>
      </c>
      <c r="K744" s="327">
        <v>13</v>
      </c>
      <c r="L744" s="326">
        <v>2.429999969899654E-2</v>
      </c>
      <c r="M744" s="326">
        <v>2.5590000674128529E-2</v>
      </c>
      <c r="N744" s="327">
        <v>202</v>
      </c>
      <c r="O744" s="326">
        <v>3.1020000576972961E-2</v>
      </c>
      <c r="P744" s="326">
        <v>3.3209998160600662E-2</v>
      </c>
      <c r="Q744" s="327">
        <v>4179</v>
      </c>
      <c r="R744" s="326">
        <v>3.3870000392198563E-2</v>
      </c>
      <c r="S744" s="325">
        <v>3.8320001214742661E-2</v>
      </c>
    </row>
    <row r="745" spans="1:19" x14ac:dyDescent="0.25">
      <c r="A745" t="s">
        <v>478</v>
      </c>
      <c r="B745" t="s">
        <v>284</v>
      </c>
      <c r="C745" t="s">
        <v>309</v>
      </c>
      <c r="D745" t="s">
        <v>477</v>
      </c>
      <c r="E745" t="s">
        <v>42</v>
      </c>
      <c r="F745" t="s">
        <v>228</v>
      </c>
      <c r="G745" s="133">
        <v>5</v>
      </c>
      <c r="H745" t="s">
        <v>252</v>
      </c>
      <c r="I745" t="s">
        <v>513</v>
      </c>
      <c r="J745" t="s">
        <v>515</v>
      </c>
      <c r="K745" s="327">
        <v>46</v>
      </c>
      <c r="L745" s="326">
        <v>8.5979998111724854E-2</v>
      </c>
      <c r="M745" s="326">
        <v>9.0549997985363007E-2</v>
      </c>
      <c r="N745" s="327">
        <v>737</v>
      </c>
      <c r="O745" s="326">
        <v>0.11317999660968781</v>
      </c>
      <c r="P745" s="326">
        <v>0.12117999792099</v>
      </c>
      <c r="Q745" s="327">
        <v>13286</v>
      </c>
      <c r="R745" s="326">
        <v>0.1076800003647804</v>
      </c>
      <c r="S745" s="325">
        <v>0.12182000279426571</v>
      </c>
    </row>
    <row r="746" spans="1:19" x14ac:dyDescent="0.25">
      <c r="A746" t="s">
        <v>478</v>
      </c>
      <c r="B746" t="s">
        <v>284</v>
      </c>
      <c r="C746" t="s">
        <v>309</v>
      </c>
      <c r="D746" t="s">
        <v>477</v>
      </c>
      <c r="E746" t="s">
        <v>42</v>
      </c>
      <c r="F746" t="s">
        <v>228</v>
      </c>
      <c r="G746" s="133">
        <v>5</v>
      </c>
      <c r="H746" t="s">
        <v>252</v>
      </c>
      <c r="I746" t="s">
        <v>513</v>
      </c>
      <c r="J746" t="s">
        <v>514</v>
      </c>
      <c r="K746" s="327">
        <v>449</v>
      </c>
      <c r="L746" s="326">
        <v>0.83925002813339233</v>
      </c>
      <c r="M746" s="326">
        <v>0.88385999202728271</v>
      </c>
      <c r="N746" s="327">
        <v>5143</v>
      </c>
      <c r="O746" s="326">
        <v>0.78977000713348389</v>
      </c>
      <c r="P746" s="326">
        <v>0.84561002254486084</v>
      </c>
      <c r="Q746" s="327">
        <v>91601</v>
      </c>
      <c r="R746" s="326">
        <v>0.74239999055862427</v>
      </c>
      <c r="S746" s="325">
        <v>0.83986997604370117</v>
      </c>
    </row>
    <row r="747" spans="1:19" x14ac:dyDescent="0.25">
      <c r="A747" t="s">
        <v>478</v>
      </c>
      <c r="B747" t="s">
        <v>284</v>
      </c>
      <c r="C747" t="s">
        <v>309</v>
      </c>
      <c r="D747" t="s">
        <v>477</v>
      </c>
      <c r="E747" t="s">
        <v>42</v>
      </c>
      <c r="F747" t="s">
        <v>228</v>
      </c>
      <c r="G747" s="133">
        <v>5</v>
      </c>
      <c r="H747" t="s">
        <v>252</v>
      </c>
      <c r="I747" t="s">
        <v>513</v>
      </c>
      <c r="J747" t="s">
        <v>512</v>
      </c>
      <c r="K747" s="327">
        <v>27</v>
      </c>
      <c r="L747" s="326">
        <v>5.0469998270273209E-2</v>
      </c>
      <c r="N747" s="327">
        <v>430</v>
      </c>
      <c r="O747" s="326">
        <v>6.6030003130435944E-2</v>
      </c>
      <c r="Q747" s="327">
        <v>14319</v>
      </c>
      <c r="R747" s="326">
        <v>0.11604999750852581</v>
      </c>
      <c r="S747" s="325"/>
    </row>
    <row r="748" spans="1:19" x14ac:dyDescent="0.25">
      <c r="A748" t="s">
        <v>478</v>
      </c>
      <c r="B748" t="s">
        <v>284</v>
      </c>
      <c r="C748" t="s">
        <v>309</v>
      </c>
      <c r="D748" t="s">
        <v>477</v>
      </c>
      <c r="E748" t="s">
        <v>42</v>
      </c>
      <c r="F748" t="s">
        <v>228</v>
      </c>
      <c r="G748" s="133">
        <v>5</v>
      </c>
      <c r="H748" t="s">
        <v>252</v>
      </c>
      <c r="I748" t="s">
        <v>575</v>
      </c>
      <c r="J748" t="s">
        <v>511</v>
      </c>
      <c r="K748" s="327">
        <v>8</v>
      </c>
      <c r="L748" s="326">
        <v>1.494999974966049E-2</v>
      </c>
      <c r="M748" s="326">
        <v>1.5010000206530091E-2</v>
      </c>
      <c r="N748" s="327">
        <v>75</v>
      </c>
      <c r="O748" s="326">
        <v>1.1520000174641609E-2</v>
      </c>
      <c r="P748" s="326">
        <v>1.18199996650219E-2</v>
      </c>
      <c r="Q748" s="327">
        <v>5100</v>
      </c>
      <c r="R748" s="326">
        <v>4.1329998522996902E-2</v>
      </c>
      <c r="S748" s="325">
        <v>4.4070001691579819E-2</v>
      </c>
    </row>
    <row r="749" spans="1:19" x14ac:dyDescent="0.25">
      <c r="A749" t="s">
        <v>478</v>
      </c>
      <c r="B749" t="s">
        <v>284</v>
      </c>
      <c r="C749" t="s">
        <v>309</v>
      </c>
      <c r="D749" t="s">
        <v>477</v>
      </c>
      <c r="E749" t="s">
        <v>42</v>
      </c>
      <c r="F749" t="s">
        <v>228</v>
      </c>
      <c r="G749" s="133">
        <v>5</v>
      </c>
      <c r="H749" t="s">
        <v>252</v>
      </c>
      <c r="I749" t="s">
        <v>575</v>
      </c>
      <c r="J749" t="s">
        <v>510</v>
      </c>
      <c r="K749" s="327">
        <v>2</v>
      </c>
      <c r="L749" s="326">
        <v>3.7400000728666778E-3</v>
      </c>
      <c r="M749" s="326">
        <v>3.7499999161809679E-3</v>
      </c>
      <c r="N749" s="327">
        <v>43</v>
      </c>
      <c r="O749" s="326">
        <v>6.5999999642372131E-3</v>
      </c>
      <c r="P749" s="326">
        <v>6.7799999378621578E-3</v>
      </c>
      <c r="Q749" s="327">
        <v>2781</v>
      </c>
      <c r="R749" s="326">
        <v>2.2539999336004261E-2</v>
      </c>
      <c r="S749" s="325">
        <v>2.4029999971389771E-2</v>
      </c>
    </row>
    <row r="750" spans="1:19" x14ac:dyDescent="0.25">
      <c r="A750" t="s">
        <v>478</v>
      </c>
      <c r="B750" t="s">
        <v>284</v>
      </c>
      <c r="C750" t="s">
        <v>309</v>
      </c>
      <c r="D750" t="s">
        <v>477</v>
      </c>
      <c r="E750" t="s">
        <v>42</v>
      </c>
      <c r="F750" t="s">
        <v>228</v>
      </c>
      <c r="G750" s="133">
        <v>5</v>
      </c>
      <c r="H750" t="s">
        <v>252</v>
      </c>
      <c r="I750" t="s">
        <v>575</v>
      </c>
      <c r="J750" t="s">
        <v>509</v>
      </c>
      <c r="K750" s="327">
        <v>2</v>
      </c>
      <c r="L750" s="326">
        <v>3.7400000728666778E-3</v>
      </c>
      <c r="M750" s="326">
        <v>3.7499999161809679E-3</v>
      </c>
      <c r="N750" s="327">
        <v>44</v>
      </c>
      <c r="O750" s="326">
        <v>6.7599997855722904E-3</v>
      </c>
      <c r="P750" s="326">
        <v>6.9400002248585224E-3</v>
      </c>
      <c r="Q750" s="327">
        <v>909</v>
      </c>
      <c r="R750" s="326">
        <v>7.3699997738003731E-3</v>
      </c>
      <c r="S750" s="325">
        <v>7.8499997034668922E-3</v>
      </c>
    </row>
    <row r="751" spans="1:19" x14ac:dyDescent="0.25">
      <c r="A751" t="s">
        <v>478</v>
      </c>
      <c r="B751" t="s">
        <v>284</v>
      </c>
      <c r="C751" t="s">
        <v>309</v>
      </c>
      <c r="D751" t="s">
        <v>477</v>
      </c>
      <c r="E751" t="s">
        <v>42</v>
      </c>
      <c r="F751" t="s">
        <v>228</v>
      </c>
      <c r="G751" s="133">
        <v>5</v>
      </c>
      <c r="H751" t="s">
        <v>252</v>
      </c>
      <c r="I751" t="s">
        <v>575</v>
      </c>
      <c r="J751" t="s">
        <v>508</v>
      </c>
      <c r="K751" s="327">
        <v>2</v>
      </c>
      <c r="L751" s="326">
        <v>3.7400000728666778E-3</v>
      </c>
      <c r="M751" s="326">
        <v>3.7499999161809679E-3</v>
      </c>
      <c r="N751" s="327">
        <v>54</v>
      </c>
      <c r="O751" s="326">
        <v>8.2900002598762512E-3</v>
      </c>
      <c r="P751" s="326">
        <v>8.5100000724196434E-3</v>
      </c>
      <c r="Q751" s="327">
        <v>2219</v>
      </c>
      <c r="R751" s="326">
        <v>1.7980000004172329E-2</v>
      </c>
      <c r="S751" s="325">
        <v>1.9169999286532399E-2</v>
      </c>
    </row>
    <row r="752" spans="1:19" x14ac:dyDescent="0.25">
      <c r="A752" t="s">
        <v>478</v>
      </c>
      <c r="B752" t="s">
        <v>284</v>
      </c>
      <c r="C752" t="s">
        <v>309</v>
      </c>
      <c r="D752" t="s">
        <v>477</v>
      </c>
      <c r="E752" t="s">
        <v>42</v>
      </c>
      <c r="F752" t="s">
        <v>228</v>
      </c>
      <c r="G752" s="133">
        <v>5</v>
      </c>
      <c r="H752" t="s">
        <v>252</v>
      </c>
      <c r="I752" t="s">
        <v>575</v>
      </c>
      <c r="J752" t="s">
        <v>438</v>
      </c>
      <c r="K752" s="327">
        <v>2</v>
      </c>
      <c r="L752" s="326">
        <v>3.7400000728666778E-3</v>
      </c>
      <c r="N752" s="327">
        <v>169</v>
      </c>
      <c r="O752" s="326">
        <v>2.5949999690055851E-2</v>
      </c>
      <c r="Q752" s="327">
        <v>7648</v>
      </c>
      <c r="R752" s="326">
        <v>6.1980001628398902E-2</v>
      </c>
      <c r="S752" s="325"/>
    </row>
    <row r="753" spans="1:19" x14ac:dyDescent="0.25">
      <c r="A753" t="s">
        <v>478</v>
      </c>
      <c r="B753" t="s">
        <v>284</v>
      </c>
      <c r="C753" t="s">
        <v>309</v>
      </c>
      <c r="D753" t="s">
        <v>477</v>
      </c>
      <c r="E753" t="s">
        <v>42</v>
      </c>
      <c r="F753" t="s">
        <v>228</v>
      </c>
      <c r="G753" s="133">
        <v>5</v>
      </c>
      <c r="H753" t="s">
        <v>252</v>
      </c>
      <c r="I753" t="s">
        <v>575</v>
      </c>
      <c r="J753" t="s">
        <v>507</v>
      </c>
      <c r="K753" s="327">
        <v>519</v>
      </c>
      <c r="L753" s="326">
        <v>0.97008997201919556</v>
      </c>
      <c r="M753" s="326">
        <v>0.97373002767562866</v>
      </c>
      <c r="N753" s="327">
        <v>6127</v>
      </c>
      <c r="O753" s="326">
        <v>0.94088000059127808</v>
      </c>
      <c r="P753" s="326">
        <v>0.96595001220703125</v>
      </c>
      <c r="Q753" s="327">
        <v>104728</v>
      </c>
      <c r="R753" s="326">
        <v>0.84878998994827271</v>
      </c>
      <c r="S753" s="325">
        <v>0.90487998723983765</v>
      </c>
    </row>
    <row r="754" spans="1:19" x14ac:dyDescent="0.25">
      <c r="A754" t="s">
        <v>478</v>
      </c>
      <c r="B754" t="s">
        <v>284</v>
      </c>
      <c r="C754" t="s">
        <v>309</v>
      </c>
      <c r="D754" t="s">
        <v>477</v>
      </c>
      <c r="E754" t="s">
        <v>42</v>
      </c>
      <c r="F754" t="s">
        <v>228</v>
      </c>
      <c r="G754" s="133">
        <v>5</v>
      </c>
      <c r="H754" t="s">
        <v>252</v>
      </c>
      <c r="I754" t="s">
        <v>576</v>
      </c>
      <c r="J754" t="s">
        <v>485</v>
      </c>
      <c r="K754" s="327">
        <v>0</v>
      </c>
      <c r="L754" s="326">
        <v>0</v>
      </c>
      <c r="N754" s="327">
        <v>0</v>
      </c>
      <c r="O754" s="326">
        <v>0</v>
      </c>
      <c r="Q754" s="327">
        <v>2</v>
      </c>
      <c r="R754" s="326">
        <v>1.99999994947575E-5</v>
      </c>
      <c r="S754" s="325">
        <v>0.5</v>
      </c>
    </row>
    <row r="755" spans="1:19" x14ac:dyDescent="0.25">
      <c r="A755" t="s">
        <v>478</v>
      </c>
      <c r="B755" t="s">
        <v>284</v>
      </c>
      <c r="C755" t="s">
        <v>309</v>
      </c>
      <c r="D755" t="s">
        <v>477</v>
      </c>
      <c r="E755" t="s">
        <v>42</v>
      </c>
      <c r="F755" t="s">
        <v>228</v>
      </c>
      <c r="G755" s="133">
        <v>5</v>
      </c>
      <c r="H755" t="s">
        <v>252</v>
      </c>
      <c r="I755" t="s">
        <v>576</v>
      </c>
      <c r="J755" t="s">
        <v>484</v>
      </c>
      <c r="K755" s="327">
        <v>0</v>
      </c>
      <c r="L755" s="326">
        <v>0</v>
      </c>
      <c r="N755" s="327">
        <v>0</v>
      </c>
      <c r="O755" s="326">
        <v>0</v>
      </c>
      <c r="Q755" s="327">
        <v>2</v>
      </c>
      <c r="R755" s="326">
        <v>1.99999994947575E-5</v>
      </c>
      <c r="S755" s="325">
        <v>0.5</v>
      </c>
    </row>
    <row r="756" spans="1:19" x14ac:dyDescent="0.25">
      <c r="A756" t="s">
        <v>478</v>
      </c>
      <c r="B756" t="s">
        <v>284</v>
      </c>
      <c r="C756" t="s">
        <v>309</v>
      </c>
      <c r="D756" t="s">
        <v>477</v>
      </c>
      <c r="E756" t="s">
        <v>42</v>
      </c>
      <c r="F756" t="s">
        <v>228</v>
      </c>
      <c r="G756" s="133">
        <v>5</v>
      </c>
      <c r="H756" t="s">
        <v>252</v>
      </c>
      <c r="I756" t="s">
        <v>576</v>
      </c>
      <c r="J756" t="s">
        <v>438</v>
      </c>
      <c r="K756" s="327">
        <v>535</v>
      </c>
      <c r="L756" s="326">
        <v>1</v>
      </c>
      <c r="N756" s="327">
        <v>6512</v>
      </c>
      <c r="O756" s="326">
        <v>1</v>
      </c>
      <c r="Q756" s="327">
        <v>123381</v>
      </c>
      <c r="R756" s="326">
        <v>0.99997001886367798</v>
      </c>
      <c r="S756" s="325"/>
    </row>
    <row r="757" spans="1:19" x14ac:dyDescent="0.25">
      <c r="A757" t="s">
        <v>478</v>
      </c>
      <c r="B757" t="s">
        <v>284</v>
      </c>
      <c r="C757" t="s">
        <v>309</v>
      </c>
      <c r="D757" t="s">
        <v>477</v>
      </c>
      <c r="E757" t="s">
        <v>42</v>
      </c>
      <c r="F757" t="s">
        <v>228</v>
      </c>
      <c r="G757" s="133">
        <v>5</v>
      </c>
      <c r="H757" t="s">
        <v>252</v>
      </c>
      <c r="I757" t="s">
        <v>504</v>
      </c>
      <c r="J757" t="s">
        <v>506</v>
      </c>
      <c r="K757" s="327">
        <v>27</v>
      </c>
      <c r="L757" s="326">
        <v>5.0469998270273209E-2</v>
      </c>
      <c r="N757" s="327">
        <v>430</v>
      </c>
      <c r="O757" s="326">
        <v>6.6030003130435944E-2</v>
      </c>
      <c r="Q757" s="327">
        <v>14319</v>
      </c>
      <c r="R757" s="326">
        <v>0.11604999750852581</v>
      </c>
      <c r="S757" s="325"/>
    </row>
    <row r="758" spans="1:19" x14ac:dyDescent="0.25">
      <c r="A758" t="s">
        <v>478</v>
      </c>
      <c r="B758" t="s">
        <v>284</v>
      </c>
      <c r="C758" t="s">
        <v>309</v>
      </c>
      <c r="D758" t="s">
        <v>477</v>
      </c>
      <c r="E758" t="s">
        <v>42</v>
      </c>
      <c r="F758" t="s">
        <v>228</v>
      </c>
      <c r="G758" s="133">
        <v>5</v>
      </c>
      <c r="H758" t="s">
        <v>252</v>
      </c>
      <c r="I758" t="s">
        <v>504</v>
      </c>
      <c r="J758" t="s">
        <v>424</v>
      </c>
      <c r="K758" s="327">
        <v>46</v>
      </c>
      <c r="L758" s="326">
        <v>8.5979998111724854E-2</v>
      </c>
      <c r="M758" s="326">
        <v>9.0549997985363007E-2</v>
      </c>
      <c r="N758" s="327">
        <v>737</v>
      </c>
      <c r="O758" s="326">
        <v>0.11317999660968781</v>
      </c>
      <c r="P758" s="326">
        <v>0.12117999792099</v>
      </c>
      <c r="Q758" s="327">
        <v>13286</v>
      </c>
      <c r="R758" s="326">
        <v>0.1076800003647804</v>
      </c>
      <c r="S758" s="325">
        <v>0.12182000279426571</v>
      </c>
    </row>
    <row r="759" spans="1:19" x14ac:dyDescent="0.25">
      <c r="A759" t="s">
        <v>478</v>
      </c>
      <c r="B759" t="s">
        <v>284</v>
      </c>
      <c r="C759" t="s">
        <v>309</v>
      </c>
      <c r="D759" t="s">
        <v>477</v>
      </c>
      <c r="E759" t="s">
        <v>42</v>
      </c>
      <c r="F759" t="s">
        <v>228</v>
      </c>
      <c r="G759" s="133">
        <v>5</v>
      </c>
      <c r="H759" t="s">
        <v>252</v>
      </c>
      <c r="I759" t="s">
        <v>504</v>
      </c>
      <c r="J759" t="s">
        <v>455</v>
      </c>
      <c r="K759" s="327">
        <v>195</v>
      </c>
      <c r="L759" s="326">
        <v>0.36449000239372248</v>
      </c>
      <c r="M759" s="326">
        <v>0.38385999202728271</v>
      </c>
      <c r="N759" s="327">
        <v>2330</v>
      </c>
      <c r="O759" s="326">
        <v>0.35780000686645508</v>
      </c>
      <c r="P759" s="326">
        <v>0.3831000030040741</v>
      </c>
      <c r="Q759" s="327">
        <v>43045</v>
      </c>
      <c r="R759" s="326">
        <v>0.34887000918388372</v>
      </c>
      <c r="S759" s="325">
        <v>0.39467000961303711</v>
      </c>
    </row>
    <row r="760" spans="1:19" x14ac:dyDescent="0.25">
      <c r="A760" t="s">
        <v>478</v>
      </c>
      <c r="B760" t="s">
        <v>284</v>
      </c>
      <c r="C760" t="s">
        <v>309</v>
      </c>
      <c r="D760" t="s">
        <v>477</v>
      </c>
      <c r="E760" t="s">
        <v>42</v>
      </c>
      <c r="F760" t="s">
        <v>228</v>
      </c>
      <c r="G760">
        <v>5</v>
      </c>
      <c r="H760" t="s">
        <v>252</v>
      </c>
      <c r="I760" t="s">
        <v>504</v>
      </c>
      <c r="J760" t="s">
        <v>505</v>
      </c>
      <c r="K760" s="142">
        <v>225</v>
      </c>
      <c r="L760" s="326">
        <v>0.42056000232696528</v>
      </c>
      <c r="M760" s="326">
        <v>0.44290998578071589</v>
      </c>
      <c r="N760" s="142">
        <v>2465</v>
      </c>
      <c r="O760" s="326">
        <v>0.37852999567985529</v>
      </c>
      <c r="P760" s="326">
        <v>0.40529000759124761</v>
      </c>
      <c r="Q760" s="142">
        <v>42835</v>
      </c>
      <c r="R760" s="326">
        <v>0.34716999530792242</v>
      </c>
      <c r="S760" s="326">
        <v>0.39274001121521002</v>
      </c>
    </row>
    <row r="761" spans="1:19" x14ac:dyDescent="0.25">
      <c r="A761" t="s">
        <v>478</v>
      </c>
      <c r="B761" t="s">
        <v>284</v>
      </c>
      <c r="C761" t="s">
        <v>309</v>
      </c>
      <c r="D761" t="s">
        <v>477</v>
      </c>
      <c r="E761" t="s">
        <v>42</v>
      </c>
      <c r="F761" t="s">
        <v>228</v>
      </c>
      <c r="G761">
        <v>5</v>
      </c>
      <c r="H761" t="s">
        <v>252</v>
      </c>
      <c r="I761" t="s">
        <v>504</v>
      </c>
      <c r="J761" t="s">
        <v>503</v>
      </c>
      <c r="K761" s="142">
        <v>42</v>
      </c>
      <c r="L761" s="326">
        <v>7.850000262260437E-2</v>
      </c>
      <c r="M761" s="326">
        <v>8.2680001854896545E-2</v>
      </c>
      <c r="N761" s="142">
        <v>550</v>
      </c>
      <c r="O761" s="326">
        <v>8.4459997713565826E-2</v>
      </c>
      <c r="P761" s="326">
        <v>9.0429998934268951E-2</v>
      </c>
      <c r="Q761" s="142">
        <v>9900</v>
      </c>
      <c r="R761" s="326">
        <v>8.0239996314048767E-2</v>
      </c>
      <c r="S761" s="326">
        <v>9.0769998729228973E-2</v>
      </c>
    </row>
    <row r="762" spans="1:19" x14ac:dyDescent="0.25">
      <c r="A762" t="s">
        <v>478</v>
      </c>
      <c r="B762" t="s">
        <v>284</v>
      </c>
      <c r="C762" t="s">
        <v>309</v>
      </c>
      <c r="D762" t="s">
        <v>477</v>
      </c>
      <c r="E762" t="s">
        <v>42</v>
      </c>
      <c r="F762" t="s">
        <v>228</v>
      </c>
      <c r="G762" s="133">
        <v>5</v>
      </c>
      <c r="H762" t="s">
        <v>252</v>
      </c>
      <c r="I762" t="s">
        <v>501</v>
      </c>
      <c r="J762" t="s">
        <v>502</v>
      </c>
      <c r="K762" s="327">
        <v>27</v>
      </c>
      <c r="L762" s="326">
        <v>5.0469998270273209E-2</v>
      </c>
      <c r="N762" s="327">
        <v>430</v>
      </c>
      <c r="O762" s="326">
        <v>6.6030003130435944E-2</v>
      </c>
      <c r="Q762" s="327">
        <v>14319</v>
      </c>
      <c r="R762" s="326">
        <v>0.11604999750852581</v>
      </c>
      <c r="S762" s="325"/>
    </row>
    <row r="763" spans="1:19" x14ac:dyDescent="0.25">
      <c r="A763" t="s">
        <v>478</v>
      </c>
      <c r="B763" t="s">
        <v>284</v>
      </c>
      <c r="C763" t="s">
        <v>309</v>
      </c>
      <c r="D763" t="s">
        <v>477</v>
      </c>
      <c r="E763" t="s">
        <v>42</v>
      </c>
      <c r="F763" t="s">
        <v>228</v>
      </c>
      <c r="G763">
        <v>5</v>
      </c>
      <c r="H763" t="s">
        <v>252</v>
      </c>
      <c r="I763" t="s">
        <v>501</v>
      </c>
      <c r="J763" t="s">
        <v>500</v>
      </c>
      <c r="K763" s="142">
        <v>508</v>
      </c>
      <c r="L763" s="326">
        <v>0.94953000545501709</v>
      </c>
      <c r="M763" s="326">
        <v>1</v>
      </c>
      <c r="N763" s="142">
        <v>6082</v>
      </c>
      <c r="O763" s="326">
        <v>0.93396997451782227</v>
      </c>
      <c r="P763" s="326">
        <v>1</v>
      </c>
      <c r="Q763" s="142">
        <v>109066</v>
      </c>
      <c r="R763" s="326">
        <v>0.88394999504089355</v>
      </c>
      <c r="S763" s="326">
        <v>1</v>
      </c>
    </row>
    <row r="764" spans="1:19" x14ac:dyDescent="0.25">
      <c r="A764" t="s">
        <v>478</v>
      </c>
      <c r="B764" t="s">
        <v>284</v>
      </c>
      <c r="C764" t="s">
        <v>309</v>
      </c>
      <c r="D764" t="s">
        <v>477</v>
      </c>
      <c r="E764" t="s">
        <v>42</v>
      </c>
      <c r="F764" t="s">
        <v>228</v>
      </c>
      <c r="G764">
        <v>5</v>
      </c>
      <c r="H764" t="s">
        <v>252</v>
      </c>
      <c r="I764" t="s">
        <v>577</v>
      </c>
      <c r="J764" t="s">
        <v>493</v>
      </c>
      <c r="K764" s="142">
        <v>83</v>
      </c>
      <c r="L764" s="326">
        <v>0.15513999760150909</v>
      </c>
      <c r="N764" s="142">
        <v>1274</v>
      </c>
      <c r="O764" s="326">
        <v>0.19563999772071841</v>
      </c>
      <c r="Q764" s="142">
        <v>45663</v>
      </c>
      <c r="R764" s="326">
        <v>0.37009000778198242</v>
      </c>
    </row>
    <row r="765" spans="1:19" x14ac:dyDescent="0.25">
      <c r="A765" t="s">
        <v>478</v>
      </c>
      <c r="B765" t="s">
        <v>284</v>
      </c>
      <c r="C765" t="s">
        <v>309</v>
      </c>
      <c r="D765" t="s">
        <v>477</v>
      </c>
      <c r="E765" t="s">
        <v>42</v>
      </c>
      <c r="F765" t="s">
        <v>228</v>
      </c>
      <c r="G765">
        <v>5</v>
      </c>
      <c r="H765" t="s">
        <v>252</v>
      </c>
      <c r="I765" t="s">
        <v>577</v>
      </c>
      <c r="J765" t="s">
        <v>492</v>
      </c>
      <c r="K765" s="142">
        <v>247</v>
      </c>
      <c r="L765" s="326">
        <v>0.46167999505996699</v>
      </c>
      <c r="M765" s="326">
        <v>0.54645997285842896</v>
      </c>
      <c r="N765" s="142">
        <v>3863</v>
      </c>
      <c r="O765" s="326">
        <v>0.59320998191833496</v>
      </c>
      <c r="P765" s="326">
        <v>0.73750001192092896</v>
      </c>
      <c r="Q765" s="142">
        <v>63272</v>
      </c>
      <c r="R765" s="326">
        <v>0.51279997825622559</v>
      </c>
      <c r="S765" s="326">
        <v>0.81407999992370605</v>
      </c>
    </row>
    <row r="766" spans="1:19" x14ac:dyDescent="0.25">
      <c r="A766" t="s">
        <v>478</v>
      </c>
      <c r="B766" t="s">
        <v>284</v>
      </c>
      <c r="C766" t="s">
        <v>309</v>
      </c>
      <c r="D766" t="s">
        <v>477</v>
      </c>
      <c r="E766" t="s">
        <v>42</v>
      </c>
      <c r="F766" t="s">
        <v>228</v>
      </c>
      <c r="G766">
        <v>5</v>
      </c>
      <c r="H766" t="s">
        <v>252</v>
      </c>
      <c r="I766" t="s">
        <v>577</v>
      </c>
      <c r="J766" t="s">
        <v>491</v>
      </c>
      <c r="K766" s="142">
        <v>110</v>
      </c>
      <c r="L766" s="326">
        <v>0.2056100070476532</v>
      </c>
      <c r="M766" s="326">
        <v>0.2433599978685379</v>
      </c>
      <c r="N766" s="142">
        <v>894</v>
      </c>
      <c r="O766" s="326">
        <v>0.13729000091552729</v>
      </c>
      <c r="P766" s="326">
        <v>0.17068000137805939</v>
      </c>
      <c r="Q766" s="142">
        <v>9186</v>
      </c>
      <c r="R766" s="326">
        <v>7.4450001120567322E-2</v>
      </c>
      <c r="S766" s="326">
        <v>0.11818999797105791</v>
      </c>
    </row>
    <row r="767" spans="1:19" x14ac:dyDescent="0.25">
      <c r="A767" t="s">
        <v>478</v>
      </c>
      <c r="B767" t="s">
        <v>284</v>
      </c>
      <c r="C767" t="s">
        <v>309</v>
      </c>
      <c r="D767" t="s">
        <v>477</v>
      </c>
      <c r="E767" t="s">
        <v>42</v>
      </c>
      <c r="F767" t="s">
        <v>228</v>
      </c>
      <c r="G767" s="133">
        <v>5</v>
      </c>
      <c r="H767" t="s">
        <v>252</v>
      </c>
      <c r="I767" t="s">
        <v>577</v>
      </c>
      <c r="J767" t="s">
        <v>490</v>
      </c>
      <c r="K767" s="327">
        <v>62</v>
      </c>
      <c r="L767" s="326">
        <v>0.1158899962902069</v>
      </c>
      <c r="M767" s="326">
        <v>0.13717000186443329</v>
      </c>
      <c r="N767" s="327">
        <v>314</v>
      </c>
      <c r="O767" s="326">
        <v>4.822000116109848E-2</v>
      </c>
      <c r="P767" s="326">
        <v>5.9950001537799842E-2</v>
      </c>
      <c r="Q767" s="327">
        <v>3071</v>
      </c>
      <c r="R767" s="326">
        <v>2.489000000059605E-2</v>
      </c>
      <c r="S767" s="325">
        <v>3.9510000497102737E-2</v>
      </c>
    </row>
    <row r="768" spans="1:19" x14ac:dyDescent="0.25">
      <c r="A768" t="s">
        <v>478</v>
      </c>
      <c r="B768" t="s">
        <v>284</v>
      </c>
      <c r="C768" t="s">
        <v>309</v>
      </c>
      <c r="D768" t="s">
        <v>477</v>
      </c>
      <c r="E768" t="s">
        <v>42</v>
      </c>
      <c r="F768" t="s">
        <v>228</v>
      </c>
      <c r="G768" s="133">
        <v>5</v>
      </c>
      <c r="H768" t="s">
        <v>252</v>
      </c>
      <c r="I768" t="s">
        <v>577</v>
      </c>
      <c r="J768" t="s">
        <v>489</v>
      </c>
      <c r="K768" s="327">
        <v>31</v>
      </c>
      <c r="L768" s="326">
        <v>5.7939998805522919E-2</v>
      </c>
      <c r="M768" s="326">
        <v>6.8580001592636108E-2</v>
      </c>
      <c r="N768" s="327">
        <v>138</v>
      </c>
      <c r="O768" s="326">
        <v>2.119000069797039E-2</v>
      </c>
      <c r="P768" s="326">
        <v>2.6350000873208049E-2</v>
      </c>
      <c r="Q768" s="327">
        <v>1819</v>
      </c>
      <c r="R768" s="326">
        <v>1.473999954760075E-2</v>
      </c>
      <c r="S768" s="325">
        <v>2.339999936521053E-2</v>
      </c>
    </row>
    <row r="769" spans="1:19" x14ac:dyDescent="0.25">
      <c r="A769" t="s">
        <v>478</v>
      </c>
      <c r="B769" t="s">
        <v>284</v>
      </c>
      <c r="C769" t="s">
        <v>309</v>
      </c>
      <c r="D769" t="s">
        <v>477</v>
      </c>
      <c r="E769" t="s">
        <v>42</v>
      </c>
      <c r="F769" t="s">
        <v>228</v>
      </c>
      <c r="G769" s="133">
        <v>5</v>
      </c>
      <c r="H769" t="s">
        <v>252</v>
      </c>
      <c r="I769" t="s">
        <v>577</v>
      </c>
      <c r="J769" t="s">
        <v>488</v>
      </c>
      <c r="K769" s="327">
        <v>2</v>
      </c>
      <c r="L769" s="326">
        <v>3.7400000728666778E-3</v>
      </c>
      <c r="M769" s="326">
        <v>4.4200001284480086E-3</v>
      </c>
      <c r="N769" s="327">
        <v>29</v>
      </c>
      <c r="O769" s="326">
        <v>4.4499998912215233E-3</v>
      </c>
      <c r="P769" s="326">
        <v>5.5399998091161251E-3</v>
      </c>
      <c r="Q769" s="327">
        <v>374</v>
      </c>
      <c r="R769" s="326">
        <v>3.03000002168119E-3</v>
      </c>
      <c r="S769" s="325">
        <v>4.8099998384714127E-3</v>
      </c>
    </row>
    <row r="770" spans="1:19" x14ac:dyDescent="0.25">
      <c r="A770" t="s">
        <v>478</v>
      </c>
      <c r="B770" t="s">
        <v>284</v>
      </c>
      <c r="C770" t="s">
        <v>309</v>
      </c>
      <c r="D770" t="s">
        <v>477</v>
      </c>
      <c r="E770" t="s">
        <v>42</v>
      </c>
      <c r="F770" t="s">
        <v>228</v>
      </c>
      <c r="G770" s="133">
        <v>5</v>
      </c>
      <c r="H770" t="s">
        <v>252</v>
      </c>
      <c r="I770" t="s">
        <v>499</v>
      </c>
      <c r="J770" t="s">
        <v>261</v>
      </c>
      <c r="K770" s="327">
        <v>529</v>
      </c>
      <c r="L770" s="326">
        <v>0.98878997564315796</v>
      </c>
      <c r="N770" s="327">
        <v>6460</v>
      </c>
      <c r="O770" s="326">
        <v>0.99200999736785889</v>
      </c>
      <c r="Q770" s="327">
        <v>122496</v>
      </c>
      <c r="R770" s="326">
        <v>0.99278998374938965</v>
      </c>
      <c r="S770" s="325"/>
    </row>
    <row r="771" spans="1:19" x14ac:dyDescent="0.25">
      <c r="A771" t="s">
        <v>478</v>
      </c>
      <c r="B771" t="s">
        <v>284</v>
      </c>
      <c r="C771" t="s">
        <v>309</v>
      </c>
      <c r="D771" t="s">
        <v>477</v>
      </c>
      <c r="E771" t="s">
        <v>42</v>
      </c>
      <c r="F771" t="s">
        <v>228</v>
      </c>
      <c r="G771" s="133">
        <v>5</v>
      </c>
      <c r="H771" t="s">
        <v>252</v>
      </c>
      <c r="I771" t="s">
        <v>499</v>
      </c>
      <c r="J771" t="s">
        <v>262</v>
      </c>
      <c r="K771" s="327">
        <v>6</v>
      </c>
      <c r="L771" s="326">
        <v>1.1210000142455099E-2</v>
      </c>
      <c r="N771" s="327">
        <v>52</v>
      </c>
      <c r="O771" s="326">
        <v>7.9899998381733894E-3</v>
      </c>
      <c r="Q771" s="327">
        <v>889</v>
      </c>
      <c r="R771" s="326">
        <v>7.2099999524652958E-3</v>
      </c>
      <c r="S771" s="325"/>
    </row>
    <row r="772" spans="1:19" x14ac:dyDescent="0.25">
      <c r="A772" t="s">
        <v>478</v>
      </c>
      <c r="B772" t="s">
        <v>284</v>
      </c>
      <c r="C772" t="s">
        <v>309</v>
      </c>
      <c r="D772" t="s">
        <v>477</v>
      </c>
      <c r="E772" t="s">
        <v>42</v>
      </c>
      <c r="F772" t="s">
        <v>228</v>
      </c>
      <c r="G772" s="133">
        <v>5</v>
      </c>
      <c r="H772" t="s">
        <v>252</v>
      </c>
      <c r="I772" t="s">
        <v>578</v>
      </c>
      <c r="J772" t="s">
        <v>498</v>
      </c>
      <c r="K772" s="327">
        <v>73</v>
      </c>
      <c r="L772" s="326">
        <v>0.13644999265670779</v>
      </c>
      <c r="N772" s="327">
        <v>1692</v>
      </c>
      <c r="O772" s="326">
        <v>0.25982999801635742</v>
      </c>
      <c r="Q772" s="327">
        <v>17871</v>
      </c>
      <c r="R772" s="326">
        <v>0.1448400020599365</v>
      </c>
      <c r="S772" s="325"/>
    </row>
    <row r="773" spans="1:19" x14ac:dyDescent="0.25">
      <c r="A773" t="s">
        <v>478</v>
      </c>
      <c r="B773" t="s">
        <v>284</v>
      </c>
      <c r="C773" t="s">
        <v>309</v>
      </c>
      <c r="D773" t="s">
        <v>477</v>
      </c>
      <c r="E773" t="s">
        <v>42</v>
      </c>
      <c r="F773" t="s">
        <v>228</v>
      </c>
      <c r="G773" s="133">
        <v>5</v>
      </c>
      <c r="H773" t="s">
        <v>252</v>
      </c>
      <c r="I773" t="s">
        <v>578</v>
      </c>
      <c r="J773" t="s">
        <v>497</v>
      </c>
      <c r="K773" s="327">
        <v>66</v>
      </c>
      <c r="L773" s="326">
        <v>0.1233600005507469</v>
      </c>
      <c r="N773" s="327">
        <v>984</v>
      </c>
      <c r="O773" s="326">
        <v>0.15110999345779419</v>
      </c>
      <c r="Q773" s="327">
        <v>21943</v>
      </c>
      <c r="R773" s="326">
        <v>0.17783999443054199</v>
      </c>
      <c r="S773" s="325"/>
    </row>
    <row r="774" spans="1:19" x14ac:dyDescent="0.25">
      <c r="A774" t="s">
        <v>478</v>
      </c>
      <c r="B774" t="s">
        <v>284</v>
      </c>
      <c r="C774" t="s">
        <v>309</v>
      </c>
      <c r="D774" t="s">
        <v>477</v>
      </c>
      <c r="E774" t="s">
        <v>42</v>
      </c>
      <c r="F774" t="s">
        <v>228</v>
      </c>
      <c r="G774" s="133">
        <v>5</v>
      </c>
      <c r="H774" t="s">
        <v>252</v>
      </c>
      <c r="I774" t="s">
        <v>578</v>
      </c>
      <c r="J774" t="s">
        <v>496</v>
      </c>
      <c r="K774" s="327">
        <v>76</v>
      </c>
      <c r="L774" s="326">
        <v>0.1420599967241287</v>
      </c>
      <c r="N774" s="327">
        <v>1025</v>
      </c>
      <c r="O774" s="326">
        <v>0.15739999711513519</v>
      </c>
      <c r="Q774" s="327">
        <v>25988</v>
      </c>
      <c r="R774" s="326">
        <v>0.21062999963760379</v>
      </c>
      <c r="S774" s="325"/>
    </row>
    <row r="775" spans="1:19" x14ac:dyDescent="0.25">
      <c r="A775" t="s">
        <v>478</v>
      </c>
      <c r="B775" t="s">
        <v>284</v>
      </c>
      <c r="C775" t="s">
        <v>309</v>
      </c>
      <c r="D775" t="s">
        <v>477</v>
      </c>
      <c r="E775" t="s">
        <v>42</v>
      </c>
      <c r="F775" t="s">
        <v>228</v>
      </c>
      <c r="G775" s="133">
        <v>5</v>
      </c>
      <c r="H775" t="s">
        <v>252</v>
      </c>
      <c r="I775" t="s">
        <v>578</v>
      </c>
      <c r="J775" t="s">
        <v>495</v>
      </c>
      <c r="K775" s="327">
        <v>132</v>
      </c>
      <c r="L775" s="326">
        <v>0.24672999978065491</v>
      </c>
      <c r="N775" s="327">
        <v>1357</v>
      </c>
      <c r="O775" s="326">
        <v>0.20837999880313871</v>
      </c>
      <c r="Q775" s="327">
        <v>27975</v>
      </c>
      <c r="R775" s="326">
        <v>0.22673000395298001</v>
      </c>
      <c r="S775" s="325"/>
    </row>
    <row r="776" spans="1:19" x14ac:dyDescent="0.25">
      <c r="A776" t="s">
        <v>478</v>
      </c>
      <c r="B776" t="s">
        <v>284</v>
      </c>
      <c r="C776" t="s">
        <v>309</v>
      </c>
      <c r="D776" t="s">
        <v>477</v>
      </c>
      <c r="E776" t="s">
        <v>42</v>
      </c>
      <c r="F776" t="s">
        <v>228</v>
      </c>
      <c r="G776" s="133">
        <v>5</v>
      </c>
      <c r="H776" t="s">
        <v>252</v>
      </c>
      <c r="I776" t="s">
        <v>578</v>
      </c>
      <c r="J776" t="s">
        <v>494</v>
      </c>
      <c r="K776" s="327">
        <v>188</v>
      </c>
      <c r="L776" s="326">
        <v>0.3513999879360199</v>
      </c>
      <c r="N776" s="327">
        <v>1454</v>
      </c>
      <c r="O776" s="326">
        <v>0.2232799977064133</v>
      </c>
      <c r="Q776" s="327">
        <v>29608</v>
      </c>
      <c r="R776" s="326">
        <v>0.23995999991893771</v>
      </c>
      <c r="S776" s="325"/>
    </row>
    <row r="777" spans="1:19" x14ac:dyDescent="0.25">
      <c r="A777" t="s">
        <v>478</v>
      </c>
      <c r="B777" t="s">
        <v>284</v>
      </c>
      <c r="C777" t="s">
        <v>309</v>
      </c>
      <c r="D777" t="s">
        <v>477</v>
      </c>
      <c r="E777" t="s">
        <v>42</v>
      </c>
      <c r="F777" t="s">
        <v>228</v>
      </c>
      <c r="G777" s="133">
        <v>5</v>
      </c>
      <c r="H777" t="s">
        <v>252</v>
      </c>
      <c r="I777" t="s">
        <v>476</v>
      </c>
      <c r="J777" t="s">
        <v>482</v>
      </c>
      <c r="K777" s="327">
        <v>388</v>
      </c>
      <c r="L777" s="326">
        <v>0.72522997856140137</v>
      </c>
      <c r="M777" s="326">
        <v>0.77600002288818359</v>
      </c>
      <c r="N777" s="327">
        <v>4717</v>
      </c>
      <c r="O777" s="326">
        <v>0.72435998916625977</v>
      </c>
      <c r="P777" s="326">
        <v>0.74790000915527344</v>
      </c>
      <c r="Q777" s="327">
        <v>91484</v>
      </c>
      <c r="R777" s="326">
        <v>0.74145001173019409</v>
      </c>
      <c r="S777" s="325">
        <v>0.77395999431610107</v>
      </c>
    </row>
    <row r="778" spans="1:19" x14ac:dyDescent="0.25">
      <c r="A778" t="s">
        <v>478</v>
      </c>
      <c r="B778" t="s">
        <v>284</v>
      </c>
      <c r="C778" t="s">
        <v>309</v>
      </c>
      <c r="D778" t="s">
        <v>477</v>
      </c>
      <c r="E778" t="s">
        <v>42</v>
      </c>
      <c r="F778" t="s">
        <v>228</v>
      </c>
      <c r="G778" s="133">
        <v>5</v>
      </c>
      <c r="H778" t="s">
        <v>252</v>
      </c>
      <c r="I778" t="s">
        <v>476</v>
      </c>
      <c r="J778" t="s">
        <v>481</v>
      </c>
      <c r="K778" s="327">
        <v>56</v>
      </c>
      <c r="L778" s="326">
        <v>0.1046700030565262</v>
      </c>
      <c r="M778" s="326">
        <v>0.1120000034570694</v>
      </c>
      <c r="N778" s="327">
        <v>725</v>
      </c>
      <c r="O778" s="326">
        <v>0.1113300025463104</v>
      </c>
      <c r="P778" s="326">
        <v>0.1149500012397766</v>
      </c>
      <c r="Q778" s="327">
        <v>12086</v>
      </c>
      <c r="R778" s="326">
        <v>9.7949996590614319E-2</v>
      </c>
      <c r="S778" s="325">
        <v>0.1022500023245811</v>
      </c>
    </row>
    <row r="779" spans="1:19" x14ac:dyDescent="0.25">
      <c r="A779" t="s">
        <v>478</v>
      </c>
      <c r="B779" t="s">
        <v>284</v>
      </c>
      <c r="C779" t="s">
        <v>309</v>
      </c>
      <c r="D779" t="s">
        <v>477</v>
      </c>
      <c r="E779" t="s">
        <v>42</v>
      </c>
      <c r="F779" t="s">
        <v>228</v>
      </c>
      <c r="G779" s="133">
        <v>5</v>
      </c>
      <c r="H779" t="s">
        <v>252</v>
      </c>
      <c r="I779" t="s">
        <v>476</v>
      </c>
      <c r="J779" t="s">
        <v>480</v>
      </c>
      <c r="K779" s="327">
        <v>31</v>
      </c>
      <c r="L779" s="326">
        <v>5.7939998805522919E-2</v>
      </c>
      <c r="M779" s="326">
        <v>6.1999998986721039E-2</v>
      </c>
      <c r="N779" s="327">
        <v>482</v>
      </c>
      <c r="O779" s="326">
        <v>7.401999831199646E-2</v>
      </c>
      <c r="P779" s="326">
        <v>7.6420001685619354E-2</v>
      </c>
      <c r="Q779" s="327">
        <v>8487</v>
      </c>
      <c r="R779" s="326">
        <v>6.8779997527599335E-2</v>
      </c>
      <c r="S779" s="325">
        <v>7.1800000965595245E-2</v>
      </c>
    </row>
    <row r="780" spans="1:19" x14ac:dyDescent="0.25">
      <c r="A780" t="s">
        <v>478</v>
      </c>
      <c r="B780" t="s">
        <v>284</v>
      </c>
      <c r="C780" t="s">
        <v>309</v>
      </c>
      <c r="D780" t="s">
        <v>477</v>
      </c>
      <c r="E780" t="s">
        <v>42</v>
      </c>
      <c r="F780" t="s">
        <v>228</v>
      </c>
      <c r="G780" s="133">
        <v>5</v>
      </c>
      <c r="H780" t="s">
        <v>252</v>
      </c>
      <c r="I780" t="s">
        <v>476</v>
      </c>
      <c r="J780" t="s">
        <v>479</v>
      </c>
      <c r="K780" s="327">
        <v>35</v>
      </c>
      <c r="L780" s="326">
        <v>6.5420001745223999E-2</v>
      </c>
      <c r="N780" s="327">
        <v>205</v>
      </c>
      <c r="O780" s="326">
        <v>3.1479999423027039E-2</v>
      </c>
      <c r="Q780" s="327">
        <v>5183</v>
      </c>
      <c r="R780" s="326">
        <v>4.2010001838207238E-2</v>
      </c>
      <c r="S780" s="325"/>
    </row>
    <row r="781" spans="1:19" x14ac:dyDescent="0.25">
      <c r="A781" t="s">
        <v>478</v>
      </c>
      <c r="B781" t="s">
        <v>284</v>
      </c>
      <c r="C781" t="s">
        <v>309</v>
      </c>
      <c r="D781" t="s">
        <v>477</v>
      </c>
      <c r="E781" t="s">
        <v>42</v>
      </c>
      <c r="F781" t="s">
        <v>228</v>
      </c>
      <c r="G781" s="133">
        <v>5</v>
      </c>
      <c r="H781" t="s">
        <v>252</v>
      </c>
      <c r="I781" t="s">
        <v>476</v>
      </c>
      <c r="J781" t="s">
        <v>475</v>
      </c>
      <c r="K781" s="327">
        <v>25</v>
      </c>
      <c r="L781" s="326">
        <v>4.6730000525712967E-2</v>
      </c>
      <c r="M781" s="326">
        <v>5.000000074505806E-2</v>
      </c>
      <c r="N781" s="327">
        <v>383</v>
      </c>
      <c r="O781" s="326">
        <v>5.8809999376535423E-2</v>
      </c>
      <c r="P781" s="326">
        <v>6.0729999095201492E-2</v>
      </c>
      <c r="Q781" s="327">
        <v>6145</v>
      </c>
      <c r="R781" s="326">
        <v>4.9800001084804528E-2</v>
      </c>
      <c r="S781" s="325">
        <v>5.1989998668432243E-2</v>
      </c>
    </row>
    <row r="782" spans="1:19" x14ac:dyDescent="0.25">
      <c r="A782" t="s">
        <v>478</v>
      </c>
      <c r="B782" t="s">
        <v>284</v>
      </c>
      <c r="C782" t="s">
        <v>309</v>
      </c>
      <c r="D782" t="s">
        <v>477</v>
      </c>
      <c r="E782" t="s">
        <v>43</v>
      </c>
      <c r="F782" t="s">
        <v>44</v>
      </c>
      <c r="G782" s="133">
        <v>1</v>
      </c>
      <c r="H782" t="s">
        <v>248</v>
      </c>
      <c r="I782" t="s">
        <v>525</v>
      </c>
      <c r="J782" t="s">
        <v>530</v>
      </c>
      <c r="K782" s="327">
        <v>6</v>
      </c>
      <c r="L782" s="326">
        <v>7.0600002072751522E-3</v>
      </c>
      <c r="N782" s="327">
        <v>29</v>
      </c>
      <c r="O782" s="326">
        <v>4.0099998004734516E-3</v>
      </c>
      <c r="Q782" s="327">
        <v>595</v>
      </c>
      <c r="R782" s="326">
        <v>4.8199999146163464E-3</v>
      </c>
      <c r="S782" s="325"/>
    </row>
    <row r="783" spans="1:19" x14ac:dyDescent="0.25">
      <c r="A783" t="s">
        <v>478</v>
      </c>
      <c r="B783" t="s">
        <v>284</v>
      </c>
      <c r="C783" t="s">
        <v>309</v>
      </c>
      <c r="D783" t="s">
        <v>477</v>
      </c>
      <c r="E783" t="s">
        <v>43</v>
      </c>
      <c r="F783" t="s">
        <v>44</v>
      </c>
      <c r="G783">
        <v>1</v>
      </c>
      <c r="H783" t="s">
        <v>248</v>
      </c>
      <c r="I783" t="s">
        <v>525</v>
      </c>
      <c r="J783" t="s">
        <v>529</v>
      </c>
      <c r="K783" s="142">
        <v>42</v>
      </c>
      <c r="L783" s="326">
        <v>4.9410000443458557E-2</v>
      </c>
      <c r="N783" s="142">
        <v>251</v>
      </c>
      <c r="O783" s="326">
        <v>3.4719999879598618E-2</v>
      </c>
      <c r="Q783" s="142">
        <v>4962</v>
      </c>
      <c r="R783" s="326">
        <v>4.0219999849796302E-2</v>
      </c>
    </row>
    <row r="784" spans="1:19" x14ac:dyDescent="0.25">
      <c r="A784" t="s">
        <v>478</v>
      </c>
      <c r="B784" t="s">
        <v>284</v>
      </c>
      <c r="C784" t="s">
        <v>309</v>
      </c>
      <c r="D784" t="s">
        <v>477</v>
      </c>
      <c r="E784" t="s">
        <v>43</v>
      </c>
      <c r="F784" t="s">
        <v>44</v>
      </c>
      <c r="G784">
        <v>1</v>
      </c>
      <c r="H784" t="s">
        <v>248</v>
      </c>
      <c r="I784" t="s">
        <v>525</v>
      </c>
      <c r="J784" t="s">
        <v>528</v>
      </c>
      <c r="K784" s="142">
        <v>137</v>
      </c>
      <c r="L784" s="326">
        <v>0.16118000447750089</v>
      </c>
      <c r="N784" s="142">
        <v>790</v>
      </c>
      <c r="O784" s="326">
        <v>0.10926999896764759</v>
      </c>
      <c r="Q784" s="142">
        <v>15699</v>
      </c>
      <c r="R784" s="326">
        <v>0.12724000215530401</v>
      </c>
    </row>
    <row r="785" spans="1:19" x14ac:dyDescent="0.25">
      <c r="A785" t="s">
        <v>478</v>
      </c>
      <c r="B785" t="s">
        <v>284</v>
      </c>
      <c r="C785" t="s">
        <v>309</v>
      </c>
      <c r="D785" t="s">
        <v>477</v>
      </c>
      <c r="E785" t="s">
        <v>43</v>
      </c>
      <c r="F785" t="s">
        <v>44</v>
      </c>
      <c r="G785">
        <v>1</v>
      </c>
      <c r="H785" t="s">
        <v>248</v>
      </c>
      <c r="I785" t="s">
        <v>525</v>
      </c>
      <c r="J785" t="s">
        <v>527</v>
      </c>
      <c r="K785" s="142">
        <v>158</v>
      </c>
      <c r="L785" s="326">
        <v>0.18588000535964971</v>
      </c>
      <c r="N785" s="142">
        <v>1777</v>
      </c>
      <c r="O785" s="326">
        <v>0.24578000605106351</v>
      </c>
      <c r="Q785" s="142">
        <v>30576</v>
      </c>
      <c r="R785" s="326">
        <v>0.2478100061416626</v>
      </c>
    </row>
    <row r="786" spans="1:19" x14ac:dyDescent="0.25">
      <c r="A786" t="s">
        <v>478</v>
      </c>
      <c r="B786" t="s">
        <v>284</v>
      </c>
      <c r="C786" t="s">
        <v>309</v>
      </c>
      <c r="D786" t="s">
        <v>477</v>
      </c>
      <c r="E786" t="s">
        <v>43</v>
      </c>
      <c r="F786" t="s">
        <v>44</v>
      </c>
      <c r="G786" s="133">
        <v>1</v>
      </c>
      <c r="H786" t="s">
        <v>248</v>
      </c>
      <c r="I786" t="s">
        <v>525</v>
      </c>
      <c r="J786" t="s">
        <v>526</v>
      </c>
      <c r="K786" s="327">
        <v>121</v>
      </c>
      <c r="L786" s="326">
        <v>0.14235000312328339</v>
      </c>
      <c r="N786" s="327">
        <v>1934</v>
      </c>
      <c r="O786" s="326">
        <v>0.26750001311302191</v>
      </c>
      <c r="Q786" s="327">
        <v>30917</v>
      </c>
      <c r="R786" s="326">
        <v>0.25056999921798712</v>
      </c>
      <c r="S786" s="325"/>
    </row>
    <row r="787" spans="1:19" x14ac:dyDescent="0.25">
      <c r="A787" t="s">
        <v>478</v>
      </c>
      <c r="B787" t="s">
        <v>284</v>
      </c>
      <c r="C787" t="s">
        <v>309</v>
      </c>
      <c r="D787" t="s">
        <v>477</v>
      </c>
      <c r="E787" t="s">
        <v>43</v>
      </c>
      <c r="F787" t="s">
        <v>44</v>
      </c>
      <c r="G787" s="133">
        <v>1</v>
      </c>
      <c r="H787" t="s">
        <v>248</v>
      </c>
      <c r="I787" t="s">
        <v>525</v>
      </c>
      <c r="J787" t="s">
        <v>259</v>
      </c>
      <c r="K787" s="327">
        <v>206</v>
      </c>
      <c r="L787" s="326">
        <v>0.24234999716281891</v>
      </c>
      <c r="N787" s="327">
        <v>1404</v>
      </c>
      <c r="O787" s="326">
        <v>0.19418999552726751</v>
      </c>
      <c r="Q787" s="327">
        <v>23351</v>
      </c>
      <c r="R787" s="326">
        <v>0.18925000727176669</v>
      </c>
      <c r="S787" s="325"/>
    </row>
    <row r="788" spans="1:19" x14ac:dyDescent="0.25">
      <c r="A788" t="s">
        <v>478</v>
      </c>
      <c r="B788" t="s">
        <v>284</v>
      </c>
      <c r="C788" t="s">
        <v>309</v>
      </c>
      <c r="D788" t="s">
        <v>477</v>
      </c>
      <c r="E788" t="s">
        <v>43</v>
      </c>
      <c r="F788" t="s">
        <v>44</v>
      </c>
      <c r="G788" s="133">
        <v>1</v>
      </c>
      <c r="H788" t="s">
        <v>248</v>
      </c>
      <c r="I788" t="s">
        <v>525</v>
      </c>
      <c r="J788" t="s">
        <v>260</v>
      </c>
      <c r="K788" s="327">
        <v>180</v>
      </c>
      <c r="L788" s="326">
        <v>0.21175999939441681</v>
      </c>
      <c r="N788" s="327">
        <v>1045</v>
      </c>
      <c r="O788" s="326">
        <v>0.14453999698162079</v>
      </c>
      <c r="Q788" s="327">
        <v>17285</v>
      </c>
      <c r="R788" s="326">
        <v>0.14009000360965729</v>
      </c>
      <c r="S788" s="325"/>
    </row>
    <row r="789" spans="1:19" x14ac:dyDescent="0.25">
      <c r="A789" t="s">
        <v>478</v>
      </c>
      <c r="B789" t="s">
        <v>284</v>
      </c>
      <c r="C789" t="s">
        <v>309</v>
      </c>
      <c r="D789" t="s">
        <v>477</v>
      </c>
      <c r="E789" t="s">
        <v>43</v>
      </c>
      <c r="F789" t="s">
        <v>44</v>
      </c>
      <c r="G789" s="133">
        <v>1</v>
      </c>
      <c r="H789" t="s">
        <v>248</v>
      </c>
      <c r="I789" t="s">
        <v>521</v>
      </c>
      <c r="J789" t="s">
        <v>524</v>
      </c>
      <c r="K789" s="327">
        <v>650</v>
      </c>
      <c r="L789" s="326">
        <v>0.76471000909805298</v>
      </c>
      <c r="M789" s="326">
        <v>0.79171997308731079</v>
      </c>
      <c r="N789" s="327">
        <v>5851</v>
      </c>
      <c r="O789" s="326">
        <v>0.80927002429962158</v>
      </c>
      <c r="P789" s="326">
        <v>0.8253600001335144</v>
      </c>
      <c r="Q789" s="327">
        <v>99716</v>
      </c>
      <c r="R789" s="326">
        <v>0.80817002058029175</v>
      </c>
      <c r="S789" s="325">
        <v>0.84360998868942261</v>
      </c>
    </row>
    <row r="790" spans="1:19" x14ac:dyDescent="0.25">
      <c r="A790" t="s">
        <v>478</v>
      </c>
      <c r="B790" t="s">
        <v>284</v>
      </c>
      <c r="C790" t="s">
        <v>309</v>
      </c>
      <c r="D790" t="s">
        <v>477</v>
      </c>
      <c r="E790" t="s">
        <v>43</v>
      </c>
      <c r="F790" t="s">
        <v>44</v>
      </c>
      <c r="G790" s="133">
        <v>1</v>
      </c>
      <c r="H790" t="s">
        <v>248</v>
      </c>
      <c r="I790" t="s">
        <v>521</v>
      </c>
      <c r="J790" t="s">
        <v>523</v>
      </c>
      <c r="K790" s="327">
        <v>86</v>
      </c>
      <c r="L790" s="326">
        <v>0.1011800020933151</v>
      </c>
      <c r="M790" s="326">
        <v>0.1047499999403954</v>
      </c>
      <c r="N790" s="327">
        <v>662</v>
      </c>
      <c r="O790" s="326">
        <v>9.1559998691082001E-2</v>
      </c>
      <c r="P790" s="326">
        <v>9.3379996716976166E-2</v>
      </c>
      <c r="Q790" s="327">
        <v>10969</v>
      </c>
      <c r="R790" s="326">
        <v>8.8899999856948853E-2</v>
      </c>
      <c r="S790" s="325">
        <v>9.2799998819828033E-2</v>
      </c>
    </row>
    <row r="791" spans="1:19" x14ac:dyDescent="0.25">
      <c r="A791" t="s">
        <v>478</v>
      </c>
      <c r="B791" t="s">
        <v>284</v>
      </c>
      <c r="C791" t="s">
        <v>309</v>
      </c>
      <c r="D791" t="s">
        <v>477</v>
      </c>
      <c r="E791" t="s">
        <v>43</v>
      </c>
      <c r="F791" t="s">
        <v>44</v>
      </c>
      <c r="G791" s="133">
        <v>1</v>
      </c>
      <c r="H791" t="s">
        <v>248</v>
      </c>
      <c r="I791" t="s">
        <v>521</v>
      </c>
      <c r="J791" t="s">
        <v>522</v>
      </c>
      <c r="K791" s="327">
        <v>85</v>
      </c>
      <c r="L791" s="326">
        <v>0.10000000149011611</v>
      </c>
      <c r="M791" s="326">
        <v>0.10352999716997149</v>
      </c>
      <c r="N791" s="327">
        <v>576</v>
      </c>
      <c r="O791" s="326">
        <v>7.9669997096061707E-2</v>
      </c>
      <c r="P791" s="326">
        <v>8.1249997019767761E-2</v>
      </c>
      <c r="Q791" s="327">
        <v>7517</v>
      </c>
      <c r="R791" s="326">
        <v>6.0920000076293952E-2</v>
      </c>
      <c r="S791" s="325">
        <v>6.3589997589588165E-2</v>
      </c>
    </row>
    <row r="792" spans="1:19" x14ac:dyDescent="0.25">
      <c r="A792" t="s">
        <v>478</v>
      </c>
      <c r="B792" t="s">
        <v>284</v>
      </c>
      <c r="C792" t="s">
        <v>309</v>
      </c>
      <c r="D792" t="s">
        <v>477</v>
      </c>
      <c r="E792" t="s">
        <v>43</v>
      </c>
      <c r="F792" t="s">
        <v>44</v>
      </c>
      <c r="G792" s="133">
        <v>1</v>
      </c>
      <c r="H792" t="s">
        <v>248</v>
      </c>
      <c r="I792" t="s">
        <v>521</v>
      </c>
      <c r="J792" t="s">
        <v>438</v>
      </c>
      <c r="K792" s="327">
        <v>29</v>
      </c>
      <c r="L792" s="326">
        <v>3.4120000898838043E-2</v>
      </c>
      <c r="N792" s="327">
        <v>141</v>
      </c>
      <c r="O792" s="326">
        <v>1.9500000402331349E-2</v>
      </c>
      <c r="Q792" s="327">
        <v>5183</v>
      </c>
      <c r="R792" s="326">
        <v>4.2010001838207238E-2</v>
      </c>
      <c r="S792" s="325"/>
    </row>
    <row r="793" spans="1:19" x14ac:dyDescent="0.25">
      <c r="A793" t="s">
        <v>478</v>
      </c>
      <c r="B793" t="s">
        <v>284</v>
      </c>
      <c r="C793" t="s">
        <v>309</v>
      </c>
      <c r="D793" t="s">
        <v>477</v>
      </c>
      <c r="E793" t="s">
        <v>43</v>
      </c>
      <c r="F793" t="s">
        <v>44</v>
      </c>
      <c r="G793" s="133">
        <v>1</v>
      </c>
      <c r="H793" t="s">
        <v>248</v>
      </c>
      <c r="I793" t="s">
        <v>517</v>
      </c>
      <c r="J793" t="s">
        <v>520</v>
      </c>
      <c r="K793" s="327">
        <v>266</v>
      </c>
      <c r="L793" s="326">
        <v>0.31294000148773188</v>
      </c>
      <c r="N793" s="327">
        <v>2465</v>
      </c>
      <c r="O793" s="326">
        <v>0.34093999862670898</v>
      </c>
      <c r="Q793" s="327">
        <v>43571</v>
      </c>
      <c r="R793" s="326">
        <v>0.35313001275062561</v>
      </c>
      <c r="S793" s="325"/>
    </row>
    <row r="794" spans="1:19" x14ac:dyDescent="0.25">
      <c r="A794" t="s">
        <v>478</v>
      </c>
      <c r="B794" t="s">
        <v>284</v>
      </c>
      <c r="C794" t="s">
        <v>309</v>
      </c>
      <c r="D794" t="s">
        <v>477</v>
      </c>
      <c r="E794" t="s">
        <v>43</v>
      </c>
      <c r="F794" t="s">
        <v>44</v>
      </c>
      <c r="G794" s="133">
        <v>1</v>
      </c>
      <c r="H794" t="s">
        <v>248</v>
      </c>
      <c r="I794" t="s">
        <v>517</v>
      </c>
      <c r="J794" t="s">
        <v>519</v>
      </c>
      <c r="K794" s="327">
        <v>246</v>
      </c>
      <c r="L794" s="326">
        <v>0.28940999507904053</v>
      </c>
      <c r="N794" s="327">
        <v>2041</v>
      </c>
      <c r="O794" s="326">
        <v>0.28229999542236328</v>
      </c>
      <c r="Q794" s="327">
        <v>34904</v>
      </c>
      <c r="R794" s="326">
        <v>0.28288999199867249</v>
      </c>
      <c r="S794" s="325"/>
    </row>
    <row r="795" spans="1:19" x14ac:dyDescent="0.25">
      <c r="A795" t="s">
        <v>478</v>
      </c>
      <c r="B795" t="s">
        <v>284</v>
      </c>
      <c r="C795" t="s">
        <v>309</v>
      </c>
      <c r="D795" t="s">
        <v>477</v>
      </c>
      <c r="E795" t="s">
        <v>43</v>
      </c>
      <c r="F795" t="s">
        <v>44</v>
      </c>
      <c r="G795" s="133">
        <v>1</v>
      </c>
      <c r="H795" t="s">
        <v>248</v>
      </c>
      <c r="I795" t="s">
        <v>517</v>
      </c>
      <c r="J795" t="s">
        <v>518</v>
      </c>
      <c r="K795" s="327">
        <v>338</v>
      </c>
      <c r="L795" s="326">
        <v>0.39765000343322748</v>
      </c>
      <c r="N795" s="327">
        <v>2724</v>
      </c>
      <c r="O795" s="326">
        <v>0.37676000595092768</v>
      </c>
      <c r="Q795" s="327">
        <v>44910</v>
      </c>
      <c r="R795" s="326">
        <v>0.3639799952507019</v>
      </c>
      <c r="S795" s="325"/>
    </row>
    <row r="796" spans="1:19" x14ac:dyDescent="0.25">
      <c r="A796" t="s">
        <v>478</v>
      </c>
      <c r="B796" t="s">
        <v>284</v>
      </c>
      <c r="C796" t="s">
        <v>309</v>
      </c>
      <c r="D796" t="s">
        <v>477</v>
      </c>
      <c r="E796" t="s">
        <v>43</v>
      </c>
      <c r="F796" t="s">
        <v>44</v>
      </c>
      <c r="G796">
        <v>1</v>
      </c>
      <c r="H796" t="s">
        <v>248</v>
      </c>
      <c r="I796" t="s">
        <v>513</v>
      </c>
      <c r="J796" t="s">
        <v>516</v>
      </c>
      <c r="K796" s="142">
        <v>48</v>
      </c>
      <c r="L796" s="326">
        <v>5.6469999253749847E-2</v>
      </c>
      <c r="M796" s="326">
        <v>6.7989997565746307E-2</v>
      </c>
      <c r="N796" s="142">
        <v>294</v>
      </c>
      <c r="O796" s="326">
        <v>4.0660001337528229E-2</v>
      </c>
      <c r="P796" s="326">
        <v>4.7469999641180038E-2</v>
      </c>
      <c r="Q796" s="142">
        <v>4179</v>
      </c>
      <c r="R796" s="326">
        <v>3.3870000392198563E-2</v>
      </c>
      <c r="S796" s="326">
        <v>3.8320001214742661E-2</v>
      </c>
    </row>
    <row r="797" spans="1:19" x14ac:dyDescent="0.25">
      <c r="A797" t="s">
        <v>478</v>
      </c>
      <c r="B797" t="s">
        <v>284</v>
      </c>
      <c r="C797" t="s">
        <v>309</v>
      </c>
      <c r="D797" t="s">
        <v>477</v>
      </c>
      <c r="E797" t="s">
        <v>43</v>
      </c>
      <c r="F797" t="s">
        <v>44</v>
      </c>
      <c r="G797" s="133">
        <v>1</v>
      </c>
      <c r="H797" t="s">
        <v>248</v>
      </c>
      <c r="I797" t="s">
        <v>513</v>
      </c>
      <c r="J797" t="s">
        <v>515</v>
      </c>
      <c r="K797" s="327">
        <v>34</v>
      </c>
      <c r="L797" s="326">
        <v>3.9999999105930328E-2</v>
      </c>
      <c r="M797" s="326">
        <v>4.8160001635551453E-2</v>
      </c>
      <c r="N797" s="327">
        <v>759</v>
      </c>
      <c r="O797" s="326">
        <v>0.10497999936342239</v>
      </c>
      <c r="P797" s="326">
        <v>0.12253999710083011</v>
      </c>
      <c r="Q797" s="327">
        <v>13286</v>
      </c>
      <c r="R797" s="326">
        <v>0.1076800003647804</v>
      </c>
      <c r="S797" s="325">
        <v>0.12182000279426571</v>
      </c>
    </row>
    <row r="798" spans="1:19" x14ac:dyDescent="0.25">
      <c r="A798" t="s">
        <v>478</v>
      </c>
      <c r="B798" t="s">
        <v>284</v>
      </c>
      <c r="C798" t="s">
        <v>309</v>
      </c>
      <c r="D798" t="s">
        <v>477</v>
      </c>
      <c r="E798" t="s">
        <v>43</v>
      </c>
      <c r="F798" t="s">
        <v>44</v>
      </c>
      <c r="G798">
        <v>1</v>
      </c>
      <c r="H798" t="s">
        <v>248</v>
      </c>
      <c r="I798" t="s">
        <v>513</v>
      </c>
      <c r="J798" t="s">
        <v>514</v>
      </c>
      <c r="K798" s="142">
        <v>624</v>
      </c>
      <c r="L798" s="326">
        <v>0.73412001132965088</v>
      </c>
      <c r="M798" s="326">
        <v>0.88384997844696045</v>
      </c>
      <c r="N798" s="142">
        <v>5141</v>
      </c>
      <c r="O798" s="326">
        <v>0.71107000112533569</v>
      </c>
      <c r="P798" s="326">
        <v>0.82999998331069946</v>
      </c>
      <c r="Q798" s="142">
        <v>91601</v>
      </c>
      <c r="R798" s="326">
        <v>0.74239999055862427</v>
      </c>
      <c r="S798" s="326">
        <v>0.83986997604370117</v>
      </c>
    </row>
    <row r="799" spans="1:19" x14ac:dyDescent="0.25">
      <c r="A799" t="s">
        <v>478</v>
      </c>
      <c r="B799" t="s">
        <v>284</v>
      </c>
      <c r="C799" t="s">
        <v>309</v>
      </c>
      <c r="D799" t="s">
        <v>477</v>
      </c>
      <c r="E799" t="s">
        <v>43</v>
      </c>
      <c r="F799" t="s">
        <v>44</v>
      </c>
      <c r="G799" s="133">
        <v>1</v>
      </c>
      <c r="H799" t="s">
        <v>248</v>
      </c>
      <c r="I799" t="s">
        <v>513</v>
      </c>
      <c r="J799" t="s">
        <v>512</v>
      </c>
      <c r="K799" s="327">
        <v>144</v>
      </c>
      <c r="L799" s="326">
        <v>0.16941000521183011</v>
      </c>
      <c r="N799" s="327">
        <v>1036</v>
      </c>
      <c r="O799" s="326">
        <v>0.14328999817371371</v>
      </c>
      <c r="Q799" s="327">
        <v>14319</v>
      </c>
      <c r="R799" s="326">
        <v>0.11604999750852581</v>
      </c>
      <c r="S799" s="325"/>
    </row>
    <row r="800" spans="1:19" x14ac:dyDescent="0.25">
      <c r="A800" t="s">
        <v>478</v>
      </c>
      <c r="B800" t="s">
        <v>284</v>
      </c>
      <c r="C800" t="s">
        <v>309</v>
      </c>
      <c r="D800" t="s">
        <v>477</v>
      </c>
      <c r="E800" t="s">
        <v>43</v>
      </c>
      <c r="F800" t="s">
        <v>44</v>
      </c>
      <c r="G800" s="133">
        <v>1</v>
      </c>
      <c r="H800" t="s">
        <v>248</v>
      </c>
      <c r="I800" t="s">
        <v>575</v>
      </c>
      <c r="J800" t="s">
        <v>511</v>
      </c>
      <c r="K800" s="327">
        <v>5</v>
      </c>
      <c r="L800" s="326">
        <v>5.8800000697374344E-3</v>
      </c>
      <c r="M800" s="326">
        <v>5.950000137090683E-3</v>
      </c>
      <c r="N800" s="327">
        <v>69</v>
      </c>
      <c r="O800" s="326">
        <v>9.5399999991059303E-3</v>
      </c>
      <c r="P800" s="326">
        <v>9.9999997764825821E-3</v>
      </c>
      <c r="Q800" s="327">
        <v>5100</v>
      </c>
      <c r="R800" s="326">
        <v>4.1329998522996902E-2</v>
      </c>
      <c r="S800" s="325">
        <v>4.4070001691579819E-2</v>
      </c>
    </row>
    <row r="801" spans="1:19" x14ac:dyDescent="0.25">
      <c r="A801" t="s">
        <v>478</v>
      </c>
      <c r="B801" t="s">
        <v>284</v>
      </c>
      <c r="C801" t="s">
        <v>309</v>
      </c>
      <c r="D801" t="s">
        <v>477</v>
      </c>
      <c r="E801" t="s">
        <v>43</v>
      </c>
      <c r="F801" t="s">
        <v>44</v>
      </c>
      <c r="G801" s="133">
        <v>1</v>
      </c>
      <c r="H801" t="s">
        <v>248</v>
      </c>
      <c r="I801" t="s">
        <v>575</v>
      </c>
      <c r="J801" t="s">
        <v>510</v>
      </c>
      <c r="K801" s="327">
        <v>0</v>
      </c>
      <c r="L801" s="326">
        <v>0</v>
      </c>
      <c r="M801" s="326">
        <v>0</v>
      </c>
      <c r="N801" s="327">
        <v>13</v>
      </c>
      <c r="O801" s="326">
        <v>1.799999969080091E-3</v>
      </c>
      <c r="P801" s="326">
        <v>1.879999996162951E-3</v>
      </c>
      <c r="Q801" s="327">
        <v>2781</v>
      </c>
      <c r="R801" s="326">
        <v>2.2539999336004261E-2</v>
      </c>
      <c r="S801" s="325">
        <v>2.4029999971389771E-2</v>
      </c>
    </row>
    <row r="802" spans="1:19" x14ac:dyDescent="0.25">
      <c r="A802" t="s">
        <v>478</v>
      </c>
      <c r="B802" t="s">
        <v>284</v>
      </c>
      <c r="C802" t="s">
        <v>309</v>
      </c>
      <c r="D802" t="s">
        <v>477</v>
      </c>
      <c r="E802" t="s">
        <v>43</v>
      </c>
      <c r="F802" t="s">
        <v>44</v>
      </c>
      <c r="G802" s="133">
        <v>1</v>
      </c>
      <c r="H802" t="s">
        <v>248</v>
      </c>
      <c r="I802" t="s">
        <v>575</v>
      </c>
      <c r="J802" t="s">
        <v>509</v>
      </c>
      <c r="K802" s="327">
        <v>2</v>
      </c>
      <c r="L802" s="326">
        <v>2.3499999660998579E-3</v>
      </c>
      <c r="M802" s="326">
        <v>2.3799999617040162E-3</v>
      </c>
      <c r="N802" s="327">
        <v>7</v>
      </c>
      <c r="O802" s="326">
        <v>9.6999999368563294E-4</v>
      </c>
      <c r="P802" s="326">
        <v>1.010000007227063E-3</v>
      </c>
      <c r="Q802" s="327">
        <v>909</v>
      </c>
      <c r="R802" s="326">
        <v>7.3699997738003731E-3</v>
      </c>
      <c r="S802" s="325">
        <v>7.8499997034668922E-3</v>
      </c>
    </row>
    <row r="803" spans="1:19" x14ac:dyDescent="0.25">
      <c r="A803" t="s">
        <v>478</v>
      </c>
      <c r="B803" t="s">
        <v>284</v>
      </c>
      <c r="C803" t="s">
        <v>309</v>
      </c>
      <c r="D803" t="s">
        <v>477</v>
      </c>
      <c r="E803" t="s">
        <v>43</v>
      </c>
      <c r="F803" t="s">
        <v>44</v>
      </c>
      <c r="G803" s="133">
        <v>1</v>
      </c>
      <c r="H803" t="s">
        <v>248</v>
      </c>
      <c r="I803" t="s">
        <v>575</v>
      </c>
      <c r="J803" t="s">
        <v>508</v>
      </c>
      <c r="K803" s="327">
        <v>2</v>
      </c>
      <c r="L803" s="326">
        <v>2.3499999660998579E-3</v>
      </c>
      <c r="M803" s="326">
        <v>2.3799999617040162E-3</v>
      </c>
      <c r="N803" s="327">
        <v>40</v>
      </c>
      <c r="O803" s="326">
        <v>5.5300001986324787E-3</v>
      </c>
      <c r="P803" s="326">
        <v>5.7999999262392521E-3</v>
      </c>
      <c r="Q803" s="327">
        <v>2219</v>
      </c>
      <c r="R803" s="326">
        <v>1.7980000004172329E-2</v>
      </c>
      <c r="S803" s="325">
        <v>1.9169999286532399E-2</v>
      </c>
    </row>
    <row r="804" spans="1:19" x14ac:dyDescent="0.25">
      <c r="A804" t="s">
        <v>478</v>
      </c>
      <c r="B804" t="s">
        <v>284</v>
      </c>
      <c r="C804" t="s">
        <v>309</v>
      </c>
      <c r="D804" t="s">
        <v>477</v>
      </c>
      <c r="E804" t="s">
        <v>43</v>
      </c>
      <c r="F804" t="s">
        <v>44</v>
      </c>
      <c r="G804" s="133">
        <v>1</v>
      </c>
      <c r="H804" t="s">
        <v>248</v>
      </c>
      <c r="I804" t="s">
        <v>575</v>
      </c>
      <c r="J804" t="s">
        <v>438</v>
      </c>
      <c r="K804" s="327">
        <v>9</v>
      </c>
      <c r="L804" s="326">
        <v>1.0590000078082079E-2</v>
      </c>
      <c r="N804" s="327">
        <v>331</v>
      </c>
      <c r="O804" s="326">
        <v>4.5779999345541E-2</v>
      </c>
      <c r="Q804" s="327">
        <v>7648</v>
      </c>
      <c r="R804" s="326">
        <v>6.1980001628398902E-2</v>
      </c>
      <c r="S804" s="325"/>
    </row>
    <row r="805" spans="1:19" x14ac:dyDescent="0.25">
      <c r="A805" t="s">
        <v>478</v>
      </c>
      <c r="B805" t="s">
        <v>284</v>
      </c>
      <c r="C805" t="s">
        <v>309</v>
      </c>
      <c r="D805" t="s">
        <v>477</v>
      </c>
      <c r="E805" t="s">
        <v>43</v>
      </c>
      <c r="F805" t="s">
        <v>44</v>
      </c>
      <c r="G805" s="133">
        <v>1</v>
      </c>
      <c r="H805" t="s">
        <v>248</v>
      </c>
      <c r="I805" t="s">
        <v>575</v>
      </c>
      <c r="J805" t="s">
        <v>507</v>
      </c>
      <c r="K805" s="327">
        <v>832</v>
      </c>
      <c r="L805" s="326">
        <v>0.97882002592086792</v>
      </c>
      <c r="M805" s="326">
        <v>0.98930001258850098</v>
      </c>
      <c r="N805" s="327">
        <v>6770</v>
      </c>
      <c r="O805" s="326">
        <v>0.93638002872467041</v>
      </c>
      <c r="P805" s="326">
        <v>0.9812999963760376</v>
      </c>
      <c r="Q805" s="327">
        <v>104728</v>
      </c>
      <c r="R805" s="326">
        <v>0.84878998994827271</v>
      </c>
      <c r="S805" s="325">
        <v>0.90487998723983765</v>
      </c>
    </row>
    <row r="806" spans="1:19" x14ac:dyDescent="0.25">
      <c r="A806" t="s">
        <v>478</v>
      </c>
      <c r="B806" t="s">
        <v>284</v>
      </c>
      <c r="C806" t="s">
        <v>309</v>
      </c>
      <c r="D806" t="s">
        <v>477</v>
      </c>
      <c r="E806" t="s">
        <v>43</v>
      </c>
      <c r="F806" t="s">
        <v>44</v>
      </c>
      <c r="G806">
        <v>1</v>
      </c>
      <c r="H806" t="s">
        <v>248</v>
      </c>
      <c r="I806" t="s">
        <v>576</v>
      </c>
      <c r="J806" t="s">
        <v>485</v>
      </c>
      <c r="K806" s="142">
        <v>0</v>
      </c>
      <c r="L806" s="326">
        <v>0</v>
      </c>
      <c r="N806" s="142">
        <v>0</v>
      </c>
      <c r="O806" s="326">
        <v>0</v>
      </c>
      <c r="Q806" s="142">
        <v>2</v>
      </c>
      <c r="R806" s="326">
        <v>1.99999994947575E-5</v>
      </c>
      <c r="S806" s="326">
        <v>0.5</v>
      </c>
    </row>
    <row r="807" spans="1:19" x14ac:dyDescent="0.25">
      <c r="A807" t="s">
        <v>478</v>
      </c>
      <c r="B807" t="s">
        <v>284</v>
      </c>
      <c r="C807" t="s">
        <v>309</v>
      </c>
      <c r="D807" t="s">
        <v>477</v>
      </c>
      <c r="E807" t="s">
        <v>43</v>
      </c>
      <c r="F807" t="s">
        <v>44</v>
      </c>
      <c r="G807" s="133">
        <v>1</v>
      </c>
      <c r="H807" t="s">
        <v>248</v>
      </c>
      <c r="I807" t="s">
        <v>576</v>
      </c>
      <c r="J807" t="s">
        <v>484</v>
      </c>
      <c r="K807" s="327">
        <v>0</v>
      </c>
      <c r="L807" s="326">
        <v>0</v>
      </c>
      <c r="N807" s="327">
        <v>0</v>
      </c>
      <c r="O807" s="326">
        <v>0</v>
      </c>
      <c r="Q807" s="327">
        <v>2</v>
      </c>
      <c r="R807" s="326">
        <v>1.99999994947575E-5</v>
      </c>
      <c r="S807" s="325">
        <v>0.5</v>
      </c>
    </row>
    <row r="808" spans="1:19" x14ac:dyDescent="0.25">
      <c r="A808" t="s">
        <v>478</v>
      </c>
      <c r="B808" t="s">
        <v>284</v>
      </c>
      <c r="C808" t="s">
        <v>309</v>
      </c>
      <c r="D808" t="s">
        <v>477</v>
      </c>
      <c r="E808" t="s">
        <v>43</v>
      </c>
      <c r="F808" t="s">
        <v>44</v>
      </c>
      <c r="G808">
        <v>1</v>
      </c>
      <c r="H808" t="s">
        <v>248</v>
      </c>
      <c r="I808" t="s">
        <v>576</v>
      </c>
      <c r="J808" t="s">
        <v>438</v>
      </c>
      <c r="K808" s="142">
        <v>850</v>
      </c>
      <c r="L808" s="326">
        <v>1</v>
      </c>
      <c r="N808" s="142">
        <v>7230</v>
      </c>
      <c r="O808" s="326">
        <v>1</v>
      </c>
      <c r="Q808" s="142">
        <v>123381</v>
      </c>
      <c r="R808" s="326">
        <v>0.99997001886367798</v>
      </c>
    </row>
    <row r="809" spans="1:19" x14ac:dyDescent="0.25">
      <c r="A809" t="s">
        <v>478</v>
      </c>
      <c r="B809" t="s">
        <v>284</v>
      </c>
      <c r="C809" t="s">
        <v>309</v>
      </c>
      <c r="D809" t="s">
        <v>477</v>
      </c>
      <c r="E809" t="s">
        <v>43</v>
      </c>
      <c r="F809" t="s">
        <v>44</v>
      </c>
      <c r="G809" s="133">
        <v>1</v>
      </c>
      <c r="H809" t="s">
        <v>248</v>
      </c>
      <c r="I809" t="s">
        <v>504</v>
      </c>
      <c r="J809" t="s">
        <v>506</v>
      </c>
      <c r="K809" s="327">
        <v>144</v>
      </c>
      <c r="L809" s="326">
        <v>0.16941000521183011</v>
      </c>
      <c r="N809" s="327">
        <v>1036</v>
      </c>
      <c r="O809" s="326">
        <v>0.14328999817371371</v>
      </c>
      <c r="Q809" s="327">
        <v>14319</v>
      </c>
      <c r="R809" s="326">
        <v>0.11604999750852581</v>
      </c>
      <c r="S809" s="325"/>
    </row>
    <row r="810" spans="1:19" x14ac:dyDescent="0.25">
      <c r="A810" t="s">
        <v>478</v>
      </c>
      <c r="B810" t="s">
        <v>284</v>
      </c>
      <c r="C810" t="s">
        <v>309</v>
      </c>
      <c r="D810" t="s">
        <v>477</v>
      </c>
      <c r="E810" t="s">
        <v>43</v>
      </c>
      <c r="F810" t="s">
        <v>44</v>
      </c>
      <c r="G810">
        <v>1</v>
      </c>
      <c r="H810" t="s">
        <v>248</v>
      </c>
      <c r="I810" t="s">
        <v>504</v>
      </c>
      <c r="J810" t="s">
        <v>424</v>
      </c>
      <c r="K810" s="142">
        <v>34</v>
      </c>
      <c r="L810" s="326">
        <v>3.9999999105930328E-2</v>
      </c>
      <c r="M810" s="326">
        <v>4.8160001635551453E-2</v>
      </c>
      <c r="N810" s="142">
        <v>759</v>
      </c>
      <c r="O810" s="326">
        <v>0.10497999936342239</v>
      </c>
      <c r="P810" s="326">
        <v>0.12253999710083011</v>
      </c>
      <c r="Q810" s="142">
        <v>13286</v>
      </c>
      <c r="R810" s="326">
        <v>0.1076800003647804</v>
      </c>
      <c r="S810" s="326">
        <v>0.12182000279426571</v>
      </c>
    </row>
    <row r="811" spans="1:19" x14ac:dyDescent="0.25">
      <c r="A811" t="s">
        <v>478</v>
      </c>
      <c r="B811" t="s">
        <v>284</v>
      </c>
      <c r="C811" t="s">
        <v>309</v>
      </c>
      <c r="D811" t="s">
        <v>477</v>
      </c>
      <c r="E811" t="s">
        <v>43</v>
      </c>
      <c r="F811" t="s">
        <v>44</v>
      </c>
      <c r="G811" s="133">
        <v>1</v>
      </c>
      <c r="H811" t="s">
        <v>248</v>
      </c>
      <c r="I811" t="s">
        <v>504</v>
      </c>
      <c r="J811" t="s">
        <v>455</v>
      </c>
      <c r="K811" s="327">
        <v>215</v>
      </c>
      <c r="L811" s="326">
        <v>0.25293999910354609</v>
      </c>
      <c r="M811" s="326">
        <v>0.30452999472618097</v>
      </c>
      <c r="N811" s="327">
        <v>2492</v>
      </c>
      <c r="O811" s="326">
        <v>0.34466999769210821</v>
      </c>
      <c r="P811" s="326">
        <v>0.40231999754905701</v>
      </c>
      <c r="Q811" s="327">
        <v>43045</v>
      </c>
      <c r="R811" s="326">
        <v>0.34887000918388372</v>
      </c>
      <c r="S811" s="325">
        <v>0.39467000961303711</v>
      </c>
    </row>
    <row r="812" spans="1:19" x14ac:dyDescent="0.25">
      <c r="A812" t="s">
        <v>478</v>
      </c>
      <c r="B812" t="s">
        <v>284</v>
      </c>
      <c r="C812" t="s">
        <v>309</v>
      </c>
      <c r="D812" t="s">
        <v>477</v>
      </c>
      <c r="E812" t="s">
        <v>43</v>
      </c>
      <c r="F812" t="s">
        <v>44</v>
      </c>
      <c r="G812">
        <v>1</v>
      </c>
      <c r="H812" t="s">
        <v>248</v>
      </c>
      <c r="I812" t="s">
        <v>504</v>
      </c>
      <c r="J812" t="s">
        <v>505</v>
      </c>
      <c r="K812" s="142">
        <v>357</v>
      </c>
      <c r="L812" s="326">
        <v>0.41999998688697809</v>
      </c>
      <c r="M812" s="326">
        <v>0.50567001104354858</v>
      </c>
      <c r="N812" s="142">
        <v>2310</v>
      </c>
      <c r="O812" s="326">
        <v>0.31949999928474432</v>
      </c>
      <c r="P812" s="326">
        <v>0.37294000387191772</v>
      </c>
      <c r="Q812" s="142">
        <v>42835</v>
      </c>
      <c r="R812" s="326">
        <v>0.34716999530792242</v>
      </c>
      <c r="S812" s="326">
        <v>0.39274001121521002</v>
      </c>
    </row>
    <row r="813" spans="1:19" x14ac:dyDescent="0.25">
      <c r="A813" t="s">
        <v>478</v>
      </c>
      <c r="B813" t="s">
        <v>284</v>
      </c>
      <c r="C813" t="s">
        <v>309</v>
      </c>
      <c r="D813" t="s">
        <v>477</v>
      </c>
      <c r="E813" t="s">
        <v>43</v>
      </c>
      <c r="F813" t="s">
        <v>44</v>
      </c>
      <c r="G813" s="133">
        <v>1</v>
      </c>
      <c r="H813" t="s">
        <v>248</v>
      </c>
      <c r="I813" t="s">
        <v>504</v>
      </c>
      <c r="J813" t="s">
        <v>503</v>
      </c>
      <c r="K813" s="327">
        <v>100</v>
      </c>
      <c r="L813" s="326">
        <v>0.1176500022411346</v>
      </c>
      <c r="M813" s="326">
        <v>0.14163999259471891</v>
      </c>
      <c r="N813" s="327">
        <v>633</v>
      </c>
      <c r="O813" s="326">
        <v>8.7549999356269836E-2</v>
      </c>
      <c r="P813" s="326">
        <v>0.1022000014781952</v>
      </c>
      <c r="Q813" s="327">
        <v>9900</v>
      </c>
      <c r="R813" s="326">
        <v>8.0239996314048767E-2</v>
      </c>
      <c r="S813" s="325">
        <v>9.0769998729228973E-2</v>
      </c>
    </row>
    <row r="814" spans="1:19" x14ac:dyDescent="0.25">
      <c r="A814" t="s">
        <v>478</v>
      </c>
      <c r="B814" t="s">
        <v>284</v>
      </c>
      <c r="C814" t="s">
        <v>309</v>
      </c>
      <c r="D814" t="s">
        <v>477</v>
      </c>
      <c r="E814" t="s">
        <v>43</v>
      </c>
      <c r="F814" t="s">
        <v>44</v>
      </c>
      <c r="G814" s="133">
        <v>1</v>
      </c>
      <c r="H814" t="s">
        <v>248</v>
      </c>
      <c r="I814" t="s">
        <v>501</v>
      </c>
      <c r="J814" t="s">
        <v>502</v>
      </c>
      <c r="K814" s="327">
        <v>144</v>
      </c>
      <c r="L814" s="326">
        <v>0.16941000521183011</v>
      </c>
      <c r="N814" s="327">
        <v>1036</v>
      </c>
      <c r="O814" s="326">
        <v>0.14328999817371371</v>
      </c>
      <c r="Q814" s="327">
        <v>14319</v>
      </c>
      <c r="R814" s="326">
        <v>0.11604999750852581</v>
      </c>
      <c r="S814" s="325"/>
    </row>
    <row r="815" spans="1:19" x14ac:dyDescent="0.25">
      <c r="A815" t="s">
        <v>478</v>
      </c>
      <c r="B815" t="s">
        <v>284</v>
      </c>
      <c r="C815" t="s">
        <v>309</v>
      </c>
      <c r="D815" t="s">
        <v>477</v>
      </c>
      <c r="E815" t="s">
        <v>43</v>
      </c>
      <c r="F815" t="s">
        <v>44</v>
      </c>
      <c r="G815">
        <v>1</v>
      </c>
      <c r="H815" t="s">
        <v>248</v>
      </c>
      <c r="I815" t="s">
        <v>501</v>
      </c>
      <c r="J815" t="s">
        <v>500</v>
      </c>
      <c r="K815" s="142">
        <v>706</v>
      </c>
      <c r="L815" s="326">
        <v>0.83059000968933105</v>
      </c>
      <c r="M815" s="326">
        <v>1</v>
      </c>
      <c r="N815" s="142">
        <v>6194</v>
      </c>
      <c r="O815" s="326">
        <v>0.85671001672744751</v>
      </c>
      <c r="P815" s="326">
        <v>1</v>
      </c>
      <c r="Q815" s="142">
        <v>109066</v>
      </c>
      <c r="R815" s="326">
        <v>0.88394999504089355</v>
      </c>
      <c r="S815" s="326">
        <v>1</v>
      </c>
    </row>
    <row r="816" spans="1:19" x14ac:dyDescent="0.25">
      <c r="A816" t="s">
        <v>478</v>
      </c>
      <c r="B816" t="s">
        <v>284</v>
      </c>
      <c r="C816" t="s">
        <v>309</v>
      </c>
      <c r="D816" t="s">
        <v>477</v>
      </c>
      <c r="E816" t="s">
        <v>43</v>
      </c>
      <c r="F816" t="s">
        <v>44</v>
      </c>
      <c r="G816" s="133">
        <v>1</v>
      </c>
      <c r="H816" t="s">
        <v>248</v>
      </c>
      <c r="I816" t="s">
        <v>577</v>
      </c>
      <c r="J816" t="s">
        <v>493</v>
      </c>
      <c r="K816" s="327">
        <v>183</v>
      </c>
      <c r="L816" s="326">
        <v>0.21528999507427221</v>
      </c>
      <c r="N816" s="327">
        <v>3292</v>
      </c>
      <c r="O816" s="326">
        <v>0.4553300142288208</v>
      </c>
      <c r="Q816" s="327">
        <v>45663</v>
      </c>
      <c r="R816" s="326">
        <v>0.37009000778198242</v>
      </c>
      <c r="S816" s="325"/>
    </row>
    <row r="817" spans="1:19" x14ac:dyDescent="0.25">
      <c r="A817" t="s">
        <v>478</v>
      </c>
      <c r="B817" t="s">
        <v>284</v>
      </c>
      <c r="C817" t="s">
        <v>309</v>
      </c>
      <c r="D817" t="s">
        <v>477</v>
      </c>
      <c r="E817" t="s">
        <v>43</v>
      </c>
      <c r="F817" t="s">
        <v>44</v>
      </c>
      <c r="G817">
        <v>1</v>
      </c>
      <c r="H817" t="s">
        <v>248</v>
      </c>
      <c r="I817" t="s">
        <v>577</v>
      </c>
      <c r="J817" t="s">
        <v>492</v>
      </c>
      <c r="K817" s="142">
        <v>495</v>
      </c>
      <c r="L817" s="326">
        <v>0.58235001564025879</v>
      </c>
      <c r="M817" s="326">
        <v>0.74212998151779175</v>
      </c>
      <c r="N817" s="142">
        <v>3232</v>
      </c>
      <c r="O817" s="326">
        <v>0.44703000783920288</v>
      </c>
      <c r="P817" s="326">
        <v>0.82072001695632935</v>
      </c>
      <c r="Q817" s="142">
        <v>63272</v>
      </c>
      <c r="R817" s="326">
        <v>0.51279997825622559</v>
      </c>
      <c r="S817" s="326">
        <v>0.81407999992370605</v>
      </c>
    </row>
    <row r="818" spans="1:19" x14ac:dyDescent="0.25">
      <c r="A818" t="s">
        <v>478</v>
      </c>
      <c r="B818" t="s">
        <v>284</v>
      </c>
      <c r="C818" t="s">
        <v>309</v>
      </c>
      <c r="D818" t="s">
        <v>477</v>
      </c>
      <c r="E818" t="s">
        <v>43</v>
      </c>
      <c r="F818" t="s">
        <v>44</v>
      </c>
      <c r="G818" s="133">
        <v>1</v>
      </c>
      <c r="H818" t="s">
        <v>248</v>
      </c>
      <c r="I818" t="s">
        <v>577</v>
      </c>
      <c r="J818" t="s">
        <v>491</v>
      </c>
      <c r="K818" s="327">
        <v>93</v>
      </c>
      <c r="L818" s="326">
        <v>0.10941000282764431</v>
      </c>
      <c r="M818" s="326">
        <v>0.13943000137805939</v>
      </c>
      <c r="N818" s="327">
        <v>436</v>
      </c>
      <c r="O818" s="326">
        <v>6.0300000011920929E-2</v>
      </c>
      <c r="P818" s="326">
        <v>0.11072000116109849</v>
      </c>
      <c r="Q818" s="327">
        <v>9186</v>
      </c>
      <c r="R818" s="326">
        <v>7.4450001120567322E-2</v>
      </c>
      <c r="S818" s="325">
        <v>0.11818999797105791</v>
      </c>
    </row>
    <row r="819" spans="1:19" x14ac:dyDescent="0.25">
      <c r="A819" t="s">
        <v>478</v>
      </c>
      <c r="B819" t="s">
        <v>284</v>
      </c>
      <c r="C819" t="s">
        <v>309</v>
      </c>
      <c r="D819" t="s">
        <v>477</v>
      </c>
      <c r="E819" t="s">
        <v>43</v>
      </c>
      <c r="F819" t="s">
        <v>44</v>
      </c>
      <c r="G819" s="133">
        <v>1</v>
      </c>
      <c r="H819" t="s">
        <v>248</v>
      </c>
      <c r="I819" t="s">
        <v>577</v>
      </c>
      <c r="J819" t="s">
        <v>490</v>
      </c>
      <c r="K819" s="327">
        <v>52</v>
      </c>
      <c r="L819" s="326">
        <v>6.1179999262094498E-2</v>
      </c>
      <c r="M819" s="326">
        <v>7.7959999442100525E-2</v>
      </c>
      <c r="N819" s="327">
        <v>168</v>
      </c>
      <c r="O819" s="326">
        <v>2.324000000953674E-2</v>
      </c>
      <c r="P819" s="326">
        <v>4.2660001665353782E-2</v>
      </c>
      <c r="Q819" s="327">
        <v>3071</v>
      </c>
      <c r="R819" s="326">
        <v>2.489000000059605E-2</v>
      </c>
      <c r="S819" s="325">
        <v>3.9510000497102737E-2</v>
      </c>
    </row>
    <row r="820" spans="1:19" x14ac:dyDescent="0.25">
      <c r="A820" t="s">
        <v>478</v>
      </c>
      <c r="B820" t="s">
        <v>284</v>
      </c>
      <c r="C820" t="s">
        <v>309</v>
      </c>
      <c r="D820" t="s">
        <v>477</v>
      </c>
      <c r="E820" t="s">
        <v>43</v>
      </c>
      <c r="F820" t="s">
        <v>44</v>
      </c>
      <c r="G820" s="133">
        <v>1</v>
      </c>
      <c r="H820" t="s">
        <v>248</v>
      </c>
      <c r="I820" t="s">
        <v>577</v>
      </c>
      <c r="J820" t="s">
        <v>489</v>
      </c>
      <c r="K820" s="327">
        <v>22</v>
      </c>
      <c r="L820" s="326">
        <v>2.5879999622702599E-2</v>
      </c>
      <c r="M820" s="326">
        <v>3.2979998737573617E-2</v>
      </c>
      <c r="N820" s="327">
        <v>82</v>
      </c>
      <c r="O820" s="326">
        <v>1.1339999735355381E-2</v>
      </c>
      <c r="P820" s="326">
        <v>2.0819999277591709E-2</v>
      </c>
      <c r="Q820" s="327">
        <v>1819</v>
      </c>
      <c r="R820" s="326">
        <v>1.473999954760075E-2</v>
      </c>
      <c r="S820" s="325">
        <v>2.339999936521053E-2</v>
      </c>
    </row>
    <row r="821" spans="1:19" x14ac:dyDescent="0.25">
      <c r="A821" t="s">
        <v>478</v>
      </c>
      <c r="B821" t="s">
        <v>284</v>
      </c>
      <c r="C821" t="s">
        <v>309</v>
      </c>
      <c r="D821" t="s">
        <v>477</v>
      </c>
      <c r="E821" t="s">
        <v>43</v>
      </c>
      <c r="F821" t="s">
        <v>44</v>
      </c>
      <c r="G821">
        <v>1</v>
      </c>
      <c r="H821" t="s">
        <v>248</v>
      </c>
      <c r="I821" t="s">
        <v>577</v>
      </c>
      <c r="J821" t="s">
        <v>488</v>
      </c>
      <c r="K821" s="142">
        <v>5</v>
      </c>
      <c r="L821" s="326">
        <v>5.8800000697374344E-3</v>
      </c>
      <c r="M821" s="326">
        <v>7.4999998323619366E-3</v>
      </c>
      <c r="N821" s="142">
        <v>20</v>
      </c>
      <c r="O821" s="326">
        <v>2.769999904558063E-3</v>
      </c>
      <c r="P821" s="326">
        <v>5.0800000317394733E-3</v>
      </c>
      <c r="Q821" s="142">
        <v>374</v>
      </c>
      <c r="R821" s="326">
        <v>3.03000002168119E-3</v>
      </c>
      <c r="S821" s="326">
        <v>4.8099998384714127E-3</v>
      </c>
    </row>
    <row r="822" spans="1:19" x14ac:dyDescent="0.25">
      <c r="A822" t="s">
        <v>478</v>
      </c>
      <c r="B822" t="s">
        <v>284</v>
      </c>
      <c r="C822" t="s">
        <v>309</v>
      </c>
      <c r="D822" t="s">
        <v>477</v>
      </c>
      <c r="E822" t="s">
        <v>43</v>
      </c>
      <c r="F822" t="s">
        <v>44</v>
      </c>
      <c r="G822" s="133">
        <v>1</v>
      </c>
      <c r="H822" t="s">
        <v>248</v>
      </c>
      <c r="I822" t="s">
        <v>499</v>
      </c>
      <c r="J822" t="s">
        <v>261</v>
      </c>
      <c r="K822" s="327">
        <v>839</v>
      </c>
      <c r="L822" s="326">
        <v>0.98706001043319702</v>
      </c>
      <c r="N822" s="327">
        <v>7181</v>
      </c>
      <c r="O822" s="326">
        <v>0.99321997165679932</v>
      </c>
      <c r="Q822" s="327">
        <v>122496</v>
      </c>
      <c r="R822" s="326">
        <v>0.99278998374938965</v>
      </c>
      <c r="S822" s="325"/>
    </row>
    <row r="823" spans="1:19" x14ac:dyDescent="0.25">
      <c r="A823" t="s">
        <v>478</v>
      </c>
      <c r="B823" t="s">
        <v>284</v>
      </c>
      <c r="C823" t="s">
        <v>309</v>
      </c>
      <c r="D823" t="s">
        <v>477</v>
      </c>
      <c r="E823" t="s">
        <v>43</v>
      </c>
      <c r="F823" t="s">
        <v>44</v>
      </c>
      <c r="G823" s="133">
        <v>1</v>
      </c>
      <c r="H823" t="s">
        <v>248</v>
      </c>
      <c r="I823" t="s">
        <v>499</v>
      </c>
      <c r="J823" t="s">
        <v>262</v>
      </c>
      <c r="K823" s="327">
        <v>11</v>
      </c>
      <c r="L823" s="326">
        <v>1.2939999811351299E-2</v>
      </c>
      <c r="N823" s="327">
        <v>49</v>
      </c>
      <c r="O823" s="326">
        <v>6.7799999378621578E-3</v>
      </c>
      <c r="Q823" s="327">
        <v>889</v>
      </c>
      <c r="R823" s="326">
        <v>7.2099999524652958E-3</v>
      </c>
      <c r="S823" s="325"/>
    </row>
    <row r="824" spans="1:19" x14ac:dyDescent="0.25">
      <c r="A824" t="s">
        <v>478</v>
      </c>
      <c r="B824" t="s">
        <v>284</v>
      </c>
      <c r="C824" t="s">
        <v>309</v>
      </c>
      <c r="D824" t="s">
        <v>477</v>
      </c>
      <c r="E824" t="s">
        <v>43</v>
      </c>
      <c r="F824" t="s">
        <v>44</v>
      </c>
      <c r="G824">
        <v>1</v>
      </c>
      <c r="H824" t="s">
        <v>248</v>
      </c>
      <c r="I824" t="s">
        <v>578</v>
      </c>
      <c r="J824" t="s">
        <v>498</v>
      </c>
      <c r="K824" s="142">
        <v>217</v>
      </c>
      <c r="L824" s="326">
        <v>0.25529000163078308</v>
      </c>
      <c r="N824" s="142">
        <v>1825</v>
      </c>
      <c r="O824" s="326">
        <v>0.25242000818252558</v>
      </c>
      <c r="Q824" s="142">
        <v>17871</v>
      </c>
      <c r="R824" s="326">
        <v>0.1448400020599365</v>
      </c>
    </row>
    <row r="825" spans="1:19" x14ac:dyDescent="0.25">
      <c r="A825" t="s">
        <v>478</v>
      </c>
      <c r="B825" t="s">
        <v>284</v>
      </c>
      <c r="C825" t="s">
        <v>309</v>
      </c>
      <c r="D825" t="s">
        <v>477</v>
      </c>
      <c r="E825" t="s">
        <v>43</v>
      </c>
      <c r="F825" t="s">
        <v>44</v>
      </c>
      <c r="G825">
        <v>1</v>
      </c>
      <c r="H825" t="s">
        <v>248</v>
      </c>
      <c r="I825" t="s">
        <v>578</v>
      </c>
      <c r="J825" t="s">
        <v>497</v>
      </c>
      <c r="K825" s="142">
        <v>237</v>
      </c>
      <c r="L825" s="326">
        <v>0.27882000803947449</v>
      </c>
      <c r="N825" s="142">
        <v>1546</v>
      </c>
      <c r="O825" s="326">
        <v>0.21382999420166021</v>
      </c>
      <c r="Q825" s="142">
        <v>21943</v>
      </c>
      <c r="R825" s="326">
        <v>0.17783999443054199</v>
      </c>
    </row>
    <row r="826" spans="1:19" x14ac:dyDescent="0.25">
      <c r="A826" t="s">
        <v>478</v>
      </c>
      <c r="B826" t="s">
        <v>284</v>
      </c>
      <c r="C826" t="s">
        <v>309</v>
      </c>
      <c r="D826" t="s">
        <v>477</v>
      </c>
      <c r="E826" t="s">
        <v>43</v>
      </c>
      <c r="F826" t="s">
        <v>44</v>
      </c>
      <c r="G826">
        <v>1</v>
      </c>
      <c r="H826" t="s">
        <v>248</v>
      </c>
      <c r="I826" t="s">
        <v>578</v>
      </c>
      <c r="J826" t="s">
        <v>496</v>
      </c>
      <c r="K826" s="142">
        <v>144</v>
      </c>
      <c r="L826" s="326">
        <v>0.16941000521183011</v>
      </c>
      <c r="N826" s="142">
        <v>1251</v>
      </c>
      <c r="O826" s="326">
        <v>0.1730300039052963</v>
      </c>
      <c r="Q826" s="142">
        <v>25988</v>
      </c>
      <c r="R826" s="326">
        <v>0.21062999963760379</v>
      </c>
    </row>
    <row r="827" spans="1:19" x14ac:dyDescent="0.25">
      <c r="A827" t="s">
        <v>478</v>
      </c>
      <c r="B827" t="s">
        <v>284</v>
      </c>
      <c r="C827" t="s">
        <v>309</v>
      </c>
      <c r="D827" t="s">
        <v>477</v>
      </c>
      <c r="E827" t="s">
        <v>43</v>
      </c>
      <c r="F827" t="s">
        <v>44</v>
      </c>
      <c r="G827" s="133">
        <v>1</v>
      </c>
      <c r="H827" t="s">
        <v>248</v>
      </c>
      <c r="I827" t="s">
        <v>578</v>
      </c>
      <c r="J827" t="s">
        <v>495</v>
      </c>
      <c r="K827" s="327">
        <v>127</v>
      </c>
      <c r="L827" s="326">
        <v>0.14940999448299411</v>
      </c>
      <c r="N827" s="327">
        <v>1327</v>
      </c>
      <c r="O827" s="326">
        <v>0.18354000151157379</v>
      </c>
      <c r="Q827" s="327">
        <v>27975</v>
      </c>
      <c r="R827" s="326">
        <v>0.22673000395298001</v>
      </c>
      <c r="S827" s="325"/>
    </row>
    <row r="828" spans="1:19" x14ac:dyDescent="0.25">
      <c r="A828" t="s">
        <v>478</v>
      </c>
      <c r="B828" t="s">
        <v>284</v>
      </c>
      <c r="C828" t="s">
        <v>309</v>
      </c>
      <c r="D828" t="s">
        <v>477</v>
      </c>
      <c r="E828" t="s">
        <v>43</v>
      </c>
      <c r="F828" t="s">
        <v>44</v>
      </c>
      <c r="G828" s="133">
        <v>1</v>
      </c>
      <c r="H828" t="s">
        <v>248</v>
      </c>
      <c r="I828" t="s">
        <v>578</v>
      </c>
      <c r="J828" t="s">
        <v>494</v>
      </c>
      <c r="K828" s="327">
        <v>125</v>
      </c>
      <c r="L828" s="326">
        <v>0.14706000685691831</v>
      </c>
      <c r="N828" s="327">
        <v>1281</v>
      </c>
      <c r="O828" s="326">
        <v>0.17718000710010531</v>
      </c>
      <c r="Q828" s="327">
        <v>29608</v>
      </c>
      <c r="R828" s="326">
        <v>0.23995999991893771</v>
      </c>
      <c r="S828" s="325"/>
    </row>
    <row r="829" spans="1:19" x14ac:dyDescent="0.25">
      <c r="A829" t="s">
        <v>478</v>
      </c>
      <c r="B829" t="s">
        <v>284</v>
      </c>
      <c r="C829" t="s">
        <v>309</v>
      </c>
      <c r="D829" t="s">
        <v>477</v>
      </c>
      <c r="E829" t="s">
        <v>43</v>
      </c>
      <c r="F829" t="s">
        <v>44</v>
      </c>
      <c r="G829" s="133">
        <v>1</v>
      </c>
      <c r="H829" t="s">
        <v>248</v>
      </c>
      <c r="I829" t="s">
        <v>476</v>
      </c>
      <c r="J829" t="s">
        <v>482</v>
      </c>
      <c r="K829" s="327">
        <v>576</v>
      </c>
      <c r="L829" s="326">
        <v>0.67764997482299805</v>
      </c>
      <c r="M829" s="326">
        <v>0.7015799880027771</v>
      </c>
      <c r="N829" s="327">
        <v>5324</v>
      </c>
      <c r="O829" s="326">
        <v>0.73637998104095459</v>
      </c>
      <c r="P829" s="326">
        <v>0.75102001428604126</v>
      </c>
      <c r="Q829" s="327">
        <v>91484</v>
      </c>
      <c r="R829" s="326">
        <v>0.74145001173019409</v>
      </c>
      <c r="S829" s="325">
        <v>0.77395999431610107</v>
      </c>
    </row>
    <row r="830" spans="1:19" x14ac:dyDescent="0.25">
      <c r="A830" t="s">
        <v>478</v>
      </c>
      <c r="B830" t="s">
        <v>284</v>
      </c>
      <c r="C830" t="s">
        <v>309</v>
      </c>
      <c r="D830" t="s">
        <v>477</v>
      </c>
      <c r="E830" t="s">
        <v>43</v>
      </c>
      <c r="F830" t="s">
        <v>44</v>
      </c>
      <c r="G830">
        <v>1</v>
      </c>
      <c r="H830" t="s">
        <v>248</v>
      </c>
      <c r="I830" t="s">
        <v>476</v>
      </c>
      <c r="J830" t="s">
        <v>481</v>
      </c>
      <c r="K830" s="142">
        <v>96</v>
      </c>
      <c r="L830" s="326">
        <v>0.11293999850749969</v>
      </c>
      <c r="M830" s="326">
        <v>0.1169300004839897</v>
      </c>
      <c r="N830" s="142">
        <v>752</v>
      </c>
      <c r="O830" s="326">
        <v>0.1040100008249283</v>
      </c>
      <c r="P830" s="326">
        <v>0.1060800030827522</v>
      </c>
      <c r="Q830" s="142">
        <v>12086</v>
      </c>
      <c r="R830" s="326">
        <v>9.7949996590614319E-2</v>
      </c>
      <c r="S830" s="326">
        <v>0.1022500023245811</v>
      </c>
    </row>
    <row r="831" spans="1:19" x14ac:dyDescent="0.25">
      <c r="A831" t="s">
        <v>478</v>
      </c>
      <c r="B831" t="s">
        <v>284</v>
      </c>
      <c r="C831" t="s">
        <v>309</v>
      </c>
      <c r="D831" t="s">
        <v>477</v>
      </c>
      <c r="E831" t="s">
        <v>43</v>
      </c>
      <c r="F831" t="s">
        <v>44</v>
      </c>
      <c r="G831" s="133">
        <v>1</v>
      </c>
      <c r="H831" t="s">
        <v>248</v>
      </c>
      <c r="I831" t="s">
        <v>476</v>
      </c>
      <c r="J831" t="s">
        <v>480</v>
      </c>
      <c r="K831" s="327">
        <v>81</v>
      </c>
      <c r="L831" s="326">
        <v>9.5289997756481171E-2</v>
      </c>
      <c r="M831" s="326">
        <v>9.8659999668598175E-2</v>
      </c>
      <c r="N831" s="327">
        <v>581</v>
      </c>
      <c r="O831" s="326">
        <v>8.0360002815723419E-2</v>
      </c>
      <c r="P831" s="326">
        <v>8.1960000097751617E-2</v>
      </c>
      <c r="Q831" s="327">
        <v>8487</v>
      </c>
      <c r="R831" s="326">
        <v>6.8779997527599335E-2</v>
      </c>
      <c r="S831" s="325">
        <v>7.1800000965595245E-2</v>
      </c>
    </row>
    <row r="832" spans="1:19" x14ac:dyDescent="0.25">
      <c r="A832" t="s">
        <v>478</v>
      </c>
      <c r="B832" t="s">
        <v>284</v>
      </c>
      <c r="C832" t="s">
        <v>309</v>
      </c>
      <c r="D832" t="s">
        <v>477</v>
      </c>
      <c r="E832" t="s">
        <v>43</v>
      </c>
      <c r="F832" t="s">
        <v>44</v>
      </c>
      <c r="G832">
        <v>1</v>
      </c>
      <c r="H832" t="s">
        <v>248</v>
      </c>
      <c r="I832" t="s">
        <v>476</v>
      </c>
      <c r="J832" t="s">
        <v>479</v>
      </c>
      <c r="K832" s="142">
        <v>29</v>
      </c>
      <c r="L832" s="326">
        <v>3.4120000898838043E-2</v>
      </c>
      <c r="N832" s="142">
        <v>141</v>
      </c>
      <c r="O832" s="326">
        <v>1.9500000402331349E-2</v>
      </c>
      <c r="Q832" s="142">
        <v>5183</v>
      </c>
      <c r="R832" s="326">
        <v>4.2010001838207238E-2</v>
      </c>
    </row>
    <row r="833" spans="1:19" x14ac:dyDescent="0.25">
      <c r="A833" t="s">
        <v>478</v>
      </c>
      <c r="B833" t="s">
        <v>284</v>
      </c>
      <c r="C833" t="s">
        <v>309</v>
      </c>
      <c r="D833" t="s">
        <v>477</v>
      </c>
      <c r="E833" t="s">
        <v>43</v>
      </c>
      <c r="F833" t="s">
        <v>44</v>
      </c>
      <c r="G833" s="133">
        <v>1</v>
      </c>
      <c r="H833" t="s">
        <v>248</v>
      </c>
      <c r="I833" t="s">
        <v>476</v>
      </c>
      <c r="J833" t="s">
        <v>475</v>
      </c>
      <c r="K833" s="327">
        <v>68</v>
      </c>
      <c r="L833" s="326">
        <v>7.9999998211860657E-2</v>
      </c>
      <c r="M833" s="326">
        <v>8.2829996943473816E-2</v>
      </c>
      <c r="N833" s="327">
        <v>432</v>
      </c>
      <c r="O833" s="326">
        <v>5.9749998152256012E-2</v>
      </c>
      <c r="P833" s="326">
        <v>6.0940001159906387E-2</v>
      </c>
      <c r="Q833" s="327">
        <v>6145</v>
      </c>
      <c r="R833" s="326">
        <v>4.9800001084804528E-2</v>
      </c>
      <c r="S833" s="325">
        <v>5.1989998668432243E-2</v>
      </c>
    </row>
    <row r="834" spans="1:19" x14ac:dyDescent="0.25">
      <c r="A834" t="s">
        <v>478</v>
      </c>
      <c r="B834" t="s">
        <v>284</v>
      </c>
      <c r="C834" t="s">
        <v>309</v>
      </c>
      <c r="D834" t="s">
        <v>477</v>
      </c>
      <c r="E834" t="s">
        <v>45</v>
      </c>
      <c r="F834" t="s">
        <v>46</v>
      </c>
      <c r="G834">
        <v>14</v>
      </c>
      <c r="H834" t="s">
        <v>416</v>
      </c>
      <c r="I834" t="s">
        <v>525</v>
      </c>
      <c r="J834" t="s">
        <v>530</v>
      </c>
      <c r="K834" s="142">
        <v>5</v>
      </c>
      <c r="L834" s="326">
        <v>1.396999973803759E-2</v>
      </c>
      <c r="N834" s="142">
        <v>47</v>
      </c>
      <c r="O834" s="326">
        <v>7.089999970048666E-3</v>
      </c>
      <c r="Q834" s="142">
        <v>595</v>
      </c>
      <c r="R834" s="326">
        <v>4.8199999146163464E-3</v>
      </c>
    </row>
    <row r="835" spans="1:19" x14ac:dyDescent="0.25">
      <c r="A835" t="s">
        <v>478</v>
      </c>
      <c r="B835" t="s">
        <v>284</v>
      </c>
      <c r="C835" t="s">
        <v>309</v>
      </c>
      <c r="D835" t="s">
        <v>477</v>
      </c>
      <c r="E835" t="s">
        <v>45</v>
      </c>
      <c r="F835" t="s">
        <v>46</v>
      </c>
      <c r="G835" s="133">
        <v>14</v>
      </c>
      <c r="H835" t="s">
        <v>416</v>
      </c>
      <c r="I835" t="s">
        <v>525</v>
      </c>
      <c r="J835" t="s">
        <v>529</v>
      </c>
      <c r="K835" s="327">
        <v>20</v>
      </c>
      <c r="L835" s="326">
        <v>5.5870000272989273E-2</v>
      </c>
      <c r="N835" s="327">
        <v>396</v>
      </c>
      <c r="O835" s="326">
        <v>5.9769999235868447E-2</v>
      </c>
      <c r="Q835" s="327">
        <v>4962</v>
      </c>
      <c r="R835" s="326">
        <v>4.0219999849796302E-2</v>
      </c>
      <c r="S835" s="325"/>
    </row>
    <row r="836" spans="1:19" x14ac:dyDescent="0.25">
      <c r="A836" t="s">
        <v>478</v>
      </c>
      <c r="B836" t="s">
        <v>284</v>
      </c>
      <c r="C836" t="s">
        <v>309</v>
      </c>
      <c r="D836" t="s">
        <v>477</v>
      </c>
      <c r="E836" t="s">
        <v>45</v>
      </c>
      <c r="F836" t="s">
        <v>46</v>
      </c>
      <c r="G836" s="133">
        <v>14</v>
      </c>
      <c r="H836" t="s">
        <v>416</v>
      </c>
      <c r="I836" t="s">
        <v>525</v>
      </c>
      <c r="J836" t="s">
        <v>528</v>
      </c>
      <c r="K836" s="327">
        <v>76</v>
      </c>
      <c r="L836" s="326">
        <v>0.21229000389575961</v>
      </c>
      <c r="N836" s="327">
        <v>1163</v>
      </c>
      <c r="O836" s="326">
        <v>0.17554999887943271</v>
      </c>
      <c r="Q836" s="327">
        <v>15699</v>
      </c>
      <c r="R836" s="326">
        <v>0.12724000215530401</v>
      </c>
      <c r="S836" s="325"/>
    </row>
    <row r="837" spans="1:19" x14ac:dyDescent="0.25">
      <c r="A837" t="s">
        <v>478</v>
      </c>
      <c r="B837" t="s">
        <v>284</v>
      </c>
      <c r="C837" t="s">
        <v>309</v>
      </c>
      <c r="D837" t="s">
        <v>477</v>
      </c>
      <c r="E837" t="s">
        <v>45</v>
      </c>
      <c r="F837" t="s">
        <v>46</v>
      </c>
      <c r="G837">
        <v>14</v>
      </c>
      <c r="H837" t="s">
        <v>416</v>
      </c>
      <c r="I837" t="s">
        <v>525</v>
      </c>
      <c r="J837" t="s">
        <v>527</v>
      </c>
      <c r="K837" s="142">
        <v>60</v>
      </c>
      <c r="L837" s="326">
        <v>0.16760000586509699</v>
      </c>
      <c r="N837" s="142">
        <v>1657</v>
      </c>
      <c r="O837" s="326">
        <v>0.25011000037193298</v>
      </c>
      <c r="Q837" s="142">
        <v>30576</v>
      </c>
      <c r="R837" s="326">
        <v>0.2478100061416626</v>
      </c>
    </row>
    <row r="838" spans="1:19" x14ac:dyDescent="0.25">
      <c r="A838" t="s">
        <v>478</v>
      </c>
      <c r="B838" t="s">
        <v>284</v>
      </c>
      <c r="C838" t="s">
        <v>309</v>
      </c>
      <c r="D838" t="s">
        <v>477</v>
      </c>
      <c r="E838" t="s">
        <v>45</v>
      </c>
      <c r="F838" t="s">
        <v>46</v>
      </c>
      <c r="G838" s="133">
        <v>14</v>
      </c>
      <c r="H838" t="s">
        <v>416</v>
      </c>
      <c r="I838" t="s">
        <v>525</v>
      </c>
      <c r="J838" t="s">
        <v>526</v>
      </c>
      <c r="K838" s="327">
        <v>56</v>
      </c>
      <c r="L838" s="326">
        <v>0.15642000734806061</v>
      </c>
      <c r="N838" s="327">
        <v>1411</v>
      </c>
      <c r="O838" s="326">
        <v>0.2129800021648407</v>
      </c>
      <c r="Q838" s="327">
        <v>30917</v>
      </c>
      <c r="R838" s="326">
        <v>0.25056999921798712</v>
      </c>
      <c r="S838" s="325"/>
    </row>
    <row r="839" spans="1:19" x14ac:dyDescent="0.25">
      <c r="A839" t="s">
        <v>478</v>
      </c>
      <c r="B839" t="s">
        <v>284</v>
      </c>
      <c r="C839" t="s">
        <v>309</v>
      </c>
      <c r="D839" t="s">
        <v>477</v>
      </c>
      <c r="E839" t="s">
        <v>45</v>
      </c>
      <c r="F839" t="s">
        <v>46</v>
      </c>
      <c r="G839" s="133">
        <v>14</v>
      </c>
      <c r="H839" t="s">
        <v>416</v>
      </c>
      <c r="I839" t="s">
        <v>525</v>
      </c>
      <c r="J839" t="s">
        <v>259</v>
      </c>
      <c r="K839" s="327">
        <v>65</v>
      </c>
      <c r="L839" s="326">
        <v>0.18155999481678009</v>
      </c>
      <c r="N839" s="327">
        <v>1097</v>
      </c>
      <c r="O839" s="326">
        <v>0.16558000445365911</v>
      </c>
      <c r="Q839" s="327">
        <v>23351</v>
      </c>
      <c r="R839" s="326">
        <v>0.18925000727176669</v>
      </c>
      <c r="S839" s="325"/>
    </row>
    <row r="840" spans="1:19" x14ac:dyDescent="0.25">
      <c r="A840" t="s">
        <v>478</v>
      </c>
      <c r="B840" t="s">
        <v>284</v>
      </c>
      <c r="C840" t="s">
        <v>309</v>
      </c>
      <c r="D840" t="s">
        <v>477</v>
      </c>
      <c r="E840" t="s">
        <v>45</v>
      </c>
      <c r="F840" t="s">
        <v>46</v>
      </c>
      <c r="G840" s="133">
        <v>14</v>
      </c>
      <c r="H840" t="s">
        <v>416</v>
      </c>
      <c r="I840" t="s">
        <v>525</v>
      </c>
      <c r="J840" t="s">
        <v>260</v>
      </c>
      <c r="K840" s="327">
        <v>76</v>
      </c>
      <c r="L840" s="326">
        <v>0.21229000389575961</v>
      </c>
      <c r="N840" s="327">
        <v>854</v>
      </c>
      <c r="O840" s="326">
        <v>0.12891000509262079</v>
      </c>
      <c r="Q840" s="327">
        <v>17285</v>
      </c>
      <c r="R840" s="326">
        <v>0.14009000360965729</v>
      </c>
      <c r="S840" s="325"/>
    </row>
    <row r="841" spans="1:19" x14ac:dyDescent="0.25">
      <c r="A841" t="s">
        <v>478</v>
      </c>
      <c r="B841" t="s">
        <v>284</v>
      </c>
      <c r="C841" t="s">
        <v>309</v>
      </c>
      <c r="D841" t="s">
        <v>477</v>
      </c>
      <c r="E841" t="s">
        <v>45</v>
      </c>
      <c r="F841" t="s">
        <v>46</v>
      </c>
      <c r="G841" s="133">
        <v>14</v>
      </c>
      <c r="H841" t="s">
        <v>416</v>
      </c>
      <c r="I841" t="s">
        <v>521</v>
      </c>
      <c r="J841" t="s">
        <v>524</v>
      </c>
      <c r="K841" s="327">
        <v>275</v>
      </c>
      <c r="L841" s="326">
        <v>0.76815998554229736</v>
      </c>
      <c r="M841" s="326">
        <v>0.79941999912261963</v>
      </c>
      <c r="N841" s="327">
        <v>5178</v>
      </c>
      <c r="O841" s="326">
        <v>0.78157997131347656</v>
      </c>
      <c r="P841" s="326">
        <v>0.8351600170135498</v>
      </c>
      <c r="Q841" s="327">
        <v>99716</v>
      </c>
      <c r="R841" s="326">
        <v>0.80817002058029175</v>
      </c>
      <c r="S841" s="325">
        <v>0.84360998868942261</v>
      </c>
    </row>
    <row r="842" spans="1:19" x14ac:dyDescent="0.25">
      <c r="A842" t="s">
        <v>478</v>
      </c>
      <c r="B842" t="s">
        <v>284</v>
      </c>
      <c r="C842" t="s">
        <v>309</v>
      </c>
      <c r="D842" t="s">
        <v>477</v>
      </c>
      <c r="E842" t="s">
        <v>45</v>
      </c>
      <c r="F842" t="s">
        <v>46</v>
      </c>
      <c r="G842" s="133">
        <v>14</v>
      </c>
      <c r="H842" t="s">
        <v>416</v>
      </c>
      <c r="I842" t="s">
        <v>521</v>
      </c>
      <c r="J842" t="s">
        <v>523</v>
      </c>
      <c r="K842" s="327">
        <v>32</v>
      </c>
      <c r="L842" s="326">
        <v>8.9390002191066742E-2</v>
      </c>
      <c r="M842" s="326">
        <v>9.3019999563694E-2</v>
      </c>
      <c r="N842" s="327">
        <v>624</v>
      </c>
      <c r="O842" s="326">
        <v>9.4190001487731934E-2</v>
      </c>
      <c r="P842" s="326">
        <v>0.10064999759197241</v>
      </c>
      <c r="Q842" s="327">
        <v>10969</v>
      </c>
      <c r="R842" s="326">
        <v>8.8899999856948853E-2</v>
      </c>
      <c r="S842" s="325">
        <v>9.2799998819828033E-2</v>
      </c>
    </row>
    <row r="843" spans="1:19" x14ac:dyDescent="0.25">
      <c r="A843" t="s">
        <v>478</v>
      </c>
      <c r="B843" t="s">
        <v>284</v>
      </c>
      <c r="C843" t="s">
        <v>309</v>
      </c>
      <c r="D843" t="s">
        <v>477</v>
      </c>
      <c r="E843" t="s">
        <v>45</v>
      </c>
      <c r="F843" t="s">
        <v>46</v>
      </c>
      <c r="G843" s="133">
        <v>14</v>
      </c>
      <c r="H843" t="s">
        <v>416</v>
      </c>
      <c r="I843" t="s">
        <v>521</v>
      </c>
      <c r="J843" t="s">
        <v>522</v>
      </c>
      <c r="K843" s="327">
        <v>37</v>
      </c>
      <c r="L843" s="326">
        <v>0.1033499985933304</v>
      </c>
      <c r="M843" s="326">
        <v>0.1075600013136864</v>
      </c>
      <c r="N843" s="327">
        <v>398</v>
      </c>
      <c r="O843" s="326">
        <v>6.0079999268054962E-2</v>
      </c>
      <c r="P843" s="326">
        <v>6.4190000295639038E-2</v>
      </c>
      <c r="Q843" s="327">
        <v>7517</v>
      </c>
      <c r="R843" s="326">
        <v>6.0920000076293952E-2</v>
      </c>
      <c r="S843" s="325">
        <v>6.3589997589588165E-2</v>
      </c>
    </row>
    <row r="844" spans="1:19" x14ac:dyDescent="0.25">
      <c r="A844" t="s">
        <v>478</v>
      </c>
      <c r="B844" t="s">
        <v>284</v>
      </c>
      <c r="C844" t="s">
        <v>309</v>
      </c>
      <c r="D844" t="s">
        <v>477</v>
      </c>
      <c r="E844" t="s">
        <v>45</v>
      </c>
      <c r="F844" t="s">
        <v>46</v>
      </c>
      <c r="G844">
        <v>14</v>
      </c>
      <c r="H844" t="s">
        <v>416</v>
      </c>
      <c r="I844" t="s">
        <v>521</v>
      </c>
      <c r="J844" t="s">
        <v>438</v>
      </c>
      <c r="K844" s="142">
        <v>14</v>
      </c>
      <c r="L844" s="326">
        <v>3.9110001176595688E-2</v>
      </c>
      <c r="N844" s="142">
        <v>425</v>
      </c>
      <c r="O844" s="326">
        <v>6.4149998128414154E-2</v>
      </c>
      <c r="Q844" s="142">
        <v>5183</v>
      </c>
      <c r="R844" s="326">
        <v>4.2010001838207238E-2</v>
      </c>
    </row>
    <row r="845" spans="1:19" x14ac:dyDescent="0.25">
      <c r="A845" t="s">
        <v>478</v>
      </c>
      <c r="B845" t="s">
        <v>284</v>
      </c>
      <c r="C845" t="s">
        <v>309</v>
      </c>
      <c r="D845" t="s">
        <v>477</v>
      </c>
      <c r="E845" t="s">
        <v>45</v>
      </c>
      <c r="F845" t="s">
        <v>46</v>
      </c>
      <c r="G845" s="133">
        <v>14</v>
      </c>
      <c r="H845" t="s">
        <v>416</v>
      </c>
      <c r="I845" t="s">
        <v>517</v>
      </c>
      <c r="J845" t="s">
        <v>520</v>
      </c>
      <c r="K845" s="327">
        <v>124</v>
      </c>
      <c r="L845" s="326">
        <v>0.34637001156806951</v>
      </c>
      <c r="N845" s="327">
        <v>2427</v>
      </c>
      <c r="O845" s="326">
        <v>0.36634001135826111</v>
      </c>
      <c r="Q845" s="327">
        <v>43571</v>
      </c>
      <c r="R845" s="326">
        <v>0.35313001275062561</v>
      </c>
      <c r="S845" s="325"/>
    </row>
    <row r="846" spans="1:19" x14ac:dyDescent="0.25">
      <c r="A846" t="s">
        <v>478</v>
      </c>
      <c r="B846" t="s">
        <v>284</v>
      </c>
      <c r="C846" t="s">
        <v>309</v>
      </c>
      <c r="D846" t="s">
        <v>477</v>
      </c>
      <c r="E846" t="s">
        <v>45</v>
      </c>
      <c r="F846" t="s">
        <v>46</v>
      </c>
      <c r="G846">
        <v>14</v>
      </c>
      <c r="H846" t="s">
        <v>416</v>
      </c>
      <c r="I846" t="s">
        <v>517</v>
      </c>
      <c r="J846" t="s">
        <v>519</v>
      </c>
      <c r="K846" s="142">
        <v>99</v>
      </c>
      <c r="L846" s="326">
        <v>0.27654001116752619</v>
      </c>
      <c r="N846" s="142">
        <v>1875</v>
      </c>
      <c r="O846" s="326">
        <v>0.28301998972892761</v>
      </c>
      <c r="Q846" s="142">
        <v>34904</v>
      </c>
      <c r="R846" s="326">
        <v>0.28288999199867249</v>
      </c>
    </row>
    <row r="847" spans="1:19" x14ac:dyDescent="0.25">
      <c r="A847" t="s">
        <v>478</v>
      </c>
      <c r="B847" t="s">
        <v>284</v>
      </c>
      <c r="C847" t="s">
        <v>309</v>
      </c>
      <c r="D847" t="s">
        <v>477</v>
      </c>
      <c r="E847" t="s">
        <v>45</v>
      </c>
      <c r="F847" t="s">
        <v>46</v>
      </c>
      <c r="G847" s="133">
        <v>14</v>
      </c>
      <c r="H847" t="s">
        <v>416</v>
      </c>
      <c r="I847" t="s">
        <v>517</v>
      </c>
      <c r="J847" t="s">
        <v>518</v>
      </c>
      <c r="K847" s="327">
        <v>135</v>
      </c>
      <c r="L847" s="326">
        <v>0.37709000706672668</v>
      </c>
      <c r="N847" s="327">
        <v>2323</v>
      </c>
      <c r="O847" s="326">
        <v>0.35063999891281128</v>
      </c>
      <c r="Q847" s="327">
        <v>44910</v>
      </c>
      <c r="R847" s="326">
        <v>0.3639799952507019</v>
      </c>
      <c r="S847" s="325"/>
    </row>
    <row r="848" spans="1:19" x14ac:dyDescent="0.25">
      <c r="A848" t="s">
        <v>478</v>
      </c>
      <c r="B848" t="s">
        <v>284</v>
      </c>
      <c r="C848" t="s">
        <v>309</v>
      </c>
      <c r="D848" t="s">
        <v>477</v>
      </c>
      <c r="E848" t="s">
        <v>45</v>
      </c>
      <c r="F848" t="s">
        <v>46</v>
      </c>
      <c r="G848" s="133">
        <v>14</v>
      </c>
      <c r="H848" t="s">
        <v>416</v>
      </c>
      <c r="I848" t="s">
        <v>513</v>
      </c>
      <c r="J848" t="s">
        <v>516</v>
      </c>
      <c r="K848" s="327">
        <v>28</v>
      </c>
      <c r="L848" s="326">
        <v>7.8210003674030304E-2</v>
      </c>
      <c r="M848" s="326">
        <v>8.5369996726512909E-2</v>
      </c>
      <c r="N848" s="327">
        <v>207</v>
      </c>
      <c r="O848" s="326">
        <v>3.125E-2</v>
      </c>
      <c r="P848" s="326">
        <v>4.171999916434288E-2</v>
      </c>
      <c r="Q848" s="327">
        <v>4179</v>
      </c>
      <c r="R848" s="326">
        <v>3.3870000392198563E-2</v>
      </c>
      <c r="S848" s="325">
        <v>3.8320001214742661E-2</v>
      </c>
    </row>
    <row r="849" spans="1:19" x14ac:dyDescent="0.25">
      <c r="A849" t="s">
        <v>478</v>
      </c>
      <c r="B849" t="s">
        <v>284</v>
      </c>
      <c r="C849" t="s">
        <v>309</v>
      </c>
      <c r="D849" t="s">
        <v>477</v>
      </c>
      <c r="E849" t="s">
        <v>45</v>
      </c>
      <c r="F849" t="s">
        <v>46</v>
      </c>
      <c r="G849" s="133">
        <v>14</v>
      </c>
      <c r="H849" t="s">
        <v>416</v>
      </c>
      <c r="I849" t="s">
        <v>513</v>
      </c>
      <c r="J849" t="s">
        <v>515</v>
      </c>
      <c r="K849" s="327">
        <v>27</v>
      </c>
      <c r="L849" s="326">
        <v>7.5419999659061432E-2</v>
      </c>
      <c r="M849" s="326">
        <v>8.2319997251033783E-2</v>
      </c>
      <c r="N849" s="327">
        <v>765</v>
      </c>
      <c r="O849" s="326">
        <v>0.1154699996113777</v>
      </c>
      <c r="P849" s="326">
        <v>0.15417000651359561</v>
      </c>
      <c r="Q849" s="327">
        <v>13286</v>
      </c>
      <c r="R849" s="326">
        <v>0.1076800003647804</v>
      </c>
      <c r="S849" s="325">
        <v>0.12182000279426571</v>
      </c>
    </row>
    <row r="850" spans="1:19" x14ac:dyDescent="0.25">
      <c r="A850" t="s">
        <v>478</v>
      </c>
      <c r="B850" t="s">
        <v>284</v>
      </c>
      <c r="C850" t="s">
        <v>309</v>
      </c>
      <c r="D850" t="s">
        <v>477</v>
      </c>
      <c r="E850" t="s">
        <v>45</v>
      </c>
      <c r="F850" t="s">
        <v>46</v>
      </c>
      <c r="G850">
        <v>14</v>
      </c>
      <c r="H850" t="s">
        <v>416</v>
      </c>
      <c r="I850" t="s">
        <v>513</v>
      </c>
      <c r="J850" t="s">
        <v>514</v>
      </c>
      <c r="K850" s="142">
        <v>273</v>
      </c>
      <c r="L850" s="326">
        <v>0.76257002353668213</v>
      </c>
      <c r="M850" s="326">
        <v>0.83231997489929199</v>
      </c>
      <c r="N850" s="142">
        <v>3990</v>
      </c>
      <c r="O850" s="326">
        <v>0.60225999355316162</v>
      </c>
      <c r="P850" s="326">
        <v>0.80410999059677124</v>
      </c>
      <c r="Q850" s="142">
        <v>91601</v>
      </c>
      <c r="R850" s="326">
        <v>0.74239999055862427</v>
      </c>
      <c r="S850" s="326">
        <v>0.83986997604370117</v>
      </c>
    </row>
    <row r="851" spans="1:19" x14ac:dyDescent="0.25">
      <c r="A851" t="s">
        <v>478</v>
      </c>
      <c r="B851" t="s">
        <v>284</v>
      </c>
      <c r="C851" t="s">
        <v>309</v>
      </c>
      <c r="D851" t="s">
        <v>477</v>
      </c>
      <c r="E851" t="s">
        <v>45</v>
      </c>
      <c r="F851" t="s">
        <v>46</v>
      </c>
      <c r="G851">
        <v>14</v>
      </c>
      <c r="H851" t="s">
        <v>416</v>
      </c>
      <c r="I851" t="s">
        <v>513</v>
      </c>
      <c r="J851" t="s">
        <v>512</v>
      </c>
      <c r="K851" s="142">
        <v>30</v>
      </c>
      <c r="L851" s="326">
        <v>8.3800002932548523E-2</v>
      </c>
      <c r="N851" s="142">
        <v>1663</v>
      </c>
      <c r="O851" s="326">
        <v>0.25102001428604132</v>
      </c>
      <c r="Q851" s="142">
        <v>14319</v>
      </c>
      <c r="R851" s="326">
        <v>0.11604999750852581</v>
      </c>
    </row>
    <row r="852" spans="1:19" x14ac:dyDescent="0.25">
      <c r="A852" t="s">
        <v>478</v>
      </c>
      <c r="B852" t="s">
        <v>284</v>
      </c>
      <c r="C852" t="s">
        <v>309</v>
      </c>
      <c r="D852" t="s">
        <v>477</v>
      </c>
      <c r="E852" t="s">
        <v>45</v>
      </c>
      <c r="F852" t="s">
        <v>46</v>
      </c>
      <c r="G852" s="133">
        <v>14</v>
      </c>
      <c r="H852" t="s">
        <v>416</v>
      </c>
      <c r="I852" t="s">
        <v>575</v>
      </c>
      <c r="J852" t="s">
        <v>511</v>
      </c>
      <c r="K852" s="327">
        <v>43</v>
      </c>
      <c r="L852" s="326">
        <v>0.120109997689724</v>
      </c>
      <c r="M852" s="326">
        <v>0.12180999666452411</v>
      </c>
      <c r="N852" s="327">
        <v>958</v>
      </c>
      <c r="O852" s="326">
        <v>0.14460000395774841</v>
      </c>
      <c r="P852" s="326">
        <v>0.1540700048208237</v>
      </c>
      <c r="Q852" s="327">
        <v>5100</v>
      </c>
      <c r="R852" s="326">
        <v>4.1329998522996902E-2</v>
      </c>
      <c r="S852" s="325">
        <v>4.4070001691579819E-2</v>
      </c>
    </row>
    <row r="853" spans="1:19" x14ac:dyDescent="0.25">
      <c r="A853" t="s">
        <v>478</v>
      </c>
      <c r="B853" t="s">
        <v>284</v>
      </c>
      <c r="C853" t="s">
        <v>309</v>
      </c>
      <c r="D853" t="s">
        <v>477</v>
      </c>
      <c r="E853" t="s">
        <v>45</v>
      </c>
      <c r="F853" t="s">
        <v>46</v>
      </c>
      <c r="G853" s="133">
        <v>14</v>
      </c>
      <c r="H853" t="s">
        <v>416</v>
      </c>
      <c r="I853" t="s">
        <v>575</v>
      </c>
      <c r="J853" t="s">
        <v>510</v>
      </c>
      <c r="K853" s="327">
        <v>78</v>
      </c>
      <c r="L853" s="326">
        <v>0.2178799957036972</v>
      </c>
      <c r="M853" s="326">
        <v>0.22096000611782071</v>
      </c>
      <c r="N853" s="327">
        <v>535</v>
      </c>
      <c r="O853" s="326">
        <v>8.0750003457069397E-2</v>
      </c>
      <c r="P853" s="326">
        <v>8.6039997637271881E-2</v>
      </c>
      <c r="Q853" s="327">
        <v>2781</v>
      </c>
      <c r="R853" s="326">
        <v>2.2539999336004261E-2</v>
      </c>
      <c r="S853" s="325">
        <v>2.4029999971389771E-2</v>
      </c>
    </row>
    <row r="854" spans="1:19" x14ac:dyDescent="0.25">
      <c r="A854" t="s">
        <v>478</v>
      </c>
      <c r="B854" t="s">
        <v>284</v>
      </c>
      <c r="C854" t="s">
        <v>309</v>
      </c>
      <c r="D854" t="s">
        <v>477</v>
      </c>
      <c r="E854" t="s">
        <v>45</v>
      </c>
      <c r="F854" t="s">
        <v>46</v>
      </c>
      <c r="G854" s="133">
        <v>14</v>
      </c>
      <c r="H854" t="s">
        <v>416</v>
      </c>
      <c r="I854" t="s">
        <v>575</v>
      </c>
      <c r="J854" t="s">
        <v>509</v>
      </c>
      <c r="K854" s="327">
        <v>5</v>
      </c>
      <c r="L854" s="326">
        <v>1.396999973803759E-2</v>
      </c>
      <c r="M854" s="326">
        <v>1.4159999787807459E-2</v>
      </c>
      <c r="N854" s="327">
        <v>125</v>
      </c>
      <c r="O854" s="326">
        <v>1.8869999796152111E-2</v>
      </c>
      <c r="P854" s="326">
        <v>2.009999938309193E-2</v>
      </c>
      <c r="Q854" s="327">
        <v>909</v>
      </c>
      <c r="R854" s="326">
        <v>7.3699997738003731E-3</v>
      </c>
      <c r="S854" s="325">
        <v>7.8499997034668922E-3</v>
      </c>
    </row>
    <row r="855" spans="1:19" x14ac:dyDescent="0.25">
      <c r="A855" t="s">
        <v>478</v>
      </c>
      <c r="B855" t="s">
        <v>284</v>
      </c>
      <c r="C855" t="s">
        <v>309</v>
      </c>
      <c r="D855" t="s">
        <v>477</v>
      </c>
      <c r="E855" t="s">
        <v>45</v>
      </c>
      <c r="F855" t="s">
        <v>46</v>
      </c>
      <c r="G855" s="133">
        <v>14</v>
      </c>
      <c r="H855" t="s">
        <v>416</v>
      </c>
      <c r="I855" t="s">
        <v>575</v>
      </c>
      <c r="J855" t="s">
        <v>508</v>
      </c>
      <c r="K855" s="327">
        <v>13</v>
      </c>
      <c r="L855" s="326">
        <v>3.6309998482465737E-2</v>
      </c>
      <c r="M855" s="326">
        <v>3.6830000579357147E-2</v>
      </c>
      <c r="N855" s="327">
        <v>497</v>
      </c>
      <c r="O855" s="326">
        <v>7.5020000338554382E-2</v>
      </c>
      <c r="P855" s="326">
        <v>7.9930000007152557E-2</v>
      </c>
      <c r="Q855" s="327">
        <v>2219</v>
      </c>
      <c r="R855" s="326">
        <v>1.7980000004172329E-2</v>
      </c>
      <c r="S855" s="325">
        <v>1.9169999286532399E-2</v>
      </c>
    </row>
    <row r="856" spans="1:19" x14ac:dyDescent="0.25">
      <c r="A856" t="s">
        <v>478</v>
      </c>
      <c r="B856" t="s">
        <v>284</v>
      </c>
      <c r="C856" t="s">
        <v>309</v>
      </c>
      <c r="D856" t="s">
        <v>477</v>
      </c>
      <c r="E856" t="s">
        <v>45</v>
      </c>
      <c r="F856" t="s">
        <v>46</v>
      </c>
      <c r="G856" s="133">
        <v>14</v>
      </c>
      <c r="H856" t="s">
        <v>416</v>
      </c>
      <c r="I856" t="s">
        <v>575</v>
      </c>
      <c r="J856" t="s">
        <v>438</v>
      </c>
      <c r="K856" s="327">
        <v>5</v>
      </c>
      <c r="L856" s="326">
        <v>1.396999973803759E-2</v>
      </c>
      <c r="N856" s="327">
        <v>407</v>
      </c>
      <c r="O856" s="326">
        <v>6.1429999768733978E-2</v>
      </c>
      <c r="Q856" s="327">
        <v>7648</v>
      </c>
      <c r="R856" s="326">
        <v>6.1980001628398902E-2</v>
      </c>
      <c r="S856" s="325"/>
    </row>
    <row r="857" spans="1:19" x14ac:dyDescent="0.25">
      <c r="A857" t="s">
        <v>478</v>
      </c>
      <c r="B857" t="s">
        <v>284</v>
      </c>
      <c r="C857" t="s">
        <v>309</v>
      </c>
      <c r="D857" t="s">
        <v>477</v>
      </c>
      <c r="E857" t="s">
        <v>45</v>
      </c>
      <c r="F857" t="s">
        <v>46</v>
      </c>
      <c r="G857" s="133">
        <v>14</v>
      </c>
      <c r="H857" t="s">
        <v>416</v>
      </c>
      <c r="I857" t="s">
        <v>575</v>
      </c>
      <c r="J857" t="s">
        <v>507</v>
      </c>
      <c r="K857" s="327">
        <v>214</v>
      </c>
      <c r="L857" s="326">
        <v>0.59776997566223145</v>
      </c>
      <c r="M857" s="326">
        <v>0.60623002052307129</v>
      </c>
      <c r="N857" s="327">
        <v>4103</v>
      </c>
      <c r="O857" s="326">
        <v>0.61931997537612915</v>
      </c>
      <c r="P857" s="326">
        <v>0.65986001491546631</v>
      </c>
      <c r="Q857" s="327">
        <v>104728</v>
      </c>
      <c r="R857" s="326">
        <v>0.84878998994827271</v>
      </c>
      <c r="S857" s="325">
        <v>0.90487998723983765</v>
      </c>
    </row>
    <row r="858" spans="1:19" x14ac:dyDescent="0.25">
      <c r="A858" t="s">
        <v>478</v>
      </c>
      <c r="B858" t="s">
        <v>284</v>
      </c>
      <c r="C858" t="s">
        <v>309</v>
      </c>
      <c r="D858" t="s">
        <v>477</v>
      </c>
      <c r="E858" t="s">
        <v>45</v>
      </c>
      <c r="F858" t="s">
        <v>46</v>
      </c>
      <c r="G858" s="133">
        <v>14</v>
      </c>
      <c r="H858" t="s">
        <v>416</v>
      </c>
      <c r="I858" t="s">
        <v>576</v>
      </c>
      <c r="J858" t="s">
        <v>485</v>
      </c>
      <c r="K858" s="327">
        <v>0</v>
      </c>
      <c r="L858" s="326">
        <v>0</v>
      </c>
      <c r="N858" s="327">
        <v>0</v>
      </c>
      <c r="O858" s="326">
        <v>0</v>
      </c>
      <c r="Q858" s="327">
        <v>2</v>
      </c>
      <c r="R858" s="326">
        <v>1.99999994947575E-5</v>
      </c>
      <c r="S858" s="325">
        <v>0.5</v>
      </c>
    </row>
    <row r="859" spans="1:19" x14ac:dyDescent="0.25">
      <c r="A859" t="s">
        <v>478</v>
      </c>
      <c r="B859" t="s">
        <v>284</v>
      </c>
      <c r="C859" t="s">
        <v>309</v>
      </c>
      <c r="D859" t="s">
        <v>477</v>
      </c>
      <c r="E859" t="s">
        <v>45</v>
      </c>
      <c r="F859" t="s">
        <v>46</v>
      </c>
      <c r="G859" s="133">
        <v>14</v>
      </c>
      <c r="H859" t="s">
        <v>416</v>
      </c>
      <c r="I859" t="s">
        <v>576</v>
      </c>
      <c r="J859" t="s">
        <v>484</v>
      </c>
      <c r="K859" s="327">
        <v>0</v>
      </c>
      <c r="L859" s="326">
        <v>0</v>
      </c>
      <c r="N859" s="327">
        <v>0</v>
      </c>
      <c r="O859" s="326">
        <v>0</v>
      </c>
      <c r="Q859" s="327">
        <v>2</v>
      </c>
      <c r="R859" s="326">
        <v>1.99999994947575E-5</v>
      </c>
      <c r="S859" s="325">
        <v>0.5</v>
      </c>
    </row>
    <row r="860" spans="1:19" x14ac:dyDescent="0.25">
      <c r="A860" t="s">
        <v>478</v>
      </c>
      <c r="B860" t="s">
        <v>284</v>
      </c>
      <c r="C860" t="s">
        <v>309</v>
      </c>
      <c r="D860" t="s">
        <v>477</v>
      </c>
      <c r="E860" t="s">
        <v>45</v>
      </c>
      <c r="F860" t="s">
        <v>46</v>
      </c>
      <c r="G860" s="133">
        <v>14</v>
      </c>
      <c r="H860" t="s">
        <v>416</v>
      </c>
      <c r="I860" t="s">
        <v>576</v>
      </c>
      <c r="J860" t="s">
        <v>438</v>
      </c>
      <c r="K860" s="327">
        <v>358</v>
      </c>
      <c r="L860" s="326">
        <v>1</v>
      </c>
      <c r="N860" s="327">
        <v>6625</v>
      </c>
      <c r="O860" s="326">
        <v>1</v>
      </c>
      <c r="Q860" s="327">
        <v>123381</v>
      </c>
      <c r="R860" s="326">
        <v>0.99997001886367798</v>
      </c>
      <c r="S860" s="325"/>
    </row>
    <row r="861" spans="1:19" x14ac:dyDescent="0.25">
      <c r="A861" t="s">
        <v>478</v>
      </c>
      <c r="B861" t="s">
        <v>284</v>
      </c>
      <c r="C861" t="s">
        <v>309</v>
      </c>
      <c r="D861" t="s">
        <v>477</v>
      </c>
      <c r="E861" t="s">
        <v>45</v>
      </c>
      <c r="F861" t="s">
        <v>46</v>
      </c>
      <c r="G861" s="133">
        <v>14</v>
      </c>
      <c r="H861" t="s">
        <v>416</v>
      </c>
      <c r="I861" t="s">
        <v>504</v>
      </c>
      <c r="J861" t="s">
        <v>506</v>
      </c>
      <c r="K861" s="327">
        <v>30</v>
      </c>
      <c r="L861" s="326">
        <v>8.3800002932548523E-2</v>
      </c>
      <c r="N861" s="327">
        <v>1663</v>
      </c>
      <c r="O861" s="326">
        <v>0.25102001428604132</v>
      </c>
      <c r="Q861" s="327">
        <v>14319</v>
      </c>
      <c r="R861" s="326">
        <v>0.11604999750852581</v>
      </c>
      <c r="S861" s="325"/>
    </row>
    <row r="862" spans="1:19" x14ac:dyDescent="0.25">
      <c r="A862" t="s">
        <v>478</v>
      </c>
      <c r="B862" t="s">
        <v>284</v>
      </c>
      <c r="C862" t="s">
        <v>309</v>
      </c>
      <c r="D862" t="s">
        <v>477</v>
      </c>
      <c r="E862" t="s">
        <v>45</v>
      </c>
      <c r="F862" t="s">
        <v>46</v>
      </c>
      <c r="G862" s="133">
        <v>14</v>
      </c>
      <c r="H862" t="s">
        <v>416</v>
      </c>
      <c r="I862" t="s">
        <v>504</v>
      </c>
      <c r="J862" t="s">
        <v>424</v>
      </c>
      <c r="K862" s="327">
        <v>27</v>
      </c>
      <c r="L862" s="326">
        <v>7.5419999659061432E-2</v>
      </c>
      <c r="M862" s="326">
        <v>8.2319997251033783E-2</v>
      </c>
      <c r="N862" s="327">
        <v>765</v>
      </c>
      <c r="O862" s="326">
        <v>0.1154699996113777</v>
      </c>
      <c r="P862" s="326">
        <v>0.15417000651359561</v>
      </c>
      <c r="Q862" s="327">
        <v>13286</v>
      </c>
      <c r="R862" s="326">
        <v>0.1076800003647804</v>
      </c>
      <c r="S862" s="325">
        <v>0.12182000279426571</v>
      </c>
    </row>
    <row r="863" spans="1:19" x14ac:dyDescent="0.25">
      <c r="A863" t="s">
        <v>478</v>
      </c>
      <c r="B863" t="s">
        <v>284</v>
      </c>
      <c r="C863" t="s">
        <v>309</v>
      </c>
      <c r="D863" t="s">
        <v>477</v>
      </c>
      <c r="E863" t="s">
        <v>45</v>
      </c>
      <c r="F863" t="s">
        <v>46</v>
      </c>
      <c r="G863" s="133">
        <v>14</v>
      </c>
      <c r="H863" t="s">
        <v>416</v>
      </c>
      <c r="I863" t="s">
        <v>504</v>
      </c>
      <c r="J863" t="s">
        <v>455</v>
      </c>
      <c r="K863" s="327">
        <v>68</v>
      </c>
      <c r="L863" s="326">
        <v>0.18994000554084781</v>
      </c>
      <c r="M863" s="326">
        <v>0.20732000470161441</v>
      </c>
      <c r="N863" s="327">
        <v>1675</v>
      </c>
      <c r="O863" s="326">
        <v>0.25282999873161321</v>
      </c>
      <c r="P863" s="326">
        <v>0.33757001161575317</v>
      </c>
      <c r="Q863" s="327">
        <v>43045</v>
      </c>
      <c r="R863" s="326">
        <v>0.34887000918388372</v>
      </c>
      <c r="S863" s="325">
        <v>0.39467000961303711</v>
      </c>
    </row>
    <row r="864" spans="1:19" x14ac:dyDescent="0.25">
      <c r="A864" t="s">
        <v>478</v>
      </c>
      <c r="B864" t="s">
        <v>284</v>
      </c>
      <c r="C864" t="s">
        <v>309</v>
      </c>
      <c r="D864" t="s">
        <v>477</v>
      </c>
      <c r="E864" t="s">
        <v>45</v>
      </c>
      <c r="F864" t="s">
        <v>46</v>
      </c>
      <c r="G864">
        <v>14</v>
      </c>
      <c r="H864" t="s">
        <v>416</v>
      </c>
      <c r="I864" t="s">
        <v>504</v>
      </c>
      <c r="J864" t="s">
        <v>505</v>
      </c>
      <c r="K864" s="142">
        <v>180</v>
      </c>
      <c r="L864" s="326">
        <v>0.50278997421264648</v>
      </c>
      <c r="M864" s="326">
        <v>0.54878002405166626</v>
      </c>
      <c r="N864" s="142">
        <v>2009</v>
      </c>
      <c r="O864" s="326">
        <v>0.3032500147819519</v>
      </c>
      <c r="P864" s="326">
        <v>0.40487998723983759</v>
      </c>
      <c r="Q864" s="142">
        <v>42835</v>
      </c>
      <c r="R864" s="326">
        <v>0.34716999530792242</v>
      </c>
      <c r="S864" s="326">
        <v>0.39274001121521002</v>
      </c>
    </row>
    <row r="865" spans="1:19" x14ac:dyDescent="0.25">
      <c r="A865" t="s">
        <v>478</v>
      </c>
      <c r="B865" t="s">
        <v>284</v>
      </c>
      <c r="C865" t="s">
        <v>309</v>
      </c>
      <c r="D865" t="s">
        <v>477</v>
      </c>
      <c r="E865" t="s">
        <v>45</v>
      </c>
      <c r="F865" t="s">
        <v>46</v>
      </c>
      <c r="G865" s="133">
        <v>14</v>
      </c>
      <c r="H865" t="s">
        <v>416</v>
      </c>
      <c r="I865" t="s">
        <v>504</v>
      </c>
      <c r="J865" t="s">
        <v>503</v>
      </c>
      <c r="K865" s="327">
        <v>53</v>
      </c>
      <c r="L865" s="326">
        <v>0.14803999662399289</v>
      </c>
      <c r="M865" s="326">
        <v>0.16158999502658841</v>
      </c>
      <c r="N865" s="327">
        <v>513</v>
      </c>
      <c r="O865" s="326">
        <v>7.7430002391338348E-2</v>
      </c>
      <c r="P865" s="326">
        <v>0.1033900007605553</v>
      </c>
      <c r="Q865" s="327">
        <v>9900</v>
      </c>
      <c r="R865" s="326">
        <v>8.0239996314048767E-2</v>
      </c>
      <c r="S865" s="325">
        <v>9.0769998729228973E-2</v>
      </c>
    </row>
    <row r="866" spans="1:19" x14ac:dyDescent="0.25">
      <c r="A866" t="s">
        <v>478</v>
      </c>
      <c r="B866" t="s">
        <v>284</v>
      </c>
      <c r="C866" t="s">
        <v>309</v>
      </c>
      <c r="D866" t="s">
        <v>477</v>
      </c>
      <c r="E866" t="s">
        <v>45</v>
      </c>
      <c r="F866" t="s">
        <v>46</v>
      </c>
      <c r="G866" s="133">
        <v>14</v>
      </c>
      <c r="H866" t="s">
        <v>416</v>
      </c>
      <c r="I866" t="s">
        <v>501</v>
      </c>
      <c r="J866" t="s">
        <v>502</v>
      </c>
      <c r="K866" s="327">
        <v>30</v>
      </c>
      <c r="L866" s="326">
        <v>8.3800002932548523E-2</v>
      </c>
      <c r="N866" s="327">
        <v>1663</v>
      </c>
      <c r="O866" s="326">
        <v>0.25102001428604132</v>
      </c>
      <c r="Q866" s="327">
        <v>14319</v>
      </c>
      <c r="R866" s="326">
        <v>0.11604999750852581</v>
      </c>
      <c r="S866" s="325"/>
    </row>
    <row r="867" spans="1:19" x14ac:dyDescent="0.25">
      <c r="A867" t="s">
        <v>478</v>
      </c>
      <c r="B867" t="s">
        <v>284</v>
      </c>
      <c r="C867" t="s">
        <v>309</v>
      </c>
      <c r="D867" t="s">
        <v>477</v>
      </c>
      <c r="E867" t="s">
        <v>45</v>
      </c>
      <c r="F867" t="s">
        <v>46</v>
      </c>
      <c r="G867" s="133">
        <v>14</v>
      </c>
      <c r="H867" t="s">
        <v>416</v>
      </c>
      <c r="I867" t="s">
        <v>501</v>
      </c>
      <c r="J867" t="s">
        <v>500</v>
      </c>
      <c r="K867" s="327">
        <v>328</v>
      </c>
      <c r="L867" s="326">
        <v>0.91619998216629028</v>
      </c>
      <c r="M867" s="326">
        <v>1</v>
      </c>
      <c r="N867" s="327">
        <v>4962</v>
      </c>
      <c r="O867" s="326">
        <v>0.74897998571395874</v>
      </c>
      <c r="P867" s="326">
        <v>1</v>
      </c>
      <c r="Q867" s="327">
        <v>109066</v>
      </c>
      <c r="R867" s="326">
        <v>0.88394999504089355</v>
      </c>
      <c r="S867" s="325">
        <v>1</v>
      </c>
    </row>
    <row r="868" spans="1:19" x14ac:dyDescent="0.25">
      <c r="A868" t="s">
        <v>478</v>
      </c>
      <c r="B868" t="s">
        <v>284</v>
      </c>
      <c r="C868" t="s">
        <v>309</v>
      </c>
      <c r="D868" t="s">
        <v>477</v>
      </c>
      <c r="E868" t="s">
        <v>45</v>
      </c>
      <c r="F868" t="s">
        <v>46</v>
      </c>
      <c r="G868" s="133">
        <v>14</v>
      </c>
      <c r="H868" t="s">
        <v>416</v>
      </c>
      <c r="I868" t="s">
        <v>577</v>
      </c>
      <c r="J868" t="s">
        <v>493</v>
      </c>
      <c r="K868" s="327">
        <v>110</v>
      </c>
      <c r="L868" s="326">
        <v>0.30726000666618353</v>
      </c>
      <c r="N868" s="327">
        <v>3476</v>
      </c>
      <c r="O868" s="326">
        <v>0.52468001842498779</v>
      </c>
      <c r="Q868" s="327">
        <v>45663</v>
      </c>
      <c r="R868" s="326">
        <v>0.37009000778198242</v>
      </c>
      <c r="S868" s="325"/>
    </row>
    <row r="869" spans="1:19" x14ac:dyDescent="0.25">
      <c r="A869" t="s">
        <v>478</v>
      </c>
      <c r="B869" t="s">
        <v>284</v>
      </c>
      <c r="C869" t="s">
        <v>309</v>
      </c>
      <c r="D869" t="s">
        <v>477</v>
      </c>
      <c r="E869" t="s">
        <v>45</v>
      </c>
      <c r="F869" t="s">
        <v>46</v>
      </c>
      <c r="G869">
        <v>14</v>
      </c>
      <c r="H869" t="s">
        <v>416</v>
      </c>
      <c r="I869" t="s">
        <v>577</v>
      </c>
      <c r="J869" t="s">
        <v>492</v>
      </c>
      <c r="K869" s="142">
        <v>195</v>
      </c>
      <c r="L869" s="326">
        <v>0.54469001293182373</v>
      </c>
      <c r="M869" s="326">
        <v>0.78628998994827271</v>
      </c>
      <c r="N869" s="142">
        <v>2465</v>
      </c>
      <c r="O869" s="326">
        <v>0.372079998254776</v>
      </c>
      <c r="P869" s="326">
        <v>0.78279000520706177</v>
      </c>
      <c r="Q869" s="142">
        <v>63272</v>
      </c>
      <c r="R869" s="326">
        <v>0.51279997825622559</v>
      </c>
      <c r="S869" s="326">
        <v>0.81407999992370605</v>
      </c>
    </row>
    <row r="870" spans="1:19" x14ac:dyDescent="0.25">
      <c r="A870" t="s">
        <v>478</v>
      </c>
      <c r="B870" t="s">
        <v>284</v>
      </c>
      <c r="C870" t="s">
        <v>309</v>
      </c>
      <c r="D870" t="s">
        <v>477</v>
      </c>
      <c r="E870" t="s">
        <v>45</v>
      </c>
      <c r="F870" t="s">
        <v>46</v>
      </c>
      <c r="G870" s="133">
        <v>14</v>
      </c>
      <c r="H870" t="s">
        <v>416</v>
      </c>
      <c r="I870" t="s">
        <v>577</v>
      </c>
      <c r="J870" t="s">
        <v>491</v>
      </c>
      <c r="K870" s="327">
        <v>36</v>
      </c>
      <c r="L870" s="326">
        <v>0.10056000202894209</v>
      </c>
      <c r="M870" s="326">
        <v>0.1451600044965744</v>
      </c>
      <c r="N870" s="327">
        <v>496</v>
      </c>
      <c r="O870" s="326">
        <v>7.4869997799396515E-2</v>
      </c>
      <c r="P870" s="326">
        <v>0.1575099974870682</v>
      </c>
      <c r="Q870" s="327">
        <v>9186</v>
      </c>
      <c r="R870" s="326">
        <v>7.4450001120567322E-2</v>
      </c>
      <c r="S870" s="325">
        <v>0.11818999797105791</v>
      </c>
    </row>
    <row r="871" spans="1:19" x14ac:dyDescent="0.25">
      <c r="A871" t="s">
        <v>478</v>
      </c>
      <c r="B871" t="s">
        <v>284</v>
      </c>
      <c r="C871" t="s">
        <v>309</v>
      </c>
      <c r="D871" t="s">
        <v>477</v>
      </c>
      <c r="E871" t="s">
        <v>45</v>
      </c>
      <c r="F871" t="s">
        <v>46</v>
      </c>
      <c r="G871" s="133">
        <v>14</v>
      </c>
      <c r="H871" t="s">
        <v>416</v>
      </c>
      <c r="I871" t="s">
        <v>577</v>
      </c>
      <c r="J871" t="s">
        <v>490</v>
      </c>
      <c r="K871" s="327">
        <v>7</v>
      </c>
      <c r="L871" s="326">
        <v>1.9549999386072159E-2</v>
      </c>
      <c r="M871" s="326">
        <v>2.8230000287294391E-2</v>
      </c>
      <c r="N871" s="327">
        <v>106</v>
      </c>
      <c r="O871" s="326">
        <v>1.6000000759959221E-2</v>
      </c>
      <c r="P871" s="326">
        <v>3.3659998327493668E-2</v>
      </c>
      <c r="Q871" s="327">
        <v>3071</v>
      </c>
      <c r="R871" s="326">
        <v>2.489000000059605E-2</v>
      </c>
      <c r="S871" s="325">
        <v>3.9510000497102737E-2</v>
      </c>
    </row>
    <row r="872" spans="1:19" x14ac:dyDescent="0.25">
      <c r="A872" t="s">
        <v>478</v>
      </c>
      <c r="B872" t="s">
        <v>284</v>
      </c>
      <c r="C872" t="s">
        <v>309</v>
      </c>
      <c r="D872" t="s">
        <v>477</v>
      </c>
      <c r="E872" t="s">
        <v>45</v>
      </c>
      <c r="F872" t="s">
        <v>46</v>
      </c>
      <c r="G872">
        <v>14</v>
      </c>
      <c r="H872" t="s">
        <v>416</v>
      </c>
      <c r="I872" t="s">
        <v>577</v>
      </c>
      <c r="J872" t="s">
        <v>489</v>
      </c>
      <c r="K872" s="142">
        <v>10</v>
      </c>
      <c r="L872" s="326">
        <v>2.7930000796914101E-2</v>
      </c>
      <c r="M872" s="326">
        <v>4.0320001542568207E-2</v>
      </c>
      <c r="N872" s="142">
        <v>66</v>
      </c>
      <c r="O872" s="326">
        <v>9.9600004032254219E-3</v>
      </c>
      <c r="P872" s="326">
        <v>2.0959999412298199E-2</v>
      </c>
      <c r="Q872" s="142">
        <v>1819</v>
      </c>
      <c r="R872" s="326">
        <v>1.473999954760075E-2</v>
      </c>
      <c r="S872" s="326">
        <v>2.339999936521053E-2</v>
      </c>
    </row>
    <row r="873" spans="1:19" x14ac:dyDescent="0.25">
      <c r="A873" t="s">
        <v>478</v>
      </c>
      <c r="B873" t="s">
        <v>284</v>
      </c>
      <c r="C873" t="s">
        <v>309</v>
      </c>
      <c r="D873" t="s">
        <v>477</v>
      </c>
      <c r="E873" t="s">
        <v>45</v>
      </c>
      <c r="F873" t="s">
        <v>46</v>
      </c>
      <c r="G873" s="133">
        <v>14</v>
      </c>
      <c r="H873" t="s">
        <v>416</v>
      </c>
      <c r="I873" t="s">
        <v>577</v>
      </c>
      <c r="J873" t="s">
        <v>488</v>
      </c>
      <c r="K873" s="327">
        <v>0</v>
      </c>
      <c r="L873" s="326">
        <v>0</v>
      </c>
      <c r="M873" s="326">
        <v>0</v>
      </c>
      <c r="N873" s="327">
        <v>16</v>
      </c>
      <c r="O873" s="326">
        <v>2.4200000334531069E-3</v>
      </c>
      <c r="P873" s="326">
        <v>5.0800000317394733E-3</v>
      </c>
      <c r="Q873" s="327">
        <v>374</v>
      </c>
      <c r="R873" s="326">
        <v>3.03000002168119E-3</v>
      </c>
      <c r="S873" s="325">
        <v>4.8099998384714127E-3</v>
      </c>
    </row>
    <row r="874" spans="1:19" x14ac:dyDescent="0.25">
      <c r="A874" t="s">
        <v>478</v>
      </c>
      <c r="B874" t="s">
        <v>284</v>
      </c>
      <c r="C874" t="s">
        <v>309</v>
      </c>
      <c r="D874" t="s">
        <v>477</v>
      </c>
      <c r="E874" t="s">
        <v>45</v>
      </c>
      <c r="F874" t="s">
        <v>46</v>
      </c>
      <c r="G874">
        <v>14</v>
      </c>
      <c r="H874" t="s">
        <v>416</v>
      </c>
      <c r="I874" t="s">
        <v>499</v>
      </c>
      <c r="J874" t="s">
        <v>261</v>
      </c>
      <c r="K874" s="142">
        <v>352</v>
      </c>
      <c r="L874" s="326">
        <v>0.98324000835418701</v>
      </c>
      <c r="N874" s="142">
        <v>6558</v>
      </c>
      <c r="O874" s="326">
        <v>0.98988997936248779</v>
      </c>
      <c r="Q874" s="142">
        <v>122496</v>
      </c>
      <c r="R874" s="326">
        <v>0.99278998374938965</v>
      </c>
    </row>
    <row r="875" spans="1:19" x14ac:dyDescent="0.25">
      <c r="A875" t="s">
        <v>478</v>
      </c>
      <c r="B875" t="s">
        <v>284</v>
      </c>
      <c r="C875" t="s">
        <v>309</v>
      </c>
      <c r="D875" t="s">
        <v>477</v>
      </c>
      <c r="E875" t="s">
        <v>45</v>
      </c>
      <c r="F875" t="s">
        <v>46</v>
      </c>
      <c r="G875" s="133">
        <v>14</v>
      </c>
      <c r="H875" t="s">
        <v>416</v>
      </c>
      <c r="I875" t="s">
        <v>499</v>
      </c>
      <c r="J875" t="s">
        <v>262</v>
      </c>
      <c r="K875" s="327">
        <v>6</v>
      </c>
      <c r="L875" s="326">
        <v>1.6759999096393589E-2</v>
      </c>
      <c r="N875" s="327">
        <v>67</v>
      </c>
      <c r="O875" s="326">
        <v>1.0110000148415571E-2</v>
      </c>
      <c r="Q875" s="327">
        <v>889</v>
      </c>
      <c r="R875" s="326">
        <v>7.2099999524652958E-3</v>
      </c>
      <c r="S875" s="325"/>
    </row>
    <row r="876" spans="1:19" x14ac:dyDescent="0.25">
      <c r="A876" t="s">
        <v>478</v>
      </c>
      <c r="B876" t="s">
        <v>284</v>
      </c>
      <c r="C876" t="s">
        <v>309</v>
      </c>
      <c r="D876" t="s">
        <v>477</v>
      </c>
      <c r="E876" t="s">
        <v>45</v>
      </c>
      <c r="F876" t="s">
        <v>46</v>
      </c>
      <c r="G876" s="133">
        <v>14</v>
      </c>
      <c r="H876" t="s">
        <v>416</v>
      </c>
      <c r="I876" t="s">
        <v>578</v>
      </c>
      <c r="J876" t="s">
        <v>498</v>
      </c>
      <c r="K876" s="327">
        <v>58</v>
      </c>
      <c r="L876" s="326">
        <v>0.1620099991559982</v>
      </c>
      <c r="N876" s="327">
        <v>574</v>
      </c>
      <c r="O876" s="326">
        <v>8.6640000343322754E-2</v>
      </c>
      <c r="Q876" s="327">
        <v>17871</v>
      </c>
      <c r="R876" s="326">
        <v>0.1448400020599365</v>
      </c>
      <c r="S876" s="325"/>
    </row>
    <row r="877" spans="1:19" x14ac:dyDescent="0.25">
      <c r="A877" t="s">
        <v>478</v>
      </c>
      <c r="B877" t="s">
        <v>284</v>
      </c>
      <c r="C877" t="s">
        <v>309</v>
      </c>
      <c r="D877" t="s">
        <v>477</v>
      </c>
      <c r="E877" t="s">
        <v>45</v>
      </c>
      <c r="F877" t="s">
        <v>46</v>
      </c>
      <c r="G877" s="133">
        <v>14</v>
      </c>
      <c r="H877" t="s">
        <v>416</v>
      </c>
      <c r="I877" t="s">
        <v>578</v>
      </c>
      <c r="J877" t="s">
        <v>497</v>
      </c>
      <c r="K877" s="327">
        <v>108</v>
      </c>
      <c r="L877" s="326">
        <v>0.30167999863624573</v>
      </c>
      <c r="N877" s="327">
        <v>1363</v>
      </c>
      <c r="O877" s="326">
        <v>0.2057400047779083</v>
      </c>
      <c r="Q877" s="327">
        <v>21943</v>
      </c>
      <c r="R877" s="326">
        <v>0.17783999443054199</v>
      </c>
      <c r="S877" s="325"/>
    </row>
    <row r="878" spans="1:19" x14ac:dyDescent="0.25">
      <c r="A878" t="s">
        <v>478</v>
      </c>
      <c r="B878" t="s">
        <v>284</v>
      </c>
      <c r="C878" t="s">
        <v>309</v>
      </c>
      <c r="D878" t="s">
        <v>477</v>
      </c>
      <c r="E878" t="s">
        <v>45</v>
      </c>
      <c r="F878" t="s">
        <v>46</v>
      </c>
      <c r="G878" s="133">
        <v>14</v>
      </c>
      <c r="H878" t="s">
        <v>416</v>
      </c>
      <c r="I878" t="s">
        <v>578</v>
      </c>
      <c r="J878" t="s">
        <v>496</v>
      </c>
      <c r="K878" s="327">
        <v>77</v>
      </c>
      <c r="L878" s="326">
        <v>0.21507999300956729</v>
      </c>
      <c r="N878" s="327">
        <v>1604</v>
      </c>
      <c r="O878" s="326">
        <v>0.2421099990606308</v>
      </c>
      <c r="Q878" s="327">
        <v>25988</v>
      </c>
      <c r="R878" s="326">
        <v>0.21062999963760379</v>
      </c>
      <c r="S878" s="325"/>
    </row>
    <row r="879" spans="1:19" x14ac:dyDescent="0.25">
      <c r="A879" t="s">
        <v>478</v>
      </c>
      <c r="B879" t="s">
        <v>284</v>
      </c>
      <c r="C879" t="s">
        <v>309</v>
      </c>
      <c r="D879" t="s">
        <v>477</v>
      </c>
      <c r="E879" t="s">
        <v>45</v>
      </c>
      <c r="F879" t="s">
        <v>46</v>
      </c>
      <c r="G879" s="133">
        <v>14</v>
      </c>
      <c r="H879" t="s">
        <v>416</v>
      </c>
      <c r="I879" t="s">
        <v>578</v>
      </c>
      <c r="J879" t="s">
        <v>495</v>
      </c>
      <c r="K879" s="327">
        <v>73</v>
      </c>
      <c r="L879" s="326">
        <v>0.20390999317169189</v>
      </c>
      <c r="N879" s="327">
        <v>1455</v>
      </c>
      <c r="O879" s="326">
        <v>0.2196200042963028</v>
      </c>
      <c r="Q879" s="327">
        <v>27975</v>
      </c>
      <c r="R879" s="326">
        <v>0.22673000395298001</v>
      </c>
      <c r="S879" s="325"/>
    </row>
    <row r="880" spans="1:19" x14ac:dyDescent="0.25">
      <c r="A880" t="s">
        <v>478</v>
      </c>
      <c r="B880" t="s">
        <v>284</v>
      </c>
      <c r="C880" t="s">
        <v>309</v>
      </c>
      <c r="D880" t="s">
        <v>477</v>
      </c>
      <c r="E880" t="s">
        <v>45</v>
      </c>
      <c r="F880" t="s">
        <v>46</v>
      </c>
      <c r="G880" s="133">
        <v>14</v>
      </c>
      <c r="H880" t="s">
        <v>416</v>
      </c>
      <c r="I880" t="s">
        <v>578</v>
      </c>
      <c r="J880" t="s">
        <v>494</v>
      </c>
      <c r="K880" s="327">
        <v>42</v>
      </c>
      <c r="L880" s="326">
        <v>0.11732000112533569</v>
      </c>
      <c r="N880" s="327">
        <v>1629</v>
      </c>
      <c r="O880" s="326">
        <v>0.24589000642299649</v>
      </c>
      <c r="Q880" s="327">
        <v>29608</v>
      </c>
      <c r="R880" s="326">
        <v>0.23995999991893771</v>
      </c>
      <c r="S880" s="325"/>
    </row>
    <row r="881" spans="1:19" x14ac:dyDescent="0.25">
      <c r="A881" t="s">
        <v>478</v>
      </c>
      <c r="B881" t="s">
        <v>284</v>
      </c>
      <c r="C881" t="s">
        <v>309</v>
      </c>
      <c r="D881" t="s">
        <v>477</v>
      </c>
      <c r="E881" t="s">
        <v>45</v>
      </c>
      <c r="F881" t="s">
        <v>46</v>
      </c>
      <c r="G881" s="133">
        <v>14</v>
      </c>
      <c r="H881" t="s">
        <v>416</v>
      </c>
      <c r="I881" t="s">
        <v>476</v>
      </c>
      <c r="J881" t="s">
        <v>482</v>
      </c>
      <c r="K881" s="327">
        <v>252</v>
      </c>
      <c r="L881" s="326">
        <v>0.70390999317169189</v>
      </c>
      <c r="M881" s="326">
        <v>0.73255997896194458</v>
      </c>
      <c r="N881" s="327">
        <v>4732</v>
      </c>
      <c r="O881" s="326">
        <v>0.71425998210906982</v>
      </c>
      <c r="P881" s="326">
        <v>0.76323002576828003</v>
      </c>
      <c r="Q881" s="327">
        <v>91484</v>
      </c>
      <c r="R881" s="326">
        <v>0.74145001173019409</v>
      </c>
      <c r="S881" s="325">
        <v>0.77395999431610107</v>
      </c>
    </row>
    <row r="882" spans="1:19" x14ac:dyDescent="0.25">
      <c r="A882" t="s">
        <v>478</v>
      </c>
      <c r="B882" t="s">
        <v>284</v>
      </c>
      <c r="C882" t="s">
        <v>309</v>
      </c>
      <c r="D882" t="s">
        <v>477</v>
      </c>
      <c r="E882" t="s">
        <v>45</v>
      </c>
      <c r="F882" t="s">
        <v>46</v>
      </c>
      <c r="G882" s="133">
        <v>14</v>
      </c>
      <c r="H882" t="s">
        <v>416</v>
      </c>
      <c r="I882" t="s">
        <v>476</v>
      </c>
      <c r="J882" t="s">
        <v>481</v>
      </c>
      <c r="K882" s="327">
        <v>32</v>
      </c>
      <c r="L882" s="326">
        <v>8.9390002191066742E-2</v>
      </c>
      <c r="M882" s="326">
        <v>9.3019999563694E-2</v>
      </c>
      <c r="N882" s="327">
        <v>640</v>
      </c>
      <c r="O882" s="326">
        <v>9.66000035405159E-2</v>
      </c>
      <c r="P882" s="326">
        <v>0.1032299995422363</v>
      </c>
      <c r="Q882" s="327">
        <v>12086</v>
      </c>
      <c r="R882" s="326">
        <v>9.7949996590614319E-2</v>
      </c>
      <c r="S882" s="325">
        <v>0.1022500023245811</v>
      </c>
    </row>
    <row r="883" spans="1:19" x14ac:dyDescent="0.25">
      <c r="A883" t="s">
        <v>478</v>
      </c>
      <c r="B883" t="s">
        <v>284</v>
      </c>
      <c r="C883" t="s">
        <v>309</v>
      </c>
      <c r="D883" t="s">
        <v>477</v>
      </c>
      <c r="E883" t="s">
        <v>45</v>
      </c>
      <c r="F883" t="s">
        <v>46</v>
      </c>
      <c r="G883" s="133">
        <v>14</v>
      </c>
      <c r="H883" t="s">
        <v>416</v>
      </c>
      <c r="I883" t="s">
        <v>476</v>
      </c>
      <c r="J883" t="s">
        <v>480</v>
      </c>
      <c r="K883" s="327">
        <v>31</v>
      </c>
      <c r="L883" s="326">
        <v>8.6589999496936798E-2</v>
      </c>
      <c r="M883" s="326">
        <v>9.0120002627372742E-2</v>
      </c>
      <c r="N883" s="327">
        <v>477</v>
      </c>
      <c r="O883" s="326">
        <v>7.1999996900558472E-2</v>
      </c>
      <c r="P883" s="326">
        <v>7.6940000057220459E-2</v>
      </c>
      <c r="Q883" s="327">
        <v>8487</v>
      </c>
      <c r="R883" s="326">
        <v>6.8779997527599335E-2</v>
      </c>
      <c r="S883" s="325">
        <v>7.1800000965595245E-2</v>
      </c>
    </row>
    <row r="884" spans="1:19" x14ac:dyDescent="0.25">
      <c r="A884" t="s">
        <v>478</v>
      </c>
      <c r="B884" t="s">
        <v>284</v>
      </c>
      <c r="C884" t="s">
        <v>309</v>
      </c>
      <c r="D884" t="s">
        <v>477</v>
      </c>
      <c r="E884" t="s">
        <v>45</v>
      </c>
      <c r="F884" t="s">
        <v>46</v>
      </c>
      <c r="G884" s="133">
        <v>14</v>
      </c>
      <c r="H884" t="s">
        <v>416</v>
      </c>
      <c r="I884" t="s">
        <v>476</v>
      </c>
      <c r="J884" t="s">
        <v>479</v>
      </c>
      <c r="K884" s="327">
        <v>14</v>
      </c>
      <c r="L884" s="326">
        <v>3.9110001176595688E-2</v>
      </c>
      <c r="N884" s="327">
        <v>425</v>
      </c>
      <c r="O884" s="326">
        <v>6.4149998128414154E-2</v>
      </c>
      <c r="Q884" s="327">
        <v>5183</v>
      </c>
      <c r="R884" s="326">
        <v>4.2010001838207238E-2</v>
      </c>
      <c r="S884" s="325"/>
    </row>
    <row r="885" spans="1:19" x14ac:dyDescent="0.25">
      <c r="A885" t="s">
        <v>478</v>
      </c>
      <c r="B885" t="s">
        <v>284</v>
      </c>
      <c r="C885" t="s">
        <v>309</v>
      </c>
      <c r="D885" t="s">
        <v>477</v>
      </c>
      <c r="E885" t="s">
        <v>45</v>
      </c>
      <c r="F885" t="s">
        <v>46</v>
      </c>
      <c r="G885" s="133">
        <v>14</v>
      </c>
      <c r="H885" t="s">
        <v>416</v>
      </c>
      <c r="I885" t="s">
        <v>476</v>
      </c>
      <c r="J885" t="s">
        <v>475</v>
      </c>
      <c r="K885" s="327">
        <v>29</v>
      </c>
      <c r="L885" s="326">
        <v>8.1009998917579651E-2</v>
      </c>
      <c r="M885" s="326">
        <v>8.4299996495246887E-2</v>
      </c>
      <c r="N885" s="327">
        <v>351</v>
      </c>
      <c r="O885" s="326">
        <v>5.2979998290538788E-2</v>
      </c>
      <c r="P885" s="326">
        <v>5.6609999388456338E-2</v>
      </c>
      <c r="Q885" s="327">
        <v>6145</v>
      </c>
      <c r="R885" s="326">
        <v>4.9800001084804528E-2</v>
      </c>
      <c r="S885" s="325">
        <v>5.1989998668432243E-2</v>
      </c>
    </row>
    <row r="886" spans="1:19" x14ac:dyDescent="0.25">
      <c r="A886" t="s">
        <v>478</v>
      </c>
      <c r="B886" t="s">
        <v>284</v>
      </c>
      <c r="C886" t="s">
        <v>309</v>
      </c>
      <c r="D886" t="s">
        <v>477</v>
      </c>
      <c r="E886" t="s">
        <v>47</v>
      </c>
      <c r="F886" t="s">
        <v>48</v>
      </c>
      <c r="G886" s="133">
        <v>16</v>
      </c>
      <c r="H886" t="s">
        <v>244</v>
      </c>
      <c r="I886" t="s">
        <v>525</v>
      </c>
      <c r="J886" t="s">
        <v>530</v>
      </c>
      <c r="K886" s="327">
        <v>2</v>
      </c>
      <c r="L886" s="326">
        <v>2.8599998913705349E-3</v>
      </c>
      <c r="N886" s="327">
        <v>19</v>
      </c>
      <c r="O886" s="326">
        <v>4.0199998766183853E-3</v>
      </c>
      <c r="Q886" s="327">
        <v>595</v>
      </c>
      <c r="R886" s="326">
        <v>4.8199999146163464E-3</v>
      </c>
      <c r="S886" s="325"/>
    </row>
    <row r="887" spans="1:19" x14ac:dyDescent="0.25">
      <c r="A887" t="s">
        <v>478</v>
      </c>
      <c r="B887" t="s">
        <v>284</v>
      </c>
      <c r="C887" t="s">
        <v>309</v>
      </c>
      <c r="D887" t="s">
        <v>477</v>
      </c>
      <c r="E887" t="s">
        <v>47</v>
      </c>
      <c r="F887" t="s">
        <v>48</v>
      </c>
      <c r="G887" s="133">
        <v>16</v>
      </c>
      <c r="H887" t="s">
        <v>244</v>
      </c>
      <c r="I887" t="s">
        <v>525</v>
      </c>
      <c r="J887" t="s">
        <v>529</v>
      </c>
      <c r="K887" s="327">
        <v>39</v>
      </c>
      <c r="L887" s="326">
        <v>5.5709999054670327E-2</v>
      </c>
      <c r="N887" s="327">
        <v>190</v>
      </c>
      <c r="O887" s="326">
        <v>4.0150001645088203E-2</v>
      </c>
      <c r="Q887" s="327">
        <v>4962</v>
      </c>
      <c r="R887" s="326">
        <v>4.0219999849796302E-2</v>
      </c>
      <c r="S887" s="325"/>
    </row>
    <row r="888" spans="1:19" x14ac:dyDescent="0.25">
      <c r="A888" t="s">
        <v>478</v>
      </c>
      <c r="B888" t="s">
        <v>284</v>
      </c>
      <c r="C888" t="s">
        <v>309</v>
      </c>
      <c r="D888" t="s">
        <v>477</v>
      </c>
      <c r="E888" t="s">
        <v>47</v>
      </c>
      <c r="F888" t="s">
        <v>48</v>
      </c>
      <c r="G888">
        <v>16</v>
      </c>
      <c r="H888" t="s">
        <v>244</v>
      </c>
      <c r="I888" t="s">
        <v>525</v>
      </c>
      <c r="J888" t="s">
        <v>528</v>
      </c>
      <c r="K888" s="142">
        <v>113</v>
      </c>
      <c r="L888" s="326">
        <v>0.1614300012588501</v>
      </c>
      <c r="N888" s="142">
        <v>561</v>
      </c>
      <c r="O888" s="326">
        <v>0.1185500025749207</v>
      </c>
      <c r="Q888" s="142">
        <v>15699</v>
      </c>
      <c r="R888" s="326">
        <v>0.12724000215530401</v>
      </c>
    </row>
    <row r="889" spans="1:19" x14ac:dyDescent="0.25">
      <c r="A889" t="s">
        <v>478</v>
      </c>
      <c r="B889" t="s">
        <v>284</v>
      </c>
      <c r="C889" t="s">
        <v>309</v>
      </c>
      <c r="D889" t="s">
        <v>477</v>
      </c>
      <c r="E889" t="s">
        <v>47</v>
      </c>
      <c r="F889" t="s">
        <v>48</v>
      </c>
      <c r="G889" s="133">
        <v>16</v>
      </c>
      <c r="H889" t="s">
        <v>244</v>
      </c>
      <c r="I889" t="s">
        <v>525</v>
      </c>
      <c r="J889" t="s">
        <v>527</v>
      </c>
      <c r="K889" s="327">
        <v>144</v>
      </c>
      <c r="L889" s="326">
        <v>0.20570999383926389</v>
      </c>
      <c r="N889" s="327">
        <v>1141</v>
      </c>
      <c r="O889" s="326">
        <v>0.24111999571323389</v>
      </c>
      <c r="Q889" s="327">
        <v>30576</v>
      </c>
      <c r="R889" s="326">
        <v>0.2478100061416626</v>
      </c>
      <c r="S889" s="325"/>
    </row>
    <row r="890" spans="1:19" x14ac:dyDescent="0.25">
      <c r="A890" t="s">
        <v>478</v>
      </c>
      <c r="B890" t="s">
        <v>284</v>
      </c>
      <c r="C890" t="s">
        <v>309</v>
      </c>
      <c r="D890" t="s">
        <v>477</v>
      </c>
      <c r="E890" t="s">
        <v>47</v>
      </c>
      <c r="F890" t="s">
        <v>48</v>
      </c>
      <c r="G890" s="133">
        <v>16</v>
      </c>
      <c r="H890" t="s">
        <v>244</v>
      </c>
      <c r="I890" t="s">
        <v>525</v>
      </c>
      <c r="J890" t="s">
        <v>526</v>
      </c>
      <c r="K890" s="327">
        <v>130</v>
      </c>
      <c r="L890" s="326">
        <v>0.18570999801158911</v>
      </c>
      <c r="N890" s="327">
        <v>1167</v>
      </c>
      <c r="O890" s="326">
        <v>0.2466199994087219</v>
      </c>
      <c r="Q890" s="327">
        <v>30917</v>
      </c>
      <c r="R890" s="326">
        <v>0.25056999921798712</v>
      </c>
      <c r="S890" s="325"/>
    </row>
    <row r="891" spans="1:19" x14ac:dyDescent="0.25">
      <c r="A891" t="s">
        <v>478</v>
      </c>
      <c r="B891" t="s">
        <v>284</v>
      </c>
      <c r="C891" t="s">
        <v>309</v>
      </c>
      <c r="D891" t="s">
        <v>477</v>
      </c>
      <c r="E891" t="s">
        <v>47</v>
      </c>
      <c r="F891" t="s">
        <v>48</v>
      </c>
      <c r="G891">
        <v>16</v>
      </c>
      <c r="H891" t="s">
        <v>244</v>
      </c>
      <c r="I891" t="s">
        <v>525</v>
      </c>
      <c r="J891" t="s">
        <v>259</v>
      </c>
      <c r="K891" s="142">
        <v>153</v>
      </c>
      <c r="L891" s="326">
        <v>0.21856999397277829</v>
      </c>
      <c r="N891" s="142">
        <v>970</v>
      </c>
      <c r="O891" s="326">
        <v>0.20498999953269961</v>
      </c>
      <c r="Q891" s="142">
        <v>23351</v>
      </c>
      <c r="R891" s="326">
        <v>0.18925000727176669</v>
      </c>
    </row>
    <row r="892" spans="1:19" x14ac:dyDescent="0.25">
      <c r="A892" t="s">
        <v>478</v>
      </c>
      <c r="B892" t="s">
        <v>284</v>
      </c>
      <c r="C892" t="s">
        <v>309</v>
      </c>
      <c r="D892" t="s">
        <v>477</v>
      </c>
      <c r="E892" t="s">
        <v>47</v>
      </c>
      <c r="F892" t="s">
        <v>48</v>
      </c>
      <c r="G892" s="133">
        <v>16</v>
      </c>
      <c r="H892" t="s">
        <v>244</v>
      </c>
      <c r="I892" t="s">
        <v>525</v>
      </c>
      <c r="J892" t="s">
        <v>260</v>
      </c>
      <c r="K892" s="327">
        <v>119</v>
      </c>
      <c r="L892" s="326">
        <v>0.17000000178813929</v>
      </c>
      <c r="N892" s="327">
        <v>684</v>
      </c>
      <c r="O892" s="326">
        <v>0.14454999566078189</v>
      </c>
      <c r="Q892" s="327">
        <v>17285</v>
      </c>
      <c r="R892" s="326">
        <v>0.14009000360965729</v>
      </c>
      <c r="S892" s="325"/>
    </row>
    <row r="893" spans="1:19" x14ac:dyDescent="0.25">
      <c r="A893" t="s">
        <v>478</v>
      </c>
      <c r="B893" t="s">
        <v>284</v>
      </c>
      <c r="C893" t="s">
        <v>309</v>
      </c>
      <c r="D893" t="s">
        <v>477</v>
      </c>
      <c r="E893" t="s">
        <v>47</v>
      </c>
      <c r="F893" t="s">
        <v>48</v>
      </c>
      <c r="G893" s="133">
        <v>16</v>
      </c>
      <c r="H893" t="s">
        <v>244</v>
      </c>
      <c r="I893" t="s">
        <v>521</v>
      </c>
      <c r="J893" t="s">
        <v>524</v>
      </c>
      <c r="K893" s="327">
        <v>584</v>
      </c>
      <c r="L893" s="326">
        <v>0.8342900276184082</v>
      </c>
      <c r="M893" s="326">
        <v>0.86646997928619385</v>
      </c>
      <c r="N893" s="327">
        <v>3838</v>
      </c>
      <c r="O893" s="326">
        <v>0.8110700249671936</v>
      </c>
      <c r="P893" s="326">
        <v>0.85938000679016113</v>
      </c>
      <c r="Q893" s="327">
        <v>99716</v>
      </c>
      <c r="R893" s="326">
        <v>0.80817002058029175</v>
      </c>
      <c r="S893" s="325">
        <v>0.84360998868942261</v>
      </c>
    </row>
    <row r="894" spans="1:19" x14ac:dyDescent="0.25">
      <c r="A894" t="s">
        <v>478</v>
      </c>
      <c r="B894" t="s">
        <v>284</v>
      </c>
      <c r="C894" t="s">
        <v>309</v>
      </c>
      <c r="D894" t="s">
        <v>477</v>
      </c>
      <c r="E894" t="s">
        <v>47</v>
      </c>
      <c r="F894" t="s">
        <v>48</v>
      </c>
      <c r="G894">
        <v>16</v>
      </c>
      <c r="H894" t="s">
        <v>244</v>
      </c>
      <c r="I894" t="s">
        <v>521</v>
      </c>
      <c r="J894" t="s">
        <v>523</v>
      </c>
      <c r="K894" s="142">
        <v>59</v>
      </c>
      <c r="L894" s="326">
        <v>8.4289997816085815E-2</v>
      </c>
      <c r="M894" s="326">
        <v>8.7540000677108765E-2</v>
      </c>
      <c r="N894" s="142">
        <v>384</v>
      </c>
      <c r="O894" s="326">
        <v>8.1150002777576447E-2</v>
      </c>
      <c r="P894" s="326">
        <v>8.5979998111724854E-2</v>
      </c>
      <c r="Q894" s="142">
        <v>10969</v>
      </c>
      <c r="R894" s="326">
        <v>8.8899999856948853E-2</v>
      </c>
      <c r="S894" s="326">
        <v>9.2799998819828033E-2</v>
      </c>
    </row>
    <row r="895" spans="1:19" x14ac:dyDescent="0.25">
      <c r="A895" t="s">
        <v>478</v>
      </c>
      <c r="B895" t="s">
        <v>284</v>
      </c>
      <c r="C895" t="s">
        <v>309</v>
      </c>
      <c r="D895" t="s">
        <v>477</v>
      </c>
      <c r="E895" t="s">
        <v>47</v>
      </c>
      <c r="F895" t="s">
        <v>48</v>
      </c>
      <c r="G895" s="133">
        <v>16</v>
      </c>
      <c r="H895" t="s">
        <v>244</v>
      </c>
      <c r="I895" t="s">
        <v>521</v>
      </c>
      <c r="J895" t="s">
        <v>522</v>
      </c>
      <c r="K895" s="327">
        <v>31</v>
      </c>
      <c r="L895" s="326">
        <v>4.4289998710155487E-2</v>
      </c>
      <c r="M895" s="326">
        <v>4.5990001410245902E-2</v>
      </c>
      <c r="N895" s="327">
        <v>244</v>
      </c>
      <c r="O895" s="326">
        <v>5.1559999585151672E-2</v>
      </c>
      <c r="P895" s="326">
        <v>5.4639998823404312E-2</v>
      </c>
      <c r="Q895" s="327">
        <v>7517</v>
      </c>
      <c r="R895" s="326">
        <v>6.0920000076293952E-2</v>
      </c>
      <c r="S895" s="325">
        <v>6.3589997589588165E-2</v>
      </c>
    </row>
    <row r="896" spans="1:19" x14ac:dyDescent="0.25">
      <c r="A896" t="s">
        <v>478</v>
      </c>
      <c r="B896" t="s">
        <v>284</v>
      </c>
      <c r="C896" t="s">
        <v>309</v>
      </c>
      <c r="D896" t="s">
        <v>477</v>
      </c>
      <c r="E896" t="s">
        <v>47</v>
      </c>
      <c r="F896" t="s">
        <v>48</v>
      </c>
      <c r="G896">
        <v>16</v>
      </c>
      <c r="H896" t="s">
        <v>244</v>
      </c>
      <c r="I896" t="s">
        <v>521</v>
      </c>
      <c r="J896" t="s">
        <v>438</v>
      </c>
      <c r="K896" s="142">
        <v>26</v>
      </c>
      <c r="L896" s="326">
        <v>3.7140000611543662E-2</v>
      </c>
      <c r="N896" s="142">
        <v>266</v>
      </c>
      <c r="O896" s="326">
        <v>5.6210000067949302E-2</v>
      </c>
      <c r="Q896" s="142">
        <v>5183</v>
      </c>
      <c r="R896" s="326">
        <v>4.2010001838207238E-2</v>
      </c>
    </row>
    <row r="897" spans="1:19" x14ac:dyDescent="0.25">
      <c r="A897" t="s">
        <v>478</v>
      </c>
      <c r="B897" t="s">
        <v>284</v>
      </c>
      <c r="C897" t="s">
        <v>309</v>
      </c>
      <c r="D897" t="s">
        <v>477</v>
      </c>
      <c r="E897" t="s">
        <v>47</v>
      </c>
      <c r="F897" t="s">
        <v>48</v>
      </c>
      <c r="G897" s="133">
        <v>16</v>
      </c>
      <c r="H897" t="s">
        <v>244</v>
      </c>
      <c r="I897" t="s">
        <v>517</v>
      </c>
      <c r="J897" t="s">
        <v>520</v>
      </c>
      <c r="K897" s="327">
        <v>273</v>
      </c>
      <c r="L897" s="326">
        <v>0.38999998569488531</v>
      </c>
      <c r="N897" s="327">
        <v>1678</v>
      </c>
      <c r="O897" s="326">
        <v>0.35460999608039862</v>
      </c>
      <c r="Q897" s="327">
        <v>43571</v>
      </c>
      <c r="R897" s="326">
        <v>0.35313001275062561</v>
      </c>
      <c r="S897" s="325"/>
    </row>
    <row r="898" spans="1:19" x14ac:dyDescent="0.25">
      <c r="A898" t="s">
        <v>478</v>
      </c>
      <c r="B898" t="s">
        <v>284</v>
      </c>
      <c r="C898" t="s">
        <v>309</v>
      </c>
      <c r="D898" t="s">
        <v>477</v>
      </c>
      <c r="E898" t="s">
        <v>47</v>
      </c>
      <c r="F898" t="s">
        <v>48</v>
      </c>
      <c r="G898">
        <v>16</v>
      </c>
      <c r="H898" t="s">
        <v>244</v>
      </c>
      <c r="I898" t="s">
        <v>517</v>
      </c>
      <c r="J898" t="s">
        <v>519</v>
      </c>
      <c r="K898" s="142">
        <v>200</v>
      </c>
      <c r="L898" s="326">
        <v>0.28571000695228582</v>
      </c>
      <c r="N898" s="142">
        <v>1347</v>
      </c>
      <c r="O898" s="326">
        <v>0.28466001152992249</v>
      </c>
      <c r="Q898" s="142">
        <v>34904</v>
      </c>
      <c r="R898" s="326">
        <v>0.28288999199867249</v>
      </c>
    </row>
    <row r="899" spans="1:19" x14ac:dyDescent="0.25">
      <c r="A899" t="s">
        <v>478</v>
      </c>
      <c r="B899" t="s">
        <v>284</v>
      </c>
      <c r="C899" t="s">
        <v>309</v>
      </c>
      <c r="D899" t="s">
        <v>477</v>
      </c>
      <c r="E899" t="s">
        <v>47</v>
      </c>
      <c r="F899" t="s">
        <v>48</v>
      </c>
      <c r="G899" s="133">
        <v>16</v>
      </c>
      <c r="H899" t="s">
        <v>244</v>
      </c>
      <c r="I899" t="s">
        <v>517</v>
      </c>
      <c r="J899" t="s">
        <v>518</v>
      </c>
      <c r="K899" s="327">
        <v>227</v>
      </c>
      <c r="L899" s="326">
        <v>0.32429000735282898</v>
      </c>
      <c r="N899" s="327">
        <v>1707</v>
      </c>
      <c r="O899" s="326">
        <v>0.36074000597000122</v>
      </c>
      <c r="Q899" s="327">
        <v>44910</v>
      </c>
      <c r="R899" s="326">
        <v>0.3639799952507019</v>
      </c>
      <c r="S899" s="325"/>
    </row>
    <row r="900" spans="1:19" x14ac:dyDescent="0.25">
      <c r="A900" t="s">
        <v>478</v>
      </c>
      <c r="B900" t="s">
        <v>284</v>
      </c>
      <c r="C900" t="s">
        <v>309</v>
      </c>
      <c r="D900" t="s">
        <v>477</v>
      </c>
      <c r="E900" t="s">
        <v>47</v>
      </c>
      <c r="F900" t="s">
        <v>48</v>
      </c>
      <c r="G900" s="133">
        <v>16</v>
      </c>
      <c r="H900" t="s">
        <v>244</v>
      </c>
      <c r="I900" t="s">
        <v>513</v>
      </c>
      <c r="J900" t="s">
        <v>516</v>
      </c>
      <c r="K900" s="327">
        <v>23</v>
      </c>
      <c r="L900" s="326">
        <v>3.2859999686479568E-2</v>
      </c>
      <c r="M900" s="326">
        <v>3.8849998265504837E-2</v>
      </c>
      <c r="N900" s="327">
        <v>160</v>
      </c>
      <c r="O900" s="326">
        <v>3.3810000866651542E-2</v>
      </c>
      <c r="P900" s="326">
        <v>4.0849998593330383E-2</v>
      </c>
      <c r="Q900" s="327">
        <v>4179</v>
      </c>
      <c r="R900" s="326">
        <v>3.3870000392198563E-2</v>
      </c>
      <c r="S900" s="325">
        <v>3.8320001214742661E-2</v>
      </c>
    </row>
    <row r="901" spans="1:19" x14ac:dyDescent="0.25">
      <c r="A901" t="s">
        <v>478</v>
      </c>
      <c r="B901" t="s">
        <v>284</v>
      </c>
      <c r="C901" t="s">
        <v>309</v>
      </c>
      <c r="D901" t="s">
        <v>477</v>
      </c>
      <c r="E901" t="s">
        <v>47</v>
      </c>
      <c r="F901" t="s">
        <v>48</v>
      </c>
      <c r="G901">
        <v>16</v>
      </c>
      <c r="H901" t="s">
        <v>244</v>
      </c>
      <c r="I901" t="s">
        <v>513</v>
      </c>
      <c r="J901" t="s">
        <v>515</v>
      </c>
      <c r="K901" s="142">
        <v>39</v>
      </c>
      <c r="L901" s="326">
        <v>5.5709999054670327E-2</v>
      </c>
      <c r="M901" s="326">
        <v>6.5880000591278076E-2</v>
      </c>
      <c r="N901" s="142">
        <v>444</v>
      </c>
      <c r="O901" s="326">
        <v>9.3829996883869171E-2</v>
      </c>
      <c r="P901" s="326">
        <v>0.1133499965071678</v>
      </c>
      <c r="Q901" s="142">
        <v>13286</v>
      </c>
      <c r="R901" s="326">
        <v>0.1076800003647804</v>
      </c>
      <c r="S901" s="326">
        <v>0.12182000279426571</v>
      </c>
    </row>
    <row r="902" spans="1:19" x14ac:dyDescent="0.25">
      <c r="A902" t="s">
        <v>478</v>
      </c>
      <c r="B902" t="s">
        <v>284</v>
      </c>
      <c r="C902" t="s">
        <v>309</v>
      </c>
      <c r="D902" t="s">
        <v>477</v>
      </c>
      <c r="E902" t="s">
        <v>47</v>
      </c>
      <c r="F902" t="s">
        <v>48</v>
      </c>
      <c r="G902">
        <v>16</v>
      </c>
      <c r="H902" t="s">
        <v>244</v>
      </c>
      <c r="I902" t="s">
        <v>513</v>
      </c>
      <c r="J902" t="s">
        <v>514</v>
      </c>
      <c r="K902" s="142">
        <v>530</v>
      </c>
      <c r="L902" s="326">
        <v>0.75713998079299927</v>
      </c>
      <c r="M902" s="326">
        <v>0.89526998996734619</v>
      </c>
      <c r="N902" s="142">
        <v>3313</v>
      </c>
      <c r="O902" s="326">
        <v>0.70012998580932617</v>
      </c>
      <c r="P902" s="326">
        <v>0.84579998254776001</v>
      </c>
      <c r="Q902" s="142">
        <v>91601</v>
      </c>
      <c r="R902" s="326">
        <v>0.74239999055862427</v>
      </c>
      <c r="S902" s="326">
        <v>0.83986997604370117</v>
      </c>
    </row>
    <row r="903" spans="1:19" x14ac:dyDescent="0.25">
      <c r="A903" t="s">
        <v>478</v>
      </c>
      <c r="B903" t="s">
        <v>284</v>
      </c>
      <c r="C903" t="s">
        <v>309</v>
      </c>
      <c r="D903" t="s">
        <v>477</v>
      </c>
      <c r="E903" t="s">
        <v>47</v>
      </c>
      <c r="F903" t="s">
        <v>48</v>
      </c>
      <c r="G903" s="133">
        <v>16</v>
      </c>
      <c r="H903" t="s">
        <v>244</v>
      </c>
      <c r="I903" t="s">
        <v>513</v>
      </c>
      <c r="J903" t="s">
        <v>512</v>
      </c>
      <c r="K903" s="327">
        <v>108</v>
      </c>
      <c r="L903" s="326">
        <v>0.15429000556468961</v>
      </c>
      <c r="N903" s="327">
        <v>815</v>
      </c>
      <c r="O903" s="326">
        <v>0.1722300052642822</v>
      </c>
      <c r="Q903" s="327">
        <v>14319</v>
      </c>
      <c r="R903" s="326">
        <v>0.11604999750852581</v>
      </c>
      <c r="S903" s="325"/>
    </row>
    <row r="904" spans="1:19" x14ac:dyDescent="0.25">
      <c r="A904" t="s">
        <v>478</v>
      </c>
      <c r="B904" t="s">
        <v>284</v>
      </c>
      <c r="C904" t="s">
        <v>309</v>
      </c>
      <c r="D904" t="s">
        <v>477</v>
      </c>
      <c r="E904" t="s">
        <v>47</v>
      </c>
      <c r="F904" t="s">
        <v>48</v>
      </c>
      <c r="G904" s="133">
        <v>16</v>
      </c>
      <c r="H904" t="s">
        <v>244</v>
      </c>
      <c r="I904" t="s">
        <v>575</v>
      </c>
      <c r="J904" t="s">
        <v>511</v>
      </c>
      <c r="K904" s="327">
        <v>22</v>
      </c>
      <c r="L904" s="326">
        <v>3.1429998576641083E-2</v>
      </c>
      <c r="M904" s="326">
        <v>3.288000077009201E-2</v>
      </c>
      <c r="N904" s="327">
        <v>78</v>
      </c>
      <c r="O904" s="326">
        <v>1.648000068962574E-2</v>
      </c>
      <c r="P904" s="326">
        <v>1.802000030875206E-2</v>
      </c>
      <c r="Q904" s="327">
        <v>5100</v>
      </c>
      <c r="R904" s="326">
        <v>4.1329998522996902E-2</v>
      </c>
      <c r="S904" s="325">
        <v>4.4070001691579819E-2</v>
      </c>
    </row>
    <row r="905" spans="1:19" x14ac:dyDescent="0.25">
      <c r="A905" t="s">
        <v>478</v>
      </c>
      <c r="B905" t="s">
        <v>284</v>
      </c>
      <c r="C905" t="s">
        <v>309</v>
      </c>
      <c r="D905" t="s">
        <v>477</v>
      </c>
      <c r="E905" t="s">
        <v>47</v>
      </c>
      <c r="F905" t="s">
        <v>48</v>
      </c>
      <c r="G905">
        <v>16</v>
      </c>
      <c r="H905" t="s">
        <v>244</v>
      </c>
      <c r="I905" t="s">
        <v>575</v>
      </c>
      <c r="J905" t="s">
        <v>510</v>
      </c>
      <c r="K905" s="142">
        <v>23</v>
      </c>
      <c r="L905" s="326">
        <v>3.2859999686479568E-2</v>
      </c>
      <c r="M905" s="326">
        <v>3.4380000084638603E-2</v>
      </c>
      <c r="N905" s="142">
        <v>55</v>
      </c>
      <c r="O905" s="326">
        <v>1.162000000476837E-2</v>
      </c>
      <c r="P905" s="326">
        <v>1.2710000388324261E-2</v>
      </c>
      <c r="Q905" s="142">
        <v>2781</v>
      </c>
      <c r="R905" s="326">
        <v>2.2539999336004261E-2</v>
      </c>
      <c r="S905" s="326">
        <v>2.4029999971389771E-2</v>
      </c>
    </row>
    <row r="906" spans="1:19" x14ac:dyDescent="0.25">
      <c r="A906" t="s">
        <v>478</v>
      </c>
      <c r="B906" t="s">
        <v>284</v>
      </c>
      <c r="C906" t="s">
        <v>309</v>
      </c>
      <c r="D906" t="s">
        <v>477</v>
      </c>
      <c r="E906" t="s">
        <v>47</v>
      </c>
      <c r="F906" t="s">
        <v>48</v>
      </c>
      <c r="G906" s="133">
        <v>16</v>
      </c>
      <c r="H906" t="s">
        <v>244</v>
      </c>
      <c r="I906" t="s">
        <v>575</v>
      </c>
      <c r="J906" t="s">
        <v>509</v>
      </c>
      <c r="K906" s="327">
        <v>6</v>
      </c>
      <c r="L906" s="326">
        <v>8.569999597966671E-3</v>
      </c>
      <c r="M906" s="326">
        <v>8.9699998497962952E-3</v>
      </c>
      <c r="N906" s="327">
        <v>26</v>
      </c>
      <c r="O906" s="326">
        <v>5.4899998940527439E-3</v>
      </c>
      <c r="P906" s="326">
        <v>6.0100001282989979E-3</v>
      </c>
      <c r="Q906" s="327">
        <v>909</v>
      </c>
      <c r="R906" s="326">
        <v>7.3699997738003731E-3</v>
      </c>
      <c r="S906" s="325">
        <v>7.8499997034668922E-3</v>
      </c>
    </row>
    <row r="907" spans="1:19" x14ac:dyDescent="0.25">
      <c r="A907" t="s">
        <v>478</v>
      </c>
      <c r="B907" t="s">
        <v>284</v>
      </c>
      <c r="C907" t="s">
        <v>309</v>
      </c>
      <c r="D907" t="s">
        <v>477</v>
      </c>
      <c r="E907" t="s">
        <v>47</v>
      </c>
      <c r="F907" t="s">
        <v>48</v>
      </c>
      <c r="G907">
        <v>16</v>
      </c>
      <c r="H907" t="s">
        <v>244</v>
      </c>
      <c r="I907" t="s">
        <v>575</v>
      </c>
      <c r="J907" t="s">
        <v>508</v>
      </c>
      <c r="K907" s="142">
        <v>8</v>
      </c>
      <c r="L907" s="326">
        <v>1.142999995499849E-2</v>
      </c>
      <c r="M907" s="326">
        <v>1.195999979972839E-2</v>
      </c>
      <c r="N907" s="142">
        <v>32</v>
      </c>
      <c r="O907" s="326">
        <v>6.7599997855722904E-3</v>
      </c>
      <c r="P907" s="326">
        <v>7.3899999260902396E-3</v>
      </c>
      <c r="Q907" s="142">
        <v>2219</v>
      </c>
      <c r="R907" s="326">
        <v>1.7980000004172329E-2</v>
      </c>
      <c r="S907" s="326">
        <v>1.9169999286532399E-2</v>
      </c>
    </row>
    <row r="908" spans="1:19" x14ac:dyDescent="0.25">
      <c r="A908" t="s">
        <v>478</v>
      </c>
      <c r="B908" t="s">
        <v>284</v>
      </c>
      <c r="C908" t="s">
        <v>309</v>
      </c>
      <c r="D908" t="s">
        <v>477</v>
      </c>
      <c r="E908" t="s">
        <v>47</v>
      </c>
      <c r="F908" t="s">
        <v>48</v>
      </c>
      <c r="G908" s="133">
        <v>16</v>
      </c>
      <c r="H908" t="s">
        <v>244</v>
      </c>
      <c r="I908" t="s">
        <v>575</v>
      </c>
      <c r="J908" t="s">
        <v>438</v>
      </c>
      <c r="K908" s="327">
        <v>31</v>
      </c>
      <c r="L908" s="326">
        <v>4.4289998710155487E-2</v>
      </c>
      <c r="N908" s="327">
        <v>403</v>
      </c>
      <c r="O908" s="326">
        <v>8.5160002112388611E-2</v>
      </c>
      <c r="Q908" s="327">
        <v>7648</v>
      </c>
      <c r="R908" s="326">
        <v>6.1980001628398902E-2</v>
      </c>
      <c r="S908" s="325"/>
    </row>
    <row r="909" spans="1:19" x14ac:dyDescent="0.25">
      <c r="A909" t="s">
        <v>478</v>
      </c>
      <c r="B909" t="s">
        <v>284</v>
      </c>
      <c r="C909" t="s">
        <v>309</v>
      </c>
      <c r="D909" t="s">
        <v>477</v>
      </c>
      <c r="E909" t="s">
        <v>47</v>
      </c>
      <c r="F909" t="s">
        <v>48</v>
      </c>
      <c r="G909" s="133">
        <v>16</v>
      </c>
      <c r="H909" t="s">
        <v>244</v>
      </c>
      <c r="I909" t="s">
        <v>575</v>
      </c>
      <c r="J909" t="s">
        <v>507</v>
      </c>
      <c r="K909" s="327">
        <v>610</v>
      </c>
      <c r="L909" s="326">
        <v>0.87142997980117798</v>
      </c>
      <c r="M909" s="326">
        <v>0.91180998086929321</v>
      </c>
      <c r="N909" s="327">
        <v>4138</v>
      </c>
      <c r="O909" s="326">
        <v>0.87446999549865723</v>
      </c>
      <c r="P909" s="326">
        <v>0.95587998628616333</v>
      </c>
      <c r="Q909" s="327">
        <v>104728</v>
      </c>
      <c r="R909" s="326">
        <v>0.84878998994827271</v>
      </c>
      <c r="S909" s="325">
        <v>0.90487998723983765</v>
      </c>
    </row>
    <row r="910" spans="1:19" x14ac:dyDescent="0.25">
      <c r="A910" t="s">
        <v>478</v>
      </c>
      <c r="B910" t="s">
        <v>284</v>
      </c>
      <c r="C910" t="s">
        <v>309</v>
      </c>
      <c r="D910" t="s">
        <v>477</v>
      </c>
      <c r="E910" t="s">
        <v>47</v>
      </c>
      <c r="F910" t="s">
        <v>48</v>
      </c>
      <c r="G910" s="133">
        <v>16</v>
      </c>
      <c r="H910" t="s">
        <v>244</v>
      </c>
      <c r="I910" t="s">
        <v>576</v>
      </c>
      <c r="J910" t="s">
        <v>485</v>
      </c>
      <c r="K910" s="327">
        <v>0</v>
      </c>
      <c r="L910" s="326">
        <v>0</v>
      </c>
      <c r="N910" s="327">
        <v>0</v>
      </c>
      <c r="O910" s="326">
        <v>0</v>
      </c>
      <c r="Q910" s="327">
        <v>2</v>
      </c>
      <c r="R910" s="326">
        <v>1.99999994947575E-5</v>
      </c>
      <c r="S910" s="325">
        <v>0.5</v>
      </c>
    </row>
    <row r="911" spans="1:19" x14ac:dyDescent="0.25">
      <c r="A911" t="s">
        <v>478</v>
      </c>
      <c r="B911" t="s">
        <v>284</v>
      </c>
      <c r="C911" t="s">
        <v>309</v>
      </c>
      <c r="D911" t="s">
        <v>477</v>
      </c>
      <c r="E911" t="s">
        <v>47</v>
      </c>
      <c r="F911" t="s">
        <v>48</v>
      </c>
      <c r="G911" s="133">
        <v>16</v>
      </c>
      <c r="H911" t="s">
        <v>244</v>
      </c>
      <c r="I911" t="s">
        <v>576</v>
      </c>
      <c r="J911" t="s">
        <v>484</v>
      </c>
      <c r="K911" s="327">
        <v>0</v>
      </c>
      <c r="L911" s="326">
        <v>0</v>
      </c>
      <c r="N911" s="327">
        <v>0</v>
      </c>
      <c r="O911" s="326">
        <v>0</v>
      </c>
      <c r="Q911" s="327">
        <v>2</v>
      </c>
      <c r="R911" s="326">
        <v>1.99999994947575E-5</v>
      </c>
      <c r="S911" s="325">
        <v>0.5</v>
      </c>
    </row>
    <row r="912" spans="1:19" x14ac:dyDescent="0.25">
      <c r="A912" t="s">
        <v>478</v>
      </c>
      <c r="B912" t="s">
        <v>284</v>
      </c>
      <c r="C912" t="s">
        <v>309</v>
      </c>
      <c r="D912" t="s">
        <v>477</v>
      </c>
      <c r="E912" t="s">
        <v>47</v>
      </c>
      <c r="F912" t="s">
        <v>48</v>
      </c>
      <c r="G912" s="133">
        <v>16</v>
      </c>
      <c r="H912" t="s">
        <v>244</v>
      </c>
      <c r="I912" t="s">
        <v>576</v>
      </c>
      <c r="J912" t="s">
        <v>438</v>
      </c>
      <c r="K912" s="327">
        <v>700</v>
      </c>
      <c r="L912" s="326">
        <v>1</v>
      </c>
      <c r="N912" s="327">
        <v>4732</v>
      </c>
      <c r="O912" s="326">
        <v>1</v>
      </c>
      <c r="Q912" s="327">
        <v>123381</v>
      </c>
      <c r="R912" s="326">
        <v>0.99997001886367798</v>
      </c>
      <c r="S912" s="325"/>
    </row>
    <row r="913" spans="1:19" x14ac:dyDescent="0.25">
      <c r="A913" t="s">
        <v>478</v>
      </c>
      <c r="B913" t="s">
        <v>284</v>
      </c>
      <c r="C913" t="s">
        <v>309</v>
      </c>
      <c r="D913" t="s">
        <v>477</v>
      </c>
      <c r="E913" t="s">
        <v>47</v>
      </c>
      <c r="F913" t="s">
        <v>48</v>
      </c>
      <c r="G913" s="133">
        <v>16</v>
      </c>
      <c r="H913" t="s">
        <v>244</v>
      </c>
      <c r="I913" t="s">
        <v>504</v>
      </c>
      <c r="J913" t="s">
        <v>506</v>
      </c>
      <c r="K913" s="327">
        <v>108</v>
      </c>
      <c r="L913" s="326">
        <v>0.15429000556468961</v>
      </c>
      <c r="N913" s="327">
        <v>815</v>
      </c>
      <c r="O913" s="326">
        <v>0.1722300052642822</v>
      </c>
      <c r="Q913" s="327">
        <v>14319</v>
      </c>
      <c r="R913" s="326">
        <v>0.11604999750852581</v>
      </c>
      <c r="S913" s="325"/>
    </row>
    <row r="914" spans="1:19" x14ac:dyDescent="0.25">
      <c r="A914" t="s">
        <v>478</v>
      </c>
      <c r="B914" t="s">
        <v>284</v>
      </c>
      <c r="C914" t="s">
        <v>309</v>
      </c>
      <c r="D914" t="s">
        <v>477</v>
      </c>
      <c r="E914" t="s">
        <v>47</v>
      </c>
      <c r="F914" t="s">
        <v>48</v>
      </c>
      <c r="G914" s="133">
        <v>16</v>
      </c>
      <c r="H914" t="s">
        <v>244</v>
      </c>
      <c r="I914" t="s">
        <v>504</v>
      </c>
      <c r="J914" t="s">
        <v>424</v>
      </c>
      <c r="K914" s="327">
        <v>39</v>
      </c>
      <c r="L914" s="326">
        <v>5.5709999054670327E-2</v>
      </c>
      <c r="M914" s="326">
        <v>6.5880000591278076E-2</v>
      </c>
      <c r="N914" s="327">
        <v>444</v>
      </c>
      <c r="O914" s="326">
        <v>9.3829996883869171E-2</v>
      </c>
      <c r="P914" s="326">
        <v>0.1133499965071678</v>
      </c>
      <c r="Q914" s="327">
        <v>13286</v>
      </c>
      <c r="R914" s="326">
        <v>0.1076800003647804</v>
      </c>
      <c r="S914" s="325">
        <v>0.12182000279426571</v>
      </c>
    </row>
    <row r="915" spans="1:19" x14ac:dyDescent="0.25">
      <c r="A915" t="s">
        <v>478</v>
      </c>
      <c r="B915" t="s">
        <v>284</v>
      </c>
      <c r="C915" t="s">
        <v>309</v>
      </c>
      <c r="D915" t="s">
        <v>477</v>
      </c>
      <c r="E915" t="s">
        <v>47</v>
      </c>
      <c r="F915" t="s">
        <v>48</v>
      </c>
      <c r="G915">
        <v>16</v>
      </c>
      <c r="H915" t="s">
        <v>244</v>
      </c>
      <c r="I915" t="s">
        <v>504</v>
      </c>
      <c r="J915" t="s">
        <v>455</v>
      </c>
      <c r="K915" s="142">
        <v>205</v>
      </c>
      <c r="L915" s="326">
        <v>0.2928600013256073</v>
      </c>
      <c r="M915" s="326">
        <v>0.34628000855445862</v>
      </c>
      <c r="N915" s="142">
        <v>1461</v>
      </c>
      <c r="O915" s="326">
        <v>0.30875000357627869</v>
      </c>
      <c r="P915" s="326">
        <v>0.37299001216888428</v>
      </c>
      <c r="Q915" s="142">
        <v>43045</v>
      </c>
      <c r="R915" s="326">
        <v>0.34887000918388372</v>
      </c>
      <c r="S915" s="326">
        <v>0.39467000961303711</v>
      </c>
    </row>
    <row r="916" spans="1:19" x14ac:dyDescent="0.25">
      <c r="A916" t="s">
        <v>478</v>
      </c>
      <c r="B916" t="s">
        <v>284</v>
      </c>
      <c r="C916" t="s">
        <v>309</v>
      </c>
      <c r="D916" t="s">
        <v>477</v>
      </c>
      <c r="E916" t="s">
        <v>47</v>
      </c>
      <c r="F916" t="s">
        <v>48</v>
      </c>
      <c r="G916" s="133">
        <v>16</v>
      </c>
      <c r="H916" t="s">
        <v>244</v>
      </c>
      <c r="I916" t="s">
        <v>504</v>
      </c>
      <c r="J916" t="s">
        <v>505</v>
      </c>
      <c r="K916" s="327">
        <v>287</v>
      </c>
      <c r="L916" s="326">
        <v>0.40999999642372131</v>
      </c>
      <c r="M916" s="326">
        <v>0.48480001091957092</v>
      </c>
      <c r="N916" s="327">
        <v>1641</v>
      </c>
      <c r="O916" s="326">
        <v>0.34678998589515692</v>
      </c>
      <c r="P916" s="326">
        <v>0.41894000768661499</v>
      </c>
      <c r="Q916" s="327">
        <v>42835</v>
      </c>
      <c r="R916" s="326">
        <v>0.34716999530792242</v>
      </c>
      <c r="S916" s="325">
        <v>0.39274001121521002</v>
      </c>
    </row>
    <row r="917" spans="1:19" x14ac:dyDescent="0.25">
      <c r="A917" t="s">
        <v>478</v>
      </c>
      <c r="B917" t="s">
        <v>284</v>
      </c>
      <c r="C917" t="s">
        <v>309</v>
      </c>
      <c r="D917" t="s">
        <v>477</v>
      </c>
      <c r="E917" t="s">
        <v>47</v>
      </c>
      <c r="F917" t="s">
        <v>48</v>
      </c>
      <c r="G917">
        <v>16</v>
      </c>
      <c r="H917" t="s">
        <v>244</v>
      </c>
      <c r="I917" t="s">
        <v>504</v>
      </c>
      <c r="J917" t="s">
        <v>503</v>
      </c>
      <c r="K917" s="142">
        <v>61</v>
      </c>
      <c r="L917" s="326">
        <v>8.7140001356601715E-2</v>
      </c>
      <c r="M917" s="326">
        <v>0.1030400022864342</v>
      </c>
      <c r="N917" s="142">
        <v>371</v>
      </c>
      <c r="O917" s="326">
        <v>7.8400000929832458E-2</v>
      </c>
      <c r="P917" s="326">
        <v>9.471999853849411E-2</v>
      </c>
      <c r="Q917" s="142">
        <v>9900</v>
      </c>
      <c r="R917" s="326">
        <v>8.0239996314048767E-2</v>
      </c>
      <c r="S917" s="326">
        <v>9.0769998729228973E-2</v>
      </c>
    </row>
    <row r="918" spans="1:19" x14ac:dyDescent="0.25">
      <c r="A918" t="s">
        <v>478</v>
      </c>
      <c r="B918" t="s">
        <v>284</v>
      </c>
      <c r="C918" t="s">
        <v>309</v>
      </c>
      <c r="D918" t="s">
        <v>477</v>
      </c>
      <c r="E918" t="s">
        <v>47</v>
      </c>
      <c r="F918" t="s">
        <v>48</v>
      </c>
      <c r="G918" s="133">
        <v>16</v>
      </c>
      <c r="H918" t="s">
        <v>244</v>
      </c>
      <c r="I918" t="s">
        <v>501</v>
      </c>
      <c r="J918" t="s">
        <v>502</v>
      </c>
      <c r="K918" s="327">
        <v>108</v>
      </c>
      <c r="L918" s="326">
        <v>0.15429000556468961</v>
      </c>
      <c r="N918" s="327">
        <v>815</v>
      </c>
      <c r="O918" s="326">
        <v>0.1722300052642822</v>
      </c>
      <c r="Q918" s="327">
        <v>14319</v>
      </c>
      <c r="R918" s="326">
        <v>0.11604999750852581</v>
      </c>
      <c r="S918" s="325"/>
    </row>
    <row r="919" spans="1:19" x14ac:dyDescent="0.25">
      <c r="A919" t="s">
        <v>478</v>
      </c>
      <c r="B919" t="s">
        <v>284</v>
      </c>
      <c r="C919" t="s">
        <v>309</v>
      </c>
      <c r="D919" t="s">
        <v>477</v>
      </c>
      <c r="E919" t="s">
        <v>47</v>
      </c>
      <c r="F919" t="s">
        <v>48</v>
      </c>
      <c r="G919" s="133">
        <v>16</v>
      </c>
      <c r="H919" t="s">
        <v>244</v>
      </c>
      <c r="I919" t="s">
        <v>501</v>
      </c>
      <c r="J919" t="s">
        <v>500</v>
      </c>
      <c r="K919" s="327">
        <v>592</v>
      </c>
      <c r="L919" s="326">
        <v>0.84570997953414917</v>
      </c>
      <c r="M919" s="326">
        <v>1</v>
      </c>
      <c r="N919" s="327">
        <v>3917</v>
      </c>
      <c r="O919" s="326">
        <v>0.82776999473571777</v>
      </c>
      <c r="P919" s="326">
        <v>1</v>
      </c>
      <c r="Q919" s="327">
        <v>109066</v>
      </c>
      <c r="R919" s="326">
        <v>0.88394999504089355</v>
      </c>
      <c r="S919" s="325">
        <v>1</v>
      </c>
    </row>
    <row r="920" spans="1:19" x14ac:dyDescent="0.25">
      <c r="A920" t="s">
        <v>478</v>
      </c>
      <c r="B920" t="s">
        <v>284</v>
      </c>
      <c r="C920" t="s">
        <v>309</v>
      </c>
      <c r="D920" t="s">
        <v>477</v>
      </c>
      <c r="E920" t="s">
        <v>47</v>
      </c>
      <c r="F920" t="s">
        <v>48</v>
      </c>
      <c r="G920">
        <v>16</v>
      </c>
      <c r="H920" t="s">
        <v>244</v>
      </c>
      <c r="I920" t="s">
        <v>577</v>
      </c>
      <c r="J920" t="s">
        <v>493</v>
      </c>
      <c r="K920" s="142">
        <v>107</v>
      </c>
      <c r="L920" s="326">
        <v>0.15286000072956091</v>
      </c>
      <c r="N920" s="142">
        <v>1868</v>
      </c>
      <c r="O920" s="326">
        <v>0.39476001262664789</v>
      </c>
      <c r="Q920" s="142">
        <v>45663</v>
      </c>
      <c r="R920" s="326">
        <v>0.37009000778198242</v>
      </c>
    </row>
    <row r="921" spans="1:19" x14ac:dyDescent="0.25">
      <c r="A921" t="s">
        <v>478</v>
      </c>
      <c r="B921" t="s">
        <v>284</v>
      </c>
      <c r="C921" t="s">
        <v>309</v>
      </c>
      <c r="D921" t="s">
        <v>477</v>
      </c>
      <c r="E921" t="s">
        <v>47</v>
      </c>
      <c r="F921" t="s">
        <v>48</v>
      </c>
      <c r="G921" s="133">
        <v>16</v>
      </c>
      <c r="H921" t="s">
        <v>244</v>
      </c>
      <c r="I921" t="s">
        <v>577</v>
      </c>
      <c r="J921" t="s">
        <v>492</v>
      </c>
      <c r="K921" s="327">
        <v>503</v>
      </c>
      <c r="L921" s="326">
        <v>0.71856999397277832</v>
      </c>
      <c r="M921" s="326">
        <v>0.84823000431060791</v>
      </c>
      <c r="N921" s="327">
        <v>2493</v>
      </c>
      <c r="O921" s="326">
        <v>0.5268399715423584</v>
      </c>
      <c r="P921" s="326">
        <v>0.87045997381210327</v>
      </c>
      <c r="Q921" s="327">
        <v>63272</v>
      </c>
      <c r="R921" s="326">
        <v>0.51279997825622559</v>
      </c>
      <c r="S921" s="325">
        <v>0.81407999992370605</v>
      </c>
    </row>
    <row r="922" spans="1:19" x14ac:dyDescent="0.25">
      <c r="A922" t="s">
        <v>478</v>
      </c>
      <c r="B922" t="s">
        <v>284</v>
      </c>
      <c r="C922" t="s">
        <v>309</v>
      </c>
      <c r="D922" t="s">
        <v>477</v>
      </c>
      <c r="E922" t="s">
        <v>47</v>
      </c>
      <c r="F922" t="s">
        <v>48</v>
      </c>
      <c r="G922" s="133">
        <v>16</v>
      </c>
      <c r="H922" t="s">
        <v>244</v>
      </c>
      <c r="I922" t="s">
        <v>577</v>
      </c>
      <c r="J922" t="s">
        <v>491</v>
      </c>
      <c r="K922" s="327">
        <v>62</v>
      </c>
      <c r="L922" s="326">
        <v>8.8569998741149902E-2</v>
      </c>
      <c r="M922" s="326">
        <v>0.1045499965548515</v>
      </c>
      <c r="N922" s="327">
        <v>253</v>
      </c>
      <c r="O922" s="326">
        <v>5.3470000624656677E-2</v>
      </c>
      <c r="P922" s="326">
        <v>8.8339999318122864E-2</v>
      </c>
      <c r="Q922" s="327">
        <v>9186</v>
      </c>
      <c r="R922" s="326">
        <v>7.4450001120567322E-2</v>
      </c>
      <c r="S922" s="325">
        <v>0.11818999797105791</v>
      </c>
    </row>
    <row r="923" spans="1:19" x14ac:dyDescent="0.25">
      <c r="A923" t="s">
        <v>478</v>
      </c>
      <c r="B923" t="s">
        <v>284</v>
      </c>
      <c r="C923" t="s">
        <v>309</v>
      </c>
      <c r="D923" t="s">
        <v>477</v>
      </c>
      <c r="E923" t="s">
        <v>47</v>
      </c>
      <c r="F923" t="s">
        <v>48</v>
      </c>
      <c r="G923" s="133">
        <v>16</v>
      </c>
      <c r="H923" t="s">
        <v>244</v>
      </c>
      <c r="I923" t="s">
        <v>577</v>
      </c>
      <c r="J923" t="s">
        <v>490</v>
      </c>
      <c r="K923" s="327">
        <v>13</v>
      </c>
      <c r="L923" s="326">
        <v>1.8570000305771831E-2</v>
      </c>
      <c r="M923" s="326">
        <v>2.1919999271631241E-2</v>
      </c>
      <c r="N923" s="327">
        <v>77</v>
      </c>
      <c r="O923" s="326">
        <v>1.6270000487565991E-2</v>
      </c>
      <c r="P923" s="326">
        <v>2.6890000328421589E-2</v>
      </c>
      <c r="Q923" s="327">
        <v>3071</v>
      </c>
      <c r="R923" s="326">
        <v>2.489000000059605E-2</v>
      </c>
      <c r="S923" s="325">
        <v>3.9510000497102737E-2</v>
      </c>
    </row>
    <row r="924" spans="1:19" x14ac:dyDescent="0.25">
      <c r="A924" t="s">
        <v>478</v>
      </c>
      <c r="B924" t="s">
        <v>284</v>
      </c>
      <c r="C924" t="s">
        <v>309</v>
      </c>
      <c r="D924" t="s">
        <v>477</v>
      </c>
      <c r="E924" t="s">
        <v>47</v>
      </c>
      <c r="F924" t="s">
        <v>48</v>
      </c>
      <c r="G924" s="133">
        <v>16</v>
      </c>
      <c r="H924" t="s">
        <v>244</v>
      </c>
      <c r="I924" t="s">
        <v>577</v>
      </c>
      <c r="J924" t="s">
        <v>489</v>
      </c>
      <c r="K924" s="327">
        <v>13</v>
      </c>
      <c r="L924" s="326">
        <v>1.8570000305771831E-2</v>
      </c>
      <c r="M924" s="326">
        <v>2.1919999271631241E-2</v>
      </c>
      <c r="N924" s="327">
        <v>34</v>
      </c>
      <c r="O924" s="326">
        <v>7.1899998001754284E-3</v>
      </c>
      <c r="P924" s="326">
        <v>1.1869999580085279E-2</v>
      </c>
      <c r="Q924" s="327">
        <v>1819</v>
      </c>
      <c r="R924" s="326">
        <v>1.473999954760075E-2</v>
      </c>
      <c r="S924" s="325">
        <v>2.339999936521053E-2</v>
      </c>
    </row>
    <row r="925" spans="1:19" x14ac:dyDescent="0.25">
      <c r="A925" t="s">
        <v>478</v>
      </c>
      <c r="B925" t="s">
        <v>284</v>
      </c>
      <c r="C925" t="s">
        <v>309</v>
      </c>
      <c r="D925" t="s">
        <v>477</v>
      </c>
      <c r="E925" t="s">
        <v>47</v>
      </c>
      <c r="F925" t="s">
        <v>48</v>
      </c>
      <c r="G925" s="133">
        <v>16</v>
      </c>
      <c r="H925" t="s">
        <v>244</v>
      </c>
      <c r="I925" t="s">
        <v>577</v>
      </c>
      <c r="J925" t="s">
        <v>488</v>
      </c>
      <c r="K925" s="327">
        <v>2</v>
      </c>
      <c r="L925" s="326">
        <v>2.8599998913705349E-3</v>
      </c>
      <c r="M925" s="326">
        <v>3.3700000494718552E-3</v>
      </c>
      <c r="N925" s="327">
        <v>7</v>
      </c>
      <c r="O925" s="326">
        <v>1.47999997716397E-3</v>
      </c>
      <c r="P925" s="326">
        <v>2.4399999529123311E-3</v>
      </c>
      <c r="Q925" s="327">
        <v>374</v>
      </c>
      <c r="R925" s="326">
        <v>3.03000002168119E-3</v>
      </c>
      <c r="S925" s="325">
        <v>4.8099998384714127E-3</v>
      </c>
    </row>
    <row r="926" spans="1:19" x14ac:dyDescent="0.25">
      <c r="A926" t="s">
        <v>478</v>
      </c>
      <c r="B926" t="s">
        <v>284</v>
      </c>
      <c r="C926" t="s">
        <v>309</v>
      </c>
      <c r="D926" t="s">
        <v>477</v>
      </c>
      <c r="E926" t="s">
        <v>47</v>
      </c>
      <c r="F926" t="s">
        <v>48</v>
      </c>
      <c r="G926" s="133">
        <v>16</v>
      </c>
      <c r="H926" t="s">
        <v>244</v>
      </c>
      <c r="I926" t="s">
        <v>499</v>
      </c>
      <c r="J926" t="s">
        <v>261</v>
      </c>
      <c r="K926" s="327">
        <v>698</v>
      </c>
      <c r="L926" s="326">
        <v>0.99713999032974243</v>
      </c>
      <c r="N926" s="327">
        <v>4702</v>
      </c>
      <c r="O926" s="326">
        <v>0.99365997314453125</v>
      </c>
      <c r="Q926" s="327">
        <v>122496</v>
      </c>
      <c r="R926" s="326">
        <v>0.99278998374938965</v>
      </c>
      <c r="S926" s="325"/>
    </row>
    <row r="927" spans="1:19" x14ac:dyDescent="0.25">
      <c r="A927" t="s">
        <v>478</v>
      </c>
      <c r="B927" t="s">
        <v>284</v>
      </c>
      <c r="C927" t="s">
        <v>309</v>
      </c>
      <c r="D927" t="s">
        <v>477</v>
      </c>
      <c r="E927" t="s">
        <v>47</v>
      </c>
      <c r="F927" t="s">
        <v>48</v>
      </c>
      <c r="G927" s="133">
        <v>16</v>
      </c>
      <c r="H927" t="s">
        <v>244</v>
      </c>
      <c r="I927" t="s">
        <v>499</v>
      </c>
      <c r="J927" t="s">
        <v>262</v>
      </c>
      <c r="K927" s="327">
        <v>2</v>
      </c>
      <c r="L927" s="326">
        <v>2.8599998913705349E-3</v>
      </c>
      <c r="N927" s="327">
        <v>30</v>
      </c>
      <c r="O927" s="326">
        <v>6.3399998471140862E-3</v>
      </c>
      <c r="Q927" s="327">
        <v>889</v>
      </c>
      <c r="R927" s="326">
        <v>7.2099999524652958E-3</v>
      </c>
      <c r="S927" s="325"/>
    </row>
    <row r="928" spans="1:19" x14ac:dyDescent="0.25">
      <c r="A928" t="s">
        <v>478</v>
      </c>
      <c r="B928" t="s">
        <v>284</v>
      </c>
      <c r="C928" t="s">
        <v>309</v>
      </c>
      <c r="D928" t="s">
        <v>477</v>
      </c>
      <c r="E928" t="s">
        <v>47</v>
      </c>
      <c r="F928" t="s">
        <v>48</v>
      </c>
      <c r="G928" s="133">
        <v>16</v>
      </c>
      <c r="H928" t="s">
        <v>244</v>
      </c>
      <c r="I928" t="s">
        <v>578</v>
      </c>
      <c r="J928" t="s">
        <v>498</v>
      </c>
      <c r="K928" s="327">
        <v>52</v>
      </c>
      <c r="L928" s="326">
        <v>7.4289999902248383E-2</v>
      </c>
      <c r="N928" s="327">
        <v>537</v>
      </c>
      <c r="O928" s="326">
        <v>0.1134800016880035</v>
      </c>
      <c r="Q928" s="327">
        <v>17871</v>
      </c>
      <c r="R928" s="326">
        <v>0.1448400020599365</v>
      </c>
      <c r="S928" s="325"/>
    </row>
    <row r="929" spans="1:19" x14ac:dyDescent="0.25">
      <c r="A929" t="s">
        <v>478</v>
      </c>
      <c r="B929" t="s">
        <v>284</v>
      </c>
      <c r="C929" t="s">
        <v>309</v>
      </c>
      <c r="D929" t="s">
        <v>477</v>
      </c>
      <c r="E929" t="s">
        <v>47</v>
      </c>
      <c r="F929" t="s">
        <v>48</v>
      </c>
      <c r="G929">
        <v>16</v>
      </c>
      <c r="H929" t="s">
        <v>244</v>
      </c>
      <c r="I929" t="s">
        <v>578</v>
      </c>
      <c r="J929" t="s">
        <v>497</v>
      </c>
      <c r="K929" s="142">
        <v>128</v>
      </c>
      <c r="L929" s="326">
        <v>0.18286000192165369</v>
      </c>
      <c r="N929" s="142">
        <v>845</v>
      </c>
      <c r="O929" s="326">
        <v>0.17857000231742859</v>
      </c>
      <c r="Q929" s="142">
        <v>21943</v>
      </c>
      <c r="R929" s="326">
        <v>0.17783999443054199</v>
      </c>
    </row>
    <row r="930" spans="1:19" x14ac:dyDescent="0.25">
      <c r="A930" t="s">
        <v>478</v>
      </c>
      <c r="B930" t="s">
        <v>284</v>
      </c>
      <c r="C930" t="s">
        <v>309</v>
      </c>
      <c r="D930" t="s">
        <v>477</v>
      </c>
      <c r="E930" t="s">
        <v>47</v>
      </c>
      <c r="F930" t="s">
        <v>48</v>
      </c>
      <c r="G930" s="133">
        <v>16</v>
      </c>
      <c r="H930" t="s">
        <v>244</v>
      </c>
      <c r="I930" t="s">
        <v>578</v>
      </c>
      <c r="J930" t="s">
        <v>496</v>
      </c>
      <c r="K930" s="327">
        <v>176</v>
      </c>
      <c r="L930" s="326">
        <v>0.25143000483512878</v>
      </c>
      <c r="N930" s="327">
        <v>1099</v>
      </c>
      <c r="O930" s="326">
        <v>0.23225000500679019</v>
      </c>
      <c r="Q930" s="327">
        <v>25988</v>
      </c>
      <c r="R930" s="326">
        <v>0.21062999963760379</v>
      </c>
      <c r="S930" s="325"/>
    </row>
    <row r="931" spans="1:19" x14ac:dyDescent="0.25">
      <c r="A931" t="s">
        <v>478</v>
      </c>
      <c r="B931" t="s">
        <v>284</v>
      </c>
      <c r="C931" t="s">
        <v>309</v>
      </c>
      <c r="D931" t="s">
        <v>477</v>
      </c>
      <c r="E931" t="s">
        <v>47</v>
      </c>
      <c r="F931" t="s">
        <v>48</v>
      </c>
      <c r="G931" s="133">
        <v>16</v>
      </c>
      <c r="H931" t="s">
        <v>244</v>
      </c>
      <c r="I931" t="s">
        <v>578</v>
      </c>
      <c r="J931" t="s">
        <v>495</v>
      </c>
      <c r="K931" s="327">
        <v>173</v>
      </c>
      <c r="L931" s="326">
        <v>0.2471400052309036</v>
      </c>
      <c r="N931" s="327">
        <v>1196</v>
      </c>
      <c r="O931" s="326">
        <v>0.25275000929832458</v>
      </c>
      <c r="Q931" s="327">
        <v>27975</v>
      </c>
      <c r="R931" s="326">
        <v>0.22673000395298001</v>
      </c>
      <c r="S931" s="325"/>
    </row>
    <row r="932" spans="1:19" x14ac:dyDescent="0.25">
      <c r="A932" t="s">
        <v>478</v>
      </c>
      <c r="B932" t="s">
        <v>284</v>
      </c>
      <c r="C932" t="s">
        <v>309</v>
      </c>
      <c r="D932" t="s">
        <v>477</v>
      </c>
      <c r="E932" t="s">
        <v>47</v>
      </c>
      <c r="F932" t="s">
        <v>48</v>
      </c>
      <c r="G932">
        <v>16</v>
      </c>
      <c r="H932" t="s">
        <v>244</v>
      </c>
      <c r="I932" t="s">
        <v>578</v>
      </c>
      <c r="J932" t="s">
        <v>494</v>
      </c>
      <c r="K932" s="142">
        <v>171</v>
      </c>
      <c r="L932" s="326">
        <v>0.2442899942398071</v>
      </c>
      <c r="N932" s="142">
        <v>1055</v>
      </c>
      <c r="O932" s="326">
        <v>0.22294999659061429</v>
      </c>
      <c r="Q932" s="142">
        <v>29608</v>
      </c>
      <c r="R932" s="326">
        <v>0.23995999991893771</v>
      </c>
    </row>
    <row r="933" spans="1:19" x14ac:dyDescent="0.25">
      <c r="A933" t="s">
        <v>478</v>
      </c>
      <c r="B933" t="s">
        <v>284</v>
      </c>
      <c r="C933" t="s">
        <v>309</v>
      </c>
      <c r="D933" t="s">
        <v>477</v>
      </c>
      <c r="E933" t="s">
        <v>47</v>
      </c>
      <c r="F933" t="s">
        <v>48</v>
      </c>
      <c r="G933" s="133">
        <v>16</v>
      </c>
      <c r="H933" t="s">
        <v>244</v>
      </c>
      <c r="I933" t="s">
        <v>476</v>
      </c>
      <c r="J933" t="s">
        <v>482</v>
      </c>
      <c r="K933" s="327">
        <v>532</v>
      </c>
      <c r="L933" s="326">
        <v>0.75999999046325684</v>
      </c>
      <c r="M933" s="326">
        <v>0.78931999206542969</v>
      </c>
      <c r="N933" s="327">
        <v>3520</v>
      </c>
      <c r="O933" s="326">
        <v>0.74387001991271973</v>
      </c>
      <c r="P933" s="326">
        <v>0.78817999362945557</v>
      </c>
      <c r="Q933" s="327">
        <v>91484</v>
      </c>
      <c r="R933" s="326">
        <v>0.74145001173019409</v>
      </c>
      <c r="S933" s="325">
        <v>0.77395999431610107</v>
      </c>
    </row>
    <row r="934" spans="1:19" x14ac:dyDescent="0.25">
      <c r="A934" t="s">
        <v>478</v>
      </c>
      <c r="B934" t="s">
        <v>284</v>
      </c>
      <c r="C934" t="s">
        <v>309</v>
      </c>
      <c r="D934" t="s">
        <v>477</v>
      </c>
      <c r="E934" t="s">
        <v>47</v>
      </c>
      <c r="F934" t="s">
        <v>48</v>
      </c>
      <c r="G934" s="133">
        <v>16</v>
      </c>
      <c r="H934" t="s">
        <v>244</v>
      </c>
      <c r="I934" t="s">
        <v>476</v>
      </c>
      <c r="J934" t="s">
        <v>481</v>
      </c>
      <c r="K934" s="327">
        <v>65</v>
      </c>
      <c r="L934" s="326">
        <v>9.2859998345375061E-2</v>
      </c>
      <c r="M934" s="326">
        <v>9.644000232219696E-2</v>
      </c>
      <c r="N934" s="327">
        <v>459</v>
      </c>
      <c r="O934" s="326">
        <v>9.7000002861022949E-2</v>
      </c>
      <c r="P934" s="326">
        <v>0.10277999937534329</v>
      </c>
      <c r="Q934" s="327">
        <v>12086</v>
      </c>
      <c r="R934" s="326">
        <v>9.7949996590614319E-2</v>
      </c>
      <c r="S934" s="325">
        <v>0.1022500023245811</v>
      </c>
    </row>
    <row r="935" spans="1:19" x14ac:dyDescent="0.25">
      <c r="A935" t="s">
        <v>478</v>
      </c>
      <c r="B935" t="s">
        <v>284</v>
      </c>
      <c r="C935" t="s">
        <v>309</v>
      </c>
      <c r="D935" t="s">
        <v>477</v>
      </c>
      <c r="E935" t="s">
        <v>47</v>
      </c>
      <c r="F935" t="s">
        <v>48</v>
      </c>
      <c r="G935">
        <v>16</v>
      </c>
      <c r="H935" t="s">
        <v>244</v>
      </c>
      <c r="I935" t="s">
        <v>476</v>
      </c>
      <c r="J935" t="s">
        <v>480</v>
      </c>
      <c r="K935" s="142">
        <v>48</v>
      </c>
      <c r="L935" s="326">
        <v>6.8570002913475037E-2</v>
      </c>
      <c r="M935" s="326">
        <v>7.1220003068447113E-2</v>
      </c>
      <c r="N935" s="142">
        <v>296</v>
      </c>
      <c r="O935" s="326">
        <v>6.2550000846385956E-2</v>
      </c>
      <c r="P935" s="326">
        <v>6.6279999911785126E-2</v>
      </c>
      <c r="Q935" s="142">
        <v>8487</v>
      </c>
      <c r="R935" s="326">
        <v>6.8779997527599335E-2</v>
      </c>
      <c r="S935" s="326">
        <v>7.1800000965595245E-2</v>
      </c>
    </row>
    <row r="936" spans="1:19" x14ac:dyDescent="0.25">
      <c r="A936" t="s">
        <v>478</v>
      </c>
      <c r="B936" t="s">
        <v>284</v>
      </c>
      <c r="C936" t="s">
        <v>309</v>
      </c>
      <c r="D936" t="s">
        <v>477</v>
      </c>
      <c r="E936" t="s">
        <v>47</v>
      </c>
      <c r="F936" t="s">
        <v>48</v>
      </c>
      <c r="G936" s="133">
        <v>16</v>
      </c>
      <c r="H936" t="s">
        <v>244</v>
      </c>
      <c r="I936" t="s">
        <v>476</v>
      </c>
      <c r="J936" t="s">
        <v>479</v>
      </c>
      <c r="K936" s="327">
        <v>26</v>
      </c>
      <c r="L936" s="326">
        <v>3.7140000611543662E-2</v>
      </c>
      <c r="N936" s="327">
        <v>266</v>
      </c>
      <c r="O936" s="326">
        <v>5.6210000067949302E-2</v>
      </c>
      <c r="Q936" s="327">
        <v>5183</v>
      </c>
      <c r="R936" s="326">
        <v>4.2010001838207238E-2</v>
      </c>
      <c r="S936" s="325"/>
    </row>
    <row r="937" spans="1:19" x14ac:dyDescent="0.25">
      <c r="A937" t="s">
        <v>478</v>
      </c>
      <c r="B937" t="s">
        <v>284</v>
      </c>
      <c r="C937" t="s">
        <v>309</v>
      </c>
      <c r="D937" t="s">
        <v>477</v>
      </c>
      <c r="E937" t="s">
        <v>47</v>
      </c>
      <c r="F937" t="s">
        <v>48</v>
      </c>
      <c r="G937" s="133">
        <v>16</v>
      </c>
      <c r="H937" t="s">
        <v>244</v>
      </c>
      <c r="I937" t="s">
        <v>476</v>
      </c>
      <c r="J937" t="s">
        <v>475</v>
      </c>
      <c r="K937" s="327">
        <v>29</v>
      </c>
      <c r="L937" s="326">
        <v>4.1430000215768807E-2</v>
      </c>
      <c r="M937" s="326">
        <v>4.3030001223087311E-2</v>
      </c>
      <c r="N937" s="327">
        <v>191</v>
      </c>
      <c r="O937" s="326">
        <v>4.0359999984502792E-2</v>
      </c>
      <c r="P937" s="326">
        <v>4.276999831199646E-2</v>
      </c>
      <c r="Q937" s="327">
        <v>6145</v>
      </c>
      <c r="R937" s="326">
        <v>4.9800001084804528E-2</v>
      </c>
      <c r="S937" s="325">
        <v>5.1989998668432243E-2</v>
      </c>
    </row>
    <row r="938" spans="1:19" x14ac:dyDescent="0.25">
      <c r="A938" t="s">
        <v>478</v>
      </c>
      <c r="B938" t="s">
        <v>284</v>
      </c>
      <c r="C938" t="s">
        <v>309</v>
      </c>
      <c r="D938" t="s">
        <v>477</v>
      </c>
      <c r="E938" t="s">
        <v>49</v>
      </c>
      <c r="F938" t="s">
        <v>50</v>
      </c>
      <c r="G938" s="133">
        <v>7</v>
      </c>
      <c r="H938" t="s">
        <v>258</v>
      </c>
      <c r="I938" t="s">
        <v>525</v>
      </c>
      <c r="J938" t="s">
        <v>530</v>
      </c>
      <c r="K938" s="327">
        <v>10</v>
      </c>
      <c r="L938" s="326">
        <v>1.05400001630187E-2</v>
      </c>
      <c r="N938" s="327">
        <v>24</v>
      </c>
      <c r="O938" s="326">
        <v>5.8900001458823681E-3</v>
      </c>
      <c r="Q938" s="327">
        <v>595</v>
      </c>
      <c r="R938" s="326">
        <v>4.8199999146163464E-3</v>
      </c>
      <c r="S938" s="325"/>
    </row>
    <row r="939" spans="1:19" x14ac:dyDescent="0.25">
      <c r="A939" t="s">
        <v>478</v>
      </c>
      <c r="B939" t="s">
        <v>284</v>
      </c>
      <c r="C939" t="s">
        <v>309</v>
      </c>
      <c r="D939" t="s">
        <v>477</v>
      </c>
      <c r="E939" t="s">
        <v>49</v>
      </c>
      <c r="F939" t="s">
        <v>50</v>
      </c>
      <c r="G939" s="133">
        <v>7</v>
      </c>
      <c r="H939" t="s">
        <v>258</v>
      </c>
      <c r="I939" t="s">
        <v>525</v>
      </c>
      <c r="J939" t="s">
        <v>529</v>
      </c>
      <c r="K939" s="327">
        <v>31</v>
      </c>
      <c r="L939" s="326">
        <v>3.2669998705387122E-2</v>
      </c>
      <c r="N939" s="327">
        <v>142</v>
      </c>
      <c r="O939" s="326">
        <v>3.4820001572370529E-2</v>
      </c>
      <c r="Q939" s="327">
        <v>4962</v>
      </c>
      <c r="R939" s="326">
        <v>4.0219999849796302E-2</v>
      </c>
      <c r="S939" s="325"/>
    </row>
    <row r="940" spans="1:19" x14ac:dyDescent="0.25">
      <c r="A940" t="s">
        <v>478</v>
      </c>
      <c r="B940" t="s">
        <v>284</v>
      </c>
      <c r="C940" t="s">
        <v>309</v>
      </c>
      <c r="D940" t="s">
        <v>477</v>
      </c>
      <c r="E940" t="s">
        <v>49</v>
      </c>
      <c r="F940" t="s">
        <v>50</v>
      </c>
      <c r="G940" s="133">
        <v>7</v>
      </c>
      <c r="H940" t="s">
        <v>258</v>
      </c>
      <c r="I940" t="s">
        <v>525</v>
      </c>
      <c r="J940" t="s">
        <v>528</v>
      </c>
      <c r="K940" s="327">
        <v>120</v>
      </c>
      <c r="L940" s="326">
        <v>0.1264500021934509</v>
      </c>
      <c r="N940" s="327">
        <v>450</v>
      </c>
      <c r="O940" s="326">
        <v>0.1103499978780746</v>
      </c>
      <c r="Q940" s="327">
        <v>15699</v>
      </c>
      <c r="R940" s="326">
        <v>0.12724000215530401</v>
      </c>
      <c r="S940" s="325"/>
    </row>
    <row r="941" spans="1:19" x14ac:dyDescent="0.25">
      <c r="A941" t="s">
        <v>478</v>
      </c>
      <c r="B941" t="s">
        <v>284</v>
      </c>
      <c r="C941" t="s">
        <v>309</v>
      </c>
      <c r="D941" t="s">
        <v>477</v>
      </c>
      <c r="E941" t="s">
        <v>49</v>
      </c>
      <c r="F941" t="s">
        <v>50</v>
      </c>
      <c r="G941" s="133">
        <v>7</v>
      </c>
      <c r="H941" t="s">
        <v>258</v>
      </c>
      <c r="I941" t="s">
        <v>525</v>
      </c>
      <c r="J941" t="s">
        <v>527</v>
      </c>
      <c r="K941" s="327">
        <v>205</v>
      </c>
      <c r="L941" s="326">
        <v>0.21602000296115881</v>
      </c>
      <c r="N941" s="327">
        <v>980</v>
      </c>
      <c r="O941" s="326">
        <v>0.2403099983930588</v>
      </c>
      <c r="Q941" s="327">
        <v>30576</v>
      </c>
      <c r="R941" s="326">
        <v>0.2478100061416626</v>
      </c>
      <c r="S941" s="325"/>
    </row>
    <row r="942" spans="1:19" x14ac:dyDescent="0.25">
      <c r="A942" t="s">
        <v>478</v>
      </c>
      <c r="B942" t="s">
        <v>284</v>
      </c>
      <c r="C942" t="s">
        <v>309</v>
      </c>
      <c r="D942" t="s">
        <v>477</v>
      </c>
      <c r="E942" t="s">
        <v>49</v>
      </c>
      <c r="F942" t="s">
        <v>50</v>
      </c>
      <c r="G942" s="133">
        <v>7</v>
      </c>
      <c r="H942" t="s">
        <v>258</v>
      </c>
      <c r="I942" t="s">
        <v>525</v>
      </c>
      <c r="J942" t="s">
        <v>526</v>
      </c>
      <c r="K942" s="327">
        <v>234</v>
      </c>
      <c r="L942" s="326">
        <v>0.24658000469207761</v>
      </c>
      <c r="N942" s="327">
        <v>1045</v>
      </c>
      <c r="O942" s="326">
        <v>0.25624999403953552</v>
      </c>
      <c r="Q942" s="327">
        <v>30917</v>
      </c>
      <c r="R942" s="326">
        <v>0.25056999921798712</v>
      </c>
      <c r="S942" s="325"/>
    </row>
    <row r="943" spans="1:19" x14ac:dyDescent="0.25">
      <c r="A943" t="s">
        <v>478</v>
      </c>
      <c r="B943" t="s">
        <v>284</v>
      </c>
      <c r="C943" t="s">
        <v>309</v>
      </c>
      <c r="D943" t="s">
        <v>477</v>
      </c>
      <c r="E943" t="s">
        <v>49</v>
      </c>
      <c r="F943" t="s">
        <v>50</v>
      </c>
      <c r="G943">
        <v>7</v>
      </c>
      <c r="H943" t="s">
        <v>258</v>
      </c>
      <c r="I943" t="s">
        <v>525</v>
      </c>
      <c r="J943" t="s">
        <v>259</v>
      </c>
      <c r="K943" s="142">
        <v>199</v>
      </c>
      <c r="L943" s="326">
        <v>0.20969000458717349</v>
      </c>
      <c r="N943" s="142">
        <v>828</v>
      </c>
      <c r="O943" s="326">
        <v>0.20304000377655029</v>
      </c>
      <c r="Q943" s="142">
        <v>23351</v>
      </c>
      <c r="R943" s="326">
        <v>0.18925000727176669</v>
      </c>
    </row>
    <row r="944" spans="1:19" x14ac:dyDescent="0.25">
      <c r="A944" t="s">
        <v>478</v>
      </c>
      <c r="B944" t="s">
        <v>284</v>
      </c>
      <c r="C944" t="s">
        <v>309</v>
      </c>
      <c r="D944" t="s">
        <v>477</v>
      </c>
      <c r="E944" t="s">
        <v>49</v>
      </c>
      <c r="F944" t="s">
        <v>50</v>
      </c>
      <c r="G944" s="133">
        <v>7</v>
      </c>
      <c r="H944" t="s">
        <v>258</v>
      </c>
      <c r="I944" t="s">
        <v>525</v>
      </c>
      <c r="J944" t="s">
        <v>260</v>
      </c>
      <c r="K944" s="327">
        <v>150</v>
      </c>
      <c r="L944" s="326">
        <v>0.15805999934673309</v>
      </c>
      <c r="N944" s="327">
        <v>609</v>
      </c>
      <c r="O944" s="326">
        <v>0.1493400037288666</v>
      </c>
      <c r="Q944" s="327">
        <v>17285</v>
      </c>
      <c r="R944" s="326">
        <v>0.14009000360965729</v>
      </c>
      <c r="S944" s="325"/>
    </row>
    <row r="945" spans="1:19" x14ac:dyDescent="0.25">
      <c r="A945" t="s">
        <v>478</v>
      </c>
      <c r="B945" t="s">
        <v>284</v>
      </c>
      <c r="C945" t="s">
        <v>309</v>
      </c>
      <c r="D945" t="s">
        <v>477</v>
      </c>
      <c r="E945" t="s">
        <v>49</v>
      </c>
      <c r="F945" t="s">
        <v>50</v>
      </c>
      <c r="G945">
        <v>7</v>
      </c>
      <c r="H945" t="s">
        <v>258</v>
      </c>
      <c r="I945" t="s">
        <v>521</v>
      </c>
      <c r="J945" t="s">
        <v>524</v>
      </c>
      <c r="K945" s="142">
        <v>779</v>
      </c>
      <c r="L945" s="326">
        <v>0.82086002826690674</v>
      </c>
      <c r="M945" s="326">
        <v>0.83138000965118408</v>
      </c>
      <c r="N945" s="142">
        <v>3329</v>
      </c>
      <c r="O945" s="326">
        <v>0.81633001565933228</v>
      </c>
      <c r="P945" s="326">
        <v>0.83142000436782837</v>
      </c>
      <c r="Q945" s="142">
        <v>99716</v>
      </c>
      <c r="R945" s="326">
        <v>0.80817002058029175</v>
      </c>
      <c r="S945" s="326">
        <v>0.84360998868942261</v>
      </c>
    </row>
    <row r="946" spans="1:19" x14ac:dyDescent="0.25">
      <c r="A946" t="s">
        <v>478</v>
      </c>
      <c r="B946" t="s">
        <v>284</v>
      </c>
      <c r="C946" t="s">
        <v>309</v>
      </c>
      <c r="D946" t="s">
        <v>477</v>
      </c>
      <c r="E946" t="s">
        <v>49</v>
      </c>
      <c r="F946" t="s">
        <v>50</v>
      </c>
      <c r="G946" s="133">
        <v>7</v>
      </c>
      <c r="H946" t="s">
        <v>258</v>
      </c>
      <c r="I946" t="s">
        <v>521</v>
      </c>
      <c r="J946" t="s">
        <v>523</v>
      </c>
      <c r="K946" s="327">
        <v>81</v>
      </c>
      <c r="L946" s="326">
        <v>8.5349999368190765E-2</v>
      </c>
      <c r="M946" s="326">
        <v>8.6450003087520599E-2</v>
      </c>
      <c r="N946" s="327">
        <v>381</v>
      </c>
      <c r="O946" s="326">
        <v>9.3429997563362122E-2</v>
      </c>
      <c r="P946" s="326">
        <v>9.5150001347064972E-2</v>
      </c>
      <c r="Q946" s="327">
        <v>10969</v>
      </c>
      <c r="R946" s="326">
        <v>8.8899999856948853E-2</v>
      </c>
      <c r="S946" s="325">
        <v>9.2799998819828033E-2</v>
      </c>
    </row>
    <row r="947" spans="1:19" x14ac:dyDescent="0.25">
      <c r="A947" t="s">
        <v>478</v>
      </c>
      <c r="B947" t="s">
        <v>284</v>
      </c>
      <c r="C947" t="s">
        <v>309</v>
      </c>
      <c r="D947" t="s">
        <v>477</v>
      </c>
      <c r="E947" t="s">
        <v>49</v>
      </c>
      <c r="F947" t="s">
        <v>50</v>
      </c>
      <c r="G947" s="133">
        <v>7</v>
      </c>
      <c r="H947" t="s">
        <v>258</v>
      </c>
      <c r="I947" t="s">
        <v>521</v>
      </c>
      <c r="J947" t="s">
        <v>522</v>
      </c>
      <c r="K947" s="327">
        <v>77</v>
      </c>
      <c r="L947" s="326">
        <v>8.1139996647834778E-2</v>
      </c>
      <c r="M947" s="326">
        <v>8.2180000841617584E-2</v>
      </c>
      <c r="N947" s="327">
        <v>294</v>
      </c>
      <c r="O947" s="326">
        <v>7.2089999914169312E-2</v>
      </c>
      <c r="P947" s="326">
        <v>7.3430001735687256E-2</v>
      </c>
      <c r="Q947" s="327">
        <v>7517</v>
      </c>
      <c r="R947" s="326">
        <v>6.0920000076293952E-2</v>
      </c>
      <c r="S947" s="325">
        <v>6.3589997589588165E-2</v>
      </c>
    </row>
    <row r="948" spans="1:19" x14ac:dyDescent="0.25">
      <c r="A948" t="s">
        <v>478</v>
      </c>
      <c r="B948" t="s">
        <v>284</v>
      </c>
      <c r="C948" t="s">
        <v>309</v>
      </c>
      <c r="D948" t="s">
        <v>477</v>
      </c>
      <c r="E948" t="s">
        <v>49</v>
      </c>
      <c r="F948" t="s">
        <v>50</v>
      </c>
      <c r="G948" s="133">
        <v>7</v>
      </c>
      <c r="H948" t="s">
        <v>258</v>
      </c>
      <c r="I948" t="s">
        <v>521</v>
      </c>
      <c r="J948" t="s">
        <v>438</v>
      </c>
      <c r="K948" s="327">
        <v>12</v>
      </c>
      <c r="L948" s="326">
        <v>1.264000032097101E-2</v>
      </c>
      <c r="N948" s="327">
        <v>74</v>
      </c>
      <c r="O948" s="326">
        <v>1.814999990165234E-2</v>
      </c>
      <c r="Q948" s="327">
        <v>5183</v>
      </c>
      <c r="R948" s="326">
        <v>4.2010001838207238E-2</v>
      </c>
      <c r="S948" s="325"/>
    </row>
    <row r="949" spans="1:19" x14ac:dyDescent="0.25">
      <c r="A949" t="s">
        <v>478</v>
      </c>
      <c r="B949" t="s">
        <v>284</v>
      </c>
      <c r="C949" t="s">
        <v>309</v>
      </c>
      <c r="D949" t="s">
        <v>477</v>
      </c>
      <c r="E949" t="s">
        <v>49</v>
      </c>
      <c r="F949" t="s">
        <v>50</v>
      </c>
      <c r="G949" s="133">
        <v>7</v>
      </c>
      <c r="H949" t="s">
        <v>258</v>
      </c>
      <c r="I949" t="s">
        <v>517</v>
      </c>
      <c r="J949" t="s">
        <v>520</v>
      </c>
      <c r="K949" s="327">
        <v>366</v>
      </c>
      <c r="L949" s="326">
        <v>0.385670006275177</v>
      </c>
      <c r="N949" s="327">
        <v>1469</v>
      </c>
      <c r="O949" s="326">
        <v>0.36022999882698059</v>
      </c>
      <c r="Q949" s="327">
        <v>43571</v>
      </c>
      <c r="R949" s="326">
        <v>0.35313001275062561</v>
      </c>
      <c r="S949" s="325"/>
    </row>
    <row r="950" spans="1:19" x14ac:dyDescent="0.25">
      <c r="A950" t="s">
        <v>478</v>
      </c>
      <c r="B950" t="s">
        <v>284</v>
      </c>
      <c r="C950" t="s">
        <v>309</v>
      </c>
      <c r="D950" t="s">
        <v>477</v>
      </c>
      <c r="E950" t="s">
        <v>49</v>
      </c>
      <c r="F950" t="s">
        <v>50</v>
      </c>
      <c r="G950" s="133">
        <v>7</v>
      </c>
      <c r="H950" t="s">
        <v>258</v>
      </c>
      <c r="I950" t="s">
        <v>517</v>
      </c>
      <c r="J950" t="s">
        <v>519</v>
      </c>
      <c r="K950" s="327">
        <v>262</v>
      </c>
      <c r="L950" s="326">
        <v>0.27608001232147222</v>
      </c>
      <c r="N950" s="327">
        <v>1080</v>
      </c>
      <c r="O950" s="326">
        <v>0.26484000682830811</v>
      </c>
      <c r="Q950" s="327">
        <v>34904</v>
      </c>
      <c r="R950" s="326">
        <v>0.28288999199867249</v>
      </c>
      <c r="S950" s="325"/>
    </row>
    <row r="951" spans="1:19" x14ac:dyDescent="0.25">
      <c r="A951" t="s">
        <v>478</v>
      </c>
      <c r="B951" t="s">
        <v>284</v>
      </c>
      <c r="C951" t="s">
        <v>309</v>
      </c>
      <c r="D951" t="s">
        <v>477</v>
      </c>
      <c r="E951" t="s">
        <v>49</v>
      </c>
      <c r="F951" t="s">
        <v>50</v>
      </c>
      <c r="G951" s="133">
        <v>7</v>
      </c>
      <c r="H951" t="s">
        <v>258</v>
      </c>
      <c r="I951" t="s">
        <v>517</v>
      </c>
      <c r="J951" t="s">
        <v>518</v>
      </c>
      <c r="K951" s="327">
        <v>321</v>
      </c>
      <c r="L951" s="326">
        <v>0.33825001120567322</v>
      </c>
      <c r="N951" s="327">
        <v>1529</v>
      </c>
      <c r="O951" s="326">
        <v>0.37494000792503362</v>
      </c>
      <c r="Q951" s="327">
        <v>44910</v>
      </c>
      <c r="R951" s="326">
        <v>0.3639799952507019</v>
      </c>
      <c r="S951" s="325"/>
    </row>
    <row r="952" spans="1:19" x14ac:dyDescent="0.25">
      <c r="A952" t="s">
        <v>478</v>
      </c>
      <c r="B952" t="s">
        <v>284</v>
      </c>
      <c r="C952" t="s">
        <v>309</v>
      </c>
      <c r="D952" t="s">
        <v>477</v>
      </c>
      <c r="E952" t="s">
        <v>49</v>
      </c>
      <c r="F952" t="s">
        <v>50</v>
      </c>
      <c r="G952">
        <v>7</v>
      </c>
      <c r="H952" t="s">
        <v>258</v>
      </c>
      <c r="I952" t="s">
        <v>513</v>
      </c>
      <c r="J952" t="s">
        <v>516</v>
      </c>
      <c r="K952" s="142">
        <v>32</v>
      </c>
      <c r="L952" s="326">
        <v>3.3720001578330987E-2</v>
      </c>
      <c r="M952" s="326">
        <v>3.5199999809265137E-2</v>
      </c>
      <c r="N952" s="142">
        <v>157</v>
      </c>
      <c r="O952" s="326">
        <v>3.8499999791383743E-2</v>
      </c>
      <c r="P952" s="326">
        <v>4.278000071644783E-2</v>
      </c>
      <c r="Q952" s="142">
        <v>4179</v>
      </c>
      <c r="R952" s="326">
        <v>3.3870000392198563E-2</v>
      </c>
      <c r="S952" s="326">
        <v>3.8320001214742661E-2</v>
      </c>
    </row>
    <row r="953" spans="1:19" x14ac:dyDescent="0.25">
      <c r="A953" t="s">
        <v>478</v>
      </c>
      <c r="B953" t="s">
        <v>284</v>
      </c>
      <c r="C953" t="s">
        <v>309</v>
      </c>
      <c r="D953" t="s">
        <v>477</v>
      </c>
      <c r="E953" t="s">
        <v>49</v>
      </c>
      <c r="F953" t="s">
        <v>50</v>
      </c>
      <c r="G953">
        <v>7</v>
      </c>
      <c r="H953" t="s">
        <v>258</v>
      </c>
      <c r="I953" t="s">
        <v>513</v>
      </c>
      <c r="J953" t="s">
        <v>515</v>
      </c>
      <c r="K953" s="142">
        <v>64</v>
      </c>
      <c r="L953" s="326">
        <v>6.7440003156661987E-2</v>
      </c>
      <c r="M953" s="326">
        <v>7.0409998297691345E-2</v>
      </c>
      <c r="N953" s="142">
        <v>367</v>
      </c>
      <c r="O953" s="326">
        <v>9.0000003576278687E-2</v>
      </c>
      <c r="P953" s="326">
        <v>0.10000000149011611</v>
      </c>
      <c r="Q953" s="142">
        <v>13286</v>
      </c>
      <c r="R953" s="326">
        <v>0.1076800003647804</v>
      </c>
      <c r="S953" s="326">
        <v>0.12182000279426571</v>
      </c>
    </row>
    <row r="954" spans="1:19" x14ac:dyDescent="0.25">
      <c r="A954" t="s">
        <v>478</v>
      </c>
      <c r="B954" t="s">
        <v>284</v>
      </c>
      <c r="C954" t="s">
        <v>309</v>
      </c>
      <c r="D954" t="s">
        <v>477</v>
      </c>
      <c r="E954" t="s">
        <v>49</v>
      </c>
      <c r="F954" t="s">
        <v>50</v>
      </c>
      <c r="G954" s="133">
        <v>7</v>
      </c>
      <c r="H954" t="s">
        <v>258</v>
      </c>
      <c r="I954" t="s">
        <v>513</v>
      </c>
      <c r="J954" t="s">
        <v>514</v>
      </c>
      <c r="K954" s="327">
        <v>813</v>
      </c>
      <c r="L954" s="326">
        <v>0.85668998956680298</v>
      </c>
      <c r="M954" s="326">
        <v>0.89438998699188232</v>
      </c>
      <c r="N954" s="327">
        <v>3146</v>
      </c>
      <c r="O954" s="326">
        <v>0.77145999670028687</v>
      </c>
      <c r="P954" s="326">
        <v>0.85721999406814575</v>
      </c>
      <c r="Q954" s="327">
        <v>91601</v>
      </c>
      <c r="R954" s="326">
        <v>0.74239999055862427</v>
      </c>
      <c r="S954" s="325">
        <v>0.83986997604370117</v>
      </c>
    </row>
    <row r="955" spans="1:19" x14ac:dyDescent="0.25">
      <c r="A955" t="s">
        <v>478</v>
      </c>
      <c r="B955" t="s">
        <v>284</v>
      </c>
      <c r="C955" t="s">
        <v>309</v>
      </c>
      <c r="D955" t="s">
        <v>477</v>
      </c>
      <c r="E955" t="s">
        <v>49</v>
      </c>
      <c r="F955" t="s">
        <v>50</v>
      </c>
      <c r="G955" s="133">
        <v>7</v>
      </c>
      <c r="H955" t="s">
        <v>258</v>
      </c>
      <c r="I955" t="s">
        <v>513</v>
      </c>
      <c r="J955" t="s">
        <v>512</v>
      </c>
      <c r="K955" s="327">
        <v>40</v>
      </c>
      <c r="L955" s="326">
        <v>4.2149998247623437E-2</v>
      </c>
      <c r="N955" s="327">
        <v>408</v>
      </c>
      <c r="O955" s="326">
        <v>0.1000500023365021</v>
      </c>
      <c r="Q955" s="327">
        <v>14319</v>
      </c>
      <c r="R955" s="326">
        <v>0.11604999750852581</v>
      </c>
      <c r="S955" s="325"/>
    </row>
    <row r="956" spans="1:19" x14ac:dyDescent="0.25">
      <c r="A956" t="s">
        <v>478</v>
      </c>
      <c r="B956" t="s">
        <v>284</v>
      </c>
      <c r="C956" t="s">
        <v>309</v>
      </c>
      <c r="D956" t="s">
        <v>477</v>
      </c>
      <c r="E956" t="s">
        <v>49</v>
      </c>
      <c r="F956" t="s">
        <v>50</v>
      </c>
      <c r="G956" s="133">
        <v>7</v>
      </c>
      <c r="H956" t="s">
        <v>258</v>
      </c>
      <c r="I956" t="s">
        <v>575</v>
      </c>
      <c r="J956" t="s">
        <v>511</v>
      </c>
      <c r="K956" s="327">
        <v>9</v>
      </c>
      <c r="L956" s="326">
        <v>9.4799995422363281E-3</v>
      </c>
      <c r="M956" s="326">
        <v>9.6599999815225601E-3</v>
      </c>
      <c r="N956" s="327">
        <v>63</v>
      </c>
      <c r="O956" s="326">
        <v>1.544999983161688E-2</v>
      </c>
      <c r="P956" s="326">
        <v>1.5820000320672989E-2</v>
      </c>
      <c r="Q956" s="327">
        <v>5100</v>
      </c>
      <c r="R956" s="326">
        <v>4.1329998522996902E-2</v>
      </c>
      <c r="S956" s="325">
        <v>4.4070001691579819E-2</v>
      </c>
    </row>
    <row r="957" spans="1:19" x14ac:dyDescent="0.25">
      <c r="A957" t="s">
        <v>478</v>
      </c>
      <c r="B957" t="s">
        <v>284</v>
      </c>
      <c r="C957" t="s">
        <v>309</v>
      </c>
      <c r="D957" t="s">
        <v>477</v>
      </c>
      <c r="E957" t="s">
        <v>49</v>
      </c>
      <c r="F957" t="s">
        <v>50</v>
      </c>
      <c r="G957" s="133">
        <v>7</v>
      </c>
      <c r="H957" t="s">
        <v>258</v>
      </c>
      <c r="I957" t="s">
        <v>575</v>
      </c>
      <c r="J957" t="s">
        <v>510</v>
      </c>
      <c r="K957" s="327">
        <v>6</v>
      </c>
      <c r="L957" s="326">
        <v>6.3200001604855061E-3</v>
      </c>
      <c r="M957" s="326">
        <v>6.4400001429021358E-3</v>
      </c>
      <c r="N957" s="327">
        <v>32</v>
      </c>
      <c r="O957" s="326">
        <v>7.8499997034668922E-3</v>
      </c>
      <c r="P957" s="326">
        <v>8.0399997532367706E-3</v>
      </c>
      <c r="Q957" s="327">
        <v>2781</v>
      </c>
      <c r="R957" s="326">
        <v>2.2539999336004261E-2</v>
      </c>
      <c r="S957" s="325">
        <v>2.4029999971389771E-2</v>
      </c>
    </row>
    <row r="958" spans="1:19" x14ac:dyDescent="0.25">
      <c r="A958" t="s">
        <v>478</v>
      </c>
      <c r="B958" t="s">
        <v>284</v>
      </c>
      <c r="C958" t="s">
        <v>309</v>
      </c>
      <c r="D958" t="s">
        <v>477</v>
      </c>
      <c r="E958" t="s">
        <v>49</v>
      </c>
      <c r="F958" t="s">
        <v>50</v>
      </c>
      <c r="G958" s="133">
        <v>7</v>
      </c>
      <c r="H958" t="s">
        <v>258</v>
      </c>
      <c r="I958" t="s">
        <v>575</v>
      </c>
      <c r="J958" t="s">
        <v>509</v>
      </c>
      <c r="K958" s="327">
        <v>2</v>
      </c>
      <c r="L958" s="326">
        <v>2.1100000012665991E-3</v>
      </c>
      <c r="M958" s="326">
        <v>2.1500000730156898E-3</v>
      </c>
      <c r="N958" s="327">
        <v>16</v>
      </c>
      <c r="O958" s="326">
        <v>3.9200000464916229E-3</v>
      </c>
      <c r="P958" s="326">
        <v>4.0199998766183853E-3</v>
      </c>
      <c r="Q958" s="327">
        <v>909</v>
      </c>
      <c r="R958" s="326">
        <v>7.3699997738003731E-3</v>
      </c>
      <c r="S958" s="325">
        <v>7.8499997034668922E-3</v>
      </c>
    </row>
    <row r="959" spans="1:19" x14ac:dyDescent="0.25">
      <c r="A959" t="s">
        <v>478</v>
      </c>
      <c r="B959" t="s">
        <v>284</v>
      </c>
      <c r="C959" t="s">
        <v>309</v>
      </c>
      <c r="D959" t="s">
        <v>477</v>
      </c>
      <c r="E959" t="s">
        <v>49</v>
      </c>
      <c r="F959" t="s">
        <v>50</v>
      </c>
      <c r="G959" s="133">
        <v>7</v>
      </c>
      <c r="H959" t="s">
        <v>258</v>
      </c>
      <c r="I959" t="s">
        <v>575</v>
      </c>
      <c r="J959" t="s">
        <v>508</v>
      </c>
      <c r="K959" s="327">
        <v>5</v>
      </c>
      <c r="L959" s="326">
        <v>5.2700000815093517E-3</v>
      </c>
      <c r="M959" s="326">
        <v>5.3599998354911804E-3</v>
      </c>
      <c r="N959" s="327">
        <v>32</v>
      </c>
      <c r="O959" s="326">
        <v>7.8499997034668922E-3</v>
      </c>
      <c r="P959" s="326">
        <v>8.0399997532367706E-3</v>
      </c>
      <c r="Q959" s="327">
        <v>2219</v>
      </c>
      <c r="R959" s="326">
        <v>1.7980000004172329E-2</v>
      </c>
      <c r="S959" s="325">
        <v>1.9169999286532399E-2</v>
      </c>
    </row>
    <row r="960" spans="1:19" x14ac:dyDescent="0.25">
      <c r="A960" t="s">
        <v>478</v>
      </c>
      <c r="B960" t="s">
        <v>284</v>
      </c>
      <c r="C960" t="s">
        <v>309</v>
      </c>
      <c r="D960" t="s">
        <v>477</v>
      </c>
      <c r="E960" t="s">
        <v>49</v>
      </c>
      <c r="F960" t="s">
        <v>50</v>
      </c>
      <c r="G960" s="133">
        <v>7</v>
      </c>
      <c r="H960" t="s">
        <v>258</v>
      </c>
      <c r="I960" t="s">
        <v>575</v>
      </c>
      <c r="J960" t="s">
        <v>438</v>
      </c>
      <c r="K960" s="327">
        <v>17</v>
      </c>
      <c r="L960" s="326">
        <v>1.790999993681908E-2</v>
      </c>
      <c r="N960" s="327">
        <v>96</v>
      </c>
      <c r="O960" s="326">
        <v>2.353999949991703E-2</v>
      </c>
      <c r="Q960" s="327">
        <v>7648</v>
      </c>
      <c r="R960" s="326">
        <v>6.1980001628398902E-2</v>
      </c>
      <c r="S960" s="325"/>
    </row>
    <row r="961" spans="1:19" x14ac:dyDescent="0.25">
      <c r="A961" t="s">
        <v>478</v>
      </c>
      <c r="B961" t="s">
        <v>284</v>
      </c>
      <c r="C961" t="s">
        <v>309</v>
      </c>
      <c r="D961" t="s">
        <v>477</v>
      </c>
      <c r="E961" t="s">
        <v>49</v>
      </c>
      <c r="F961" t="s">
        <v>50</v>
      </c>
      <c r="G961" s="133">
        <v>7</v>
      </c>
      <c r="H961" t="s">
        <v>258</v>
      </c>
      <c r="I961" t="s">
        <v>575</v>
      </c>
      <c r="J961" t="s">
        <v>507</v>
      </c>
      <c r="K961" s="327">
        <v>910</v>
      </c>
      <c r="L961" s="326">
        <v>0.95889997482299805</v>
      </c>
      <c r="M961" s="326">
        <v>0.97639000415802002</v>
      </c>
      <c r="N961" s="327">
        <v>3839</v>
      </c>
      <c r="O961" s="326">
        <v>0.94138997793197632</v>
      </c>
      <c r="P961" s="326">
        <v>0.96408998966217041</v>
      </c>
      <c r="Q961" s="327">
        <v>104728</v>
      </c>
      <c r="R961" s="326">
        <v>0.84878998994827271</v>
      </c>
      <c r="S961" s="325">
        <v>0.90487998723983765</v>
      </c>
    </row>
    <row r="962" spans="1:19" x14ac:dyDescent="0.25">
      <c r="A962" t="s">
        <v>478</v>
      </c>
      <c r="B962" t="s">
        <v>284</v>
      </c>
      <c r="C962" t="s">
        <v>309</v>
      </c>
      <c r="D962" t="s">
        <v>477</v>
      </c>
      <c r="E962" t="s">
        <v>49</v>
      </c>
      <c r="F962" t="s">
        <v>50</v>
      </c>
      <c r="G962" s="133">
        <v>7</v>
      </c>
      <c r="H962" t="s">
        <v>258</v>
      </c>
      <c r="I962" t="s">
        <v>576</v>
      </c>
      <c r="J962" t="s">
        <v>485</v>
      </c>
      <c r="K962" s="327">
        <v>0</v>
      </c>
      <c r="L962" s="326">
        <v>0</v>
      </c>
      <c r="N962" s="327">
        <v>0</v>
      </c>
      <c r="O962" s="326">
        <v>0</v>
      </c>
      <c r="P962" s="326">
        <v>0</v>
      </c>
      <c r="Q962" s="327">
        <v>2</v>
      </c>
      <c r="R962" s="326">
        <v>1.99999994947575E-5</v>
      </c>
      <c r="S962" s="325">
        <v>0.5</v>
      </c>
    </row>
    <row r="963" spans="1:19" x14ac:dyDescent="0.25">
      <c r="A963" t="s">
        <v>478</v>
      </c>
      <c r="B963" t="s">
        <v>284</v>
      </c>
      <c r="C963" t="s">
        <v>309</v>
      </c>
      <c r="D963" t="s">
        <v>477</v>
      </c>
      <c r="E963" t="s">
        <v>49</v>
      </c>
      <c r="F963" t="s">
        <v>50</v>
      </c>
      <c r="G963" s="133">
        <v>7</v>
      </c>
      <c r="H963" t="s">
        <v>258</v>
      </c>
      <c r="I963" t="s">
        <v>576</v>
      </c>
      <c r="J963" t="s">
        <v>484</v>
      </c>
      <c r="K963" s="327">
        <v>0</v>
      </c>
      <c r="L963" s="326">
        <v>0</v>
      </c>
      <c r="N963" s="327">
        <v>2</v>
      </c>
      <c r="O963" s="326">
        <v>4.9000000581145287E-4</v>
      </c>
      <c r="P963" s="326">
        <v>1</v>
      </c>
      <c r="Q963" s="327">
        <v>2</v>
      </c>
      <c r="R963" s="326">
        <v>1.99999994947575E-5</v>
      </c>
      <c r="S963" s="325">
        <v>0.5</v>
      </c>
    </row>
    <row r="964" spans="1:19" x14ac:dyDescent="0.25">
      <c r="A964" t="s">
        <v>478</v>
      </c>
      <c r="B964" t="s">
        <v>284</v>
      </c>
      <c r="C964" t="s">
        <v>309</v>
      </c>
      <c r="D964" t="s">
        <v>477</v>
      </c>
      <c r="E964" t="s">
        <v>49</v>
      </c>
      <c r="F964" t="s">
        <v>50</v>
      </c>
      <c r="G964" s="133">
        <v>7</v>
      </c>
      <c r="H964" t="s">
        <v>258</v>
      </c>
      <c r="I964" t="s">
        <v>576</v>
      </c>
      <c r="J964" t="s">
        <v>438</v>
      </c>
      <c r="K964" s="327">
        <v>949</v>
      </c>
      <c r="L964" s="326">
        <v>1</v>
      </c>
      <c r="N964" s="327">
        <v>4076</v>
      </c>
      <c r="O964" s="326">
        <v>0.99950999021530151</v>
      </c>
      <c r="Q964" s="327">
        <v>123381</v>
      </c>
      <c r="R964" s="326">
        <v>0.99997001886367798</v>
      </c>
      <c r="S964" s="325"/>
    </row>
    <row r="965" spans="1:19" x14ac:dyDescent="0.25">
      <c r="A965" t="s">
        <v>478</v>
      </c>
      <c r="B965" t="s">
        <v>284</v>
      </c>
      <c r="C965" t="s">
        <v>309</v>
      </c>
      <c r="D965" t="s">
        <v>477</v>
      </c>
      <c r="E965" t="s">
        <v>49</v>
      </c>
      <c r="F965" t="s">
        <v>50</v>
      </c>
      <c r="G965" s="133">
        <v>7</v>
      </c>
      <c r="H965" t="s">
        <v>258</v>
      </c>
      <c r="I965" t="s">
        <v>504</v>
      </c>
      <c r="J965" t="s">
        <v>506</v>
      </c>
      <c r="K965" s="327">
        <v>40</v>
      </c>
      <c r="L965" s="326">
        <v>4.2149998247623437E-2</v>
      </c>
      <c r="N965" s="327">
        <v>408</v>
      </c>
      <c r="O965" s="326">
        <v>0.1000500023365021</v>
      </c>
      <c r="Q965" s="327">
        <v>14319</v>
      </c>
      <c r="R965" s="326">
        <v>0.11604999750852581</v>
      </c>
      <c r="S965" s="325"/>
    </row>
    <row r="966" spans="1:19" x14ac:dyDescent="0.25">
      <c r="A966" t="s">
        <v>478</v>
      </c>
      <c r="B966" t="s">
        <v>284</v>
      </c>
      <c r="C966" t="s">
        <v>309</v>
      </c>
      <c r="D966" t="s">
        <v>477</v>
      </c>
      <c r="E966" t="s">
        <v>49</v>
      </c>
      <c r="F966" t="s">
        <v>50</v>
      </c>
      <c r="G966" s="133">
        <v>7</v>
      </c>
      <c r="H966" t="s">
        <v>258</v>
      </c>
      <c r="I966" t="s">
        <v>504</v>
      </c>
      <c r="J966" t="s">
        <v>424</v>
      </c>
      <c r="K966" s="327">
        <v>64</v>
      </c>
      <c r="L966" s="326">
        <v>6.7440003156661987E-2</v>
      </c>
      <c r="M966" s="326">
        <v>7.0409998297691345E-2</v>
      </c>
      <c r="N966" s="327">
        <v>367</v>
      </c>
      <c r="O966" s="326">
        <v>9.0000003576278687E-2</v>
      </c>
      <c r="P966" s="326">
        <v>0.10000000149011611</v>
      </c>
      <c r="Q966" s="327">
        <v>13286</v>
      </c>
      <c r="R966" s="326">
        <v>0.1076800003647804</v>
      </c>
      <c r="S966" s="325">
        <v>0.12182000279426571</v>
      </c>
    </row>
    <row r="967" spans="1:19" x14ac:dyDescent="0.25">
      <c r="A967" t="s">
        <v>478</v>
      </c>
      <c r="B967" t="s">
        <v>284</v>
      </c>
      <c r="C967" t="s">
        <v>309</v>
      </c>
      <c r="D967" t="s">
        <v>477</v>
      </c>
      <c r="E967" t="s">
        <v>49</v>
      </c>
      <c r="F967" t="s">
        <v>50</v>
      </c>
      <c r="G967" s="133">
        <v>7</v>
      </c>
      <c r="H967" t="s">
        <v>258</v>
      </c>
      <c r="I967" t="s">
        <v>504</v>
      </c>
      <c r="J967" t="s">
        <v>455</v>
      </c>
      <c r="K967" s="327">
        <v>361</v>
      </c>
      <c r="L967" s="326">
        <v>0.38040000200271612</v>
      </c>
      <c r="M967" s="326">
        <v>0.39713999629020691</v>
      </c>
      <c r="N967" s="327">
        <v>1481</v>
      </c>
      <c r="O967" s="326">
        <v>0.36316999793052668</v>
      </c>
      <c r="P967" s="326">
        <v>0.4035399854183197</v>
      </c>
      <c r="Q967" s="327">
        <v>43045</v>
      </c>
      <c r="R967" s="326">
        <v>0.34887000918388372</v>
      </c>
      <c r="S967" s="325">
        <v>0.39467000961303711</v>
      </c>
    </row>
    <row r="968" spans="1:19" x14ac:dyDescent="0.25">
      <c r="A968" t="s">
        <v>478</v>
      </c>
      <c r="B968" t="s">
        <v>284</v>
      </c>
      <c r="C968" t="s">
        <v>309</v>
      </c>
      <c r="D968" t="s">
        <v>477</v>
      </c>
      <c r="E968" t="s">
        <v>49</v>
      </c>
      <c r="F968" t="s">
        <v>50</v>
      </c>
      <c r="G968">
        <v>7</v>
      </c>
      <c r="H968" t="s">
        <v>258</v>
      </c>
      <c r="I968" t="s">
        <v>504</v>
      </c>
      <c r="J968" t="s">
        <v>505</v>
      </c>
      <c r="K968" s="142">
        <v>394</v>
      </c>
      <c r="L968" s="326">
        <v>0.41517001390457148</v>
      </c>
      <c r="M968" s="326">
        <v>0.43343999981880188</v>
      </c>
      <c r="N968" s="142">
        <v>1459</v>
      </c>
      <c r="O968" s="326">
        <v>0.35776999592781072</v>
      </c>
      <c r="P968" s="326">
        <v>0.39754998683929438</v>
      </c>
      <c r="Q968" s="142">
        <v>42835</v>
      </c>
      <c r="R968" s="326">
        <v>0.34716999530792242</v>
      </c>
      <c r="S968" s="326">
        <v>0.39274001121521002</v>
      </c>
    </row>
    <row r="969" spans="1:19" x14ac:dyDescent="0.25">
      <c r="A969" t="s">
        <v>478</v>
      </c>
      <c r="B969" t="s">
        <v>284</v>
      </c>
      <c r="C969" t="s">
        <v>309</v>
      </c>
      <c r="D969" t="s">
        <v>477</v>
      </c>
      <c r="E969" t="s">
        <v>49</v>
      </c>
      <c r="F969" t="s">
        <v>50</v>
      </c>
      <c r="G969">
        <v>7</v>
      </c>
      <c r="H969" t="s">
        <v>258</v>
      </c>
      <c r="I969" t="s">
        <v>504</v>
      </c>
      <c r="J969" t="s">
        <v>503</v>
      </c>
      <c r="K969" s="142">
        <v>90</v>
      </c>
      <c r="L969" s="326">
        <v>9.4839997589588165E-2</v>
      </c>
      <c r="M969" s="326">
        <v>9.9009998142719269E-2</v>
      </c>
      <c r="N969" s="142">
        <v>363</v>
      </c>
      <c r="O969" s="326">
        <v>8.9010000228881836E-2</v>
      </c>
      <c r="P969" s="326">
        <v>9.8909996449947357E-2</v>
      </c>
      <c r="Q969" s="142">
        <v>9900</v>
      </c>
      <c r="R969" s="326">
        <v>8.0239996314048767E-2</v>
      </c>
      <c r="S969" s="326">
        <v>9.0769998729228973E-2</v>
      </c>
    </row>
    <row r="970" spans="1:19" x14ac:dyDescent="0.25">
      <c r="A970" t="s">
        <v>478</v>
      </c>
      <c r="B970" t="s">
        <v>284</v>
      </c>
      <c r="C970" t="s">
        <v>309</v>
      </c>
      <c r="D970" t="s">
        <v>477</v>
      </c>
      <c r="E970" t="s">
        <v>49</v>
      </c>
      <c r="F970" t="s">
        <v>50</v>
      </c>
      <c r="G970" s="133">
        <v>7</v>
      </c>
      <c r="H970" t="s">
        <v>258</v>
      </c>
      <c r="I970" t="s">
        <v>501</v>
      </c>
      <c r="J970" t="s">
        <v>502</v>
      </c>
      <c r="K970" s="327">
        <v>40</v>
      </c>
      <c r="L970" s="326">
        <v>4.2149998247623437E-2</v>
      </c>
      <c r="N970" s="327">
        <v>408</v>
      </c>
      <c r="O970" s="326">
        <v>0.1000500023365021</v>
      </c>
      <c r="Q970" s="327">
        <v>14319</v>
      </c>
      <c r="R970" s="326">
        <v>0.11604999750852581</v>
      </c>
      <c r="S970" s="325"/>
    </row>
    <row r="971" spans="1:19" x14ac:dyDescent="0.25">
      <c r="A971" t="s">
        <v>478</v>
      </c>
      <c r="B971" t="s">
        <v>284</v>
      </c>
      <c r="C971" t="s">
        <v>309</v>
      </c>
      <c r="D971" t="s">
        <v>477</v>
      </c>
      <c r="E971" t="s">
        <v>49</v>
      </c>
      <c r="F971" t="s">
        <v>50</v>
      </c>
      <c r="G971" s="133">
        <v>7</v>
      </c>
      <c r="H971" t="s">
        <v>258</v>
      </c>
      <c r="I971" t="s">
        <v>501</v>
      </c>
      <c r="J971" t="s">
        <v>500</v>
      </c>
      <c r="K971" s="327">
        <v>909</v>
      </c>
      <c r="L971" s="326">
        <v>0.95784997940063477</v>
      </c>
      <c r="M971" s="326">
        <v>1</v>
      </c>
      <c r="N971" s="327">
        <v>3670</v>
      </c>
      <c r="O971" s="326">
        <v>0.89995002746582031</v>
      </c>
      <c r="P971" s="326">
        <v>1</v>
      </c>
      <c r="Q971" s="327">
        <v>109066</v>
      </c>
      <c r="R971" s="326">
        <v>0.88394999504089355</v>
      </c>
      <c r="S971" s="325">
        <v>1</v>
      </c>
    </row>
    <row r="972" spans="1:19" x14ac:dyDescent="0.25">
      <c r="A972" t="s">
        <v>478</v>
      </c>
      <c r="B972" t="s">
        <v>284</v>
      </c>
      <c r="C972" t="s">
        <v>309</v>
      </c>
      <c r="D972" t="s">
        <v>477</v>
      </c>
      <c r="E972" t="s">
        <v>49</v>
      </c>
      <c r="F972" t="s">
        <v>50</v>
      </c>
      <c r="G972">
        <v>7</v>
      </c>
      <c r="H972" t="s">
        <v>258</v>
      </c>
      <c r="I972" t="s">
        <v>577</v>
      </c>
      <c r="J972" t="s">
        <v>493</v>
      </c>
      <c r="K972" s="142">
        <v>149</v>
      </c>
      <c r="L972" s="326">
        <v>0.15701000392436981</v>
      </c>
      <c r="N972" s="142">
        <v>1158</v>
      </c>
      <c r="O972" s="326">
        <v>0.2839600145816803</v>
      </c>
      <c r="Q972" s="142">
        <v>45663</v>
      </c>
      <c r="R972" s="326">
        <v>0.37009000778198242</v>
      </c>
    </row>
    <row r="973" spans="1:19" x14ac:dyDescent="0.25">
      <c r="A973" t="s">
        <v>478</v>
      </c>
      <c r="B973" t="s">
        <v>284</v>
      </c>
      <c r="C973" t="s">
        <v>309</v>
      </c>
      <c r="D973" t="s">
        <v>477</v>
      </c>
      <c r="E973" t="s">
        <v>49</v>
      </c>
      <c r="F973" t="s">
        <v>50</v>
      </c>
      <c r="G973">
        <v>7</v>
      </c>
      <c r="H973" t="s">
        <v>258</v>
      </c>
      <c r="I973" t="s">
        <v>577</v>
      </c>
      <c r="J973" t="s">
        <v>492</v>
      </c>
      <c r="K973" s="142">
        <v>672</v>
      </c>
      <c r="L973" s="326">
        <v>0.70810997486114502</v>
      </c>
      <c r="M973" s="326">
        <v>0.8399999737739563</v>
      </c>
      <c r="N973" s="142">
        <v>2514</v>
      </c>
      <c r="O973" s="326">
        <v>0.61647999286651611</v>
      </c>
      <c r="P973" s="326">
        <v>0.86096000671386719</v>
      </c>
      <c r="Q973" s="142">
        <v>63272</v>
      </c>
      <c r="R973" s="326">
        <v>0.51279997825622559</v>
      </c>
      <c r="S973" s="326">
        <v>0.81407999992370605</v>
      </c>
    </row>
    <row r="974" spans="1:19" x14ac:dyDescent="0.25">
      <c r="A974" t="s">
        <v>478</v>
      </c>
      <c r="B974" t="s">
        <v>284</v>
      </c>
      <c r="C974" t="s">
        <v>309</v>
      </c>
      <c r="D974" t="s">
        <v>477</v>
      </c>
      <c r="E974" t="s">
        <v>49</v>
      </c>
      <c r="F974" t="s">
        <v>50</v>
      </c>
      <c r="G974" s="133">
        <v>7</v>
      </c>
      <c r="H974" t="s">
        <v>258</v>
      </c>
      <c r="I974" t="s">
        <v>577</v>
      </c>
      <c r="J974" t="s">
        <v>491</v>
      </c>
      <c r="K974" s="327">
        <v>84</v>
      </c>
      <c r="L974" s="326">
        <v>8.8509999215602875E-2</v>
      </c>
      <c r="M974" s="326">
        <v>0.1049999967217445</v>
      </c>
      <c r="N974" s="327">
        <v>234</v>
      </c>
      <c r="O974" s="326">
        <v>5.737999826669693E-2</v>
      </c>
      <c r="P974" s="326">
        <v>8.0140002071857452E-2</v>
      </c>
      <c r="Q974" s="327">
        <v>9186</v>
      </c>
      <c r="R974" s="326">
        <v>7.4450001120567322E-2</v>
      </c>
      <c r="S974" s="325">
        <v>0.11818999797105791</v>
      </c>
    </row>
    <row r="975" spans="1:19" x14ac:dyDescent="0.25">
      <c r="A975" t="s">
        <v>478</v>
      </c>
      <c r="B975" t="s">
        <v>284</v>
      </c>
      <c r="C975" t="s">
        <v>309</v>
      </c>
      <c r="D975" t="s">
        <v>477</v>
      </c>
      <c r="E975" t="s">
        <v>49</v>
      </c>
      <c r="F975" t="s">
        <v>50</v>
      </c>
      <c r="G975" s="133">
        <v>7</v>
      </c>
      <c r="H975" t="s">
        <v>258</v>
      </c>
      <c r="I975" t="s">
        <v>577</v>
      </c>
      <c r="J975" t="s">
        <v>490</v>
      </c>
      <c r="K975" s="327">
        <v>23</v>
      </c>
      <c r="L975" s="326">
        <v>2.424000017344952E-2</v>
      </c>
      <c r="M975" s="326">
        <v>2.8750000521540638E-2</v>
      </c>
      <c r="N975" s="327">
        <v>79</v>
      </c>
      <c r="O975" s="326">
        <v>1.937000080943108E-2</v>
      </c>
      <c r="P975" s="326">
        <v>2.7049999684095379E-2</v>
      </c>
      <c r="Q975" s="327">
        <v>3071</v>
      </c>
      <c r="R975" s="326">
        <v>2.489000000059605E-2</v>
      </c>
      <c r="S975" s="325">
        <v>3.9510000497102737E-2</v>
      </c>
    </row>
    <row r="976" spans="1:19" x14ac:dyDescent="0.25">
      <c r="A976" t="s">
        <v>478</v>
      </c>
      <c r="B976" t="s">
        <v>284</v>
      </c>
      <c r="C976" t="s">
        <v>309</v>
      </c>
      <c r="D976" t="s">
        <v>477</v>
      </c>
      <c r="E976" t="s">
        <v>49</v>
      </c>
      <c r="F976" t="s">
        <v>50</v>
      </c>
      <c r="G976" s="133">
        <v>7</v>
      </c>
      <c r="H976" t="s">
        <v>258</v>
      </c>
      <c r="I976" t="s">
        <v>577</v>
      </c>
      <c r="J976" t="s">
        <v>489</v>
      </c>
      <c r="K976" s="327">
        <v>12</v>
      </c>
      <c r="L976" s="326">
        <v>1.264000032097101E-2</v>
      </c>
      <c r="M976" s="326">
        <v>1.499999966472387E-2</v>
      </c>
      <c r="N976" s="327">
        <v>78</v>
      </c>
      <c r="O976" s="326">
        <v>1.913000084459782E-2</v>
      </c>
      <c r="P976" s="326">
        <v>2.6709999889135361E-2</v>
      </c>
      <c r="Q976" s="327">
        <v>1819</v>
      </c>
      <c r="R976" s="326">
        <v>1.473999954760075E-2</v>
      </c>
      <c r="S976" s="325">
        <v>2.339999936521053E-2</v>
      </c>
    </row>
    <row r="977" spans="1:19" x14ac:dyDescent="0.25">
      <c r="A977" t="s">
        <v>478</v>
      </c>
      <c r="B977" t="s">
        <v>284</v>
      </c>
      <c r="C977" t="s">
        <v>309</v>
      </c>
      <c r="D977" t="s">
        <v>477</v>
      </c>
      <c r="E977" t="s">
        <v>49</v>
      </c>
      <c r="F977" t="s">
        <v>50</v>
      </c>
      <c r="G977" s="133">
        <v>7</v>
      </c>
      <c r="H977" t="s">
        <v>258</v>
      </c>
      <c r="I977" t="s">
        <v>577</v>
      </c>
      <c r="J977" t="s">
        <v>488</v>
      </c>
      <c r="K977" s="327">
        <v>9</v>
      </c>
      <c r="L977" s="326">
        <v>9.4799995422363281E-3</v>
      </c>
      <c r="M977" s="326">
        <v>1.1250000447034839E-2</v>
      </c>
      <c r="N977" s="327">
        <v>15</v>
      </c>
      <c r="O977" s="326">
        <v>3.6800000816583629E-3</v>
      </c>
      <c r="P977" s="326">
        <v>5.1400000229477882E-3</v>
      </c>
      <c r="Q977" s="327">
        <v>374</v>
      </c>
      <c r="R977" s="326">
        <v>3.03000002168119E-3</v>
      </c>
      <c r="S977" s="325">
        <v>4.8099998384714127E-3</v>
      </c>
    </row>
    <row r="978" spans="1:19" x14ac:dyDescent="0.25">
      <c r="A978" t="s">
        <v>478</v>
      </c>
      <c r="B978" t="s">
        <v>284</v>
      </c>
      <c r="C978" t="s">
        <v>309</v>
      </c>
      <c r="D978" t="s">
        <v>477</v>
      </c>
      <c r="E978" t="s">
        <v>49</v>
      </c>
      <c r="F978" t="s">
        <v>50</v>
      </c>
      <c r="G978" s="133">
        <v>7</v>
      </c>
      <c r="H978" t="s">
        <v>258</v>
      </c>
      <c r="I978" t="s">
        <v>499</v>
      </c>
      <c r="J978" t="s">
        <v>261</v>
      </c>
      <c r="K978" s="327">
        <v>947</v>
      </c>
      <c r="L978" s="326">
        <v>0.99788999557495117</v>
      </c>
      <c r="N978" s="327">
        <v>4059</v>
      </c>
      <c r="O978" s="326">
        <v>0.99533998966217041</v>
      </c>
      <c r="Q978" s="327">
        <v>122496</v>
      </c>
      <c r="R978" s="326">
        <v>0.99278998374938965</v>
      </c>
      <c r="S978" s="325"/>
    </row>
    <row r="979" spans="1:19" x14ac:dyDescent="0.25">
      <c r="A979" t="s">
        <v>478</v>
      </c>
      <c r="B979" t="s">
        <v>284</v>
      </c>
      <c r="C979" t="s">
        <v>309</v>
      </c>
      <c r="D979" t="s">
        <v>477</v>
      </c>
      <c r="E979" t="s">
        <v>49</v>
      </c>
      <c r="F979" t="s">
        <v>50</v>
      </c>
      <c r="G979">
        <v>7</v>
      </c>
      <c r="H979" t="s">
        <v>258</v>
      </c>
      <c r="I979" t="s">
        <v>499</v>
      </c>
      <c r="J979" t="s">
        <v>262</v>
      </c>
      <c r="K979" s="142">
        <v>2</v>
      </c>
      <c r="L979" s="326">
        <v>2.1100000012665991E-3</v>
      </c>
      <c r="N979" s="142">
        <v>19</v>
      </c>
      <c r="O979" s="326">
        <v>4.6600000932812691E-3</v>
      </c>
      <c r="Q979" s="142">
        <v>889</v>
      </c>
      <c r="R979" s="326">
        <v>7.2099999524652958E-3</v>
      </c>
    </row>
    <row r="980" spans="1:19" x14ac:dyDescent="0.25">
      <c r="A980" t="s">
        <v>478</v>
      </c>
      <c r="B980" t="s">
        <v>284</v>
      </c>
      <c r="C980" t="s">
        <v>309</v>
      </c>
      <c r="D980" t="s">
        <v>477</v>
      </c>
      <c r="E980" t="s">
        <v>49</v>
      </c>
      <c r="F980" t="s">
        <v>50</v>
      </c>
      <c r="G980" s="133">
        <v>7</v>
      </c>
      <c r="H980" t="s">
        <v>258</v>
      </c>
      <c r="I980" t="s">
        <v>578</v>
      </c>
      <c r="J980" t="s">
        <v>498</v>
      </c>
      <c r="K980" s="327">
        <v>256</v>
      </c>
      <c r="L980" s="326">
        <v>0.26976001262664789</v>
      </c>
      <c r="N980" s="327">
        <v>1017</v>
      </c>
      <c r="O980" s="326">
        <v>0.24939000606536871</v>
      </c>
      <c r="Q980" s="327">
        <v>17871</v>
      </c>
      <c r="R980" s="326">
        <v>0.1448400020599365</v>
      </c>
      <c r="S980" s="325"/>
    </row>
    <row r="981" spans="1:19" x14ac:dyDescent="0.25">
      <c r="A981" t="s">
        <v>478</v>
      </c>
      <c r="B981" t="s">
        <v>284</v>
      </c>
      <c r="C981" t="s">
        <v>309</v>
      </c>
      <c r="D981" t="s">
        <v>477</v>
      </c>
      <c r="E981" t="s">
        <v>49</v>
      </c>
      <c r="F981" t="s">
        <v>50</v>
      </c>
      <c r="G981" s="133">
        <v>7</v>
      </c>
      <c r="H981" t="s">
        <v>258</v>
      </c>
      <c r="I981" t="s">
        <v>578</v>
      </c>
      <c r="J981" t="s">
        <v>497</v>
      </c>
      <c r="K981" s="327">
        <v>217</v>
      </c>
      <c r="L981" s="326">
        <v>0.22866000235080719</v>
      </c>
      <c r="N981" s="327">
        <v>832</v>
      </c>
      <c r="O981" s="326">
        <v>0.20401999354362491</v>
      </c>
      <c r="Q981" s="327">
        <v>21943</v>
      </c>
      <c r="R981" s="326">
        <v>0.17783999443054199</v>
      </c>
      <c r="S981" s="325"/>
    </row>
    <row r="982" spans="1:19" x14ac:dyDescent="0.25">
      <c r="A982" t="s">
        <v>478</v>
      </c>
      <c r="B982" t="s">
        <v>284</v>
      </c>
      <c r="C982" t="s">
        <v>309</v>
      </c>
      <c r="D982" t="s">
        <v>477</v>
      </c>
      <c r="E982" t="s">
        <v>49</v>
      </c>
      <c r="F982" t="s">
        <v>50</v>
      </c>
      <c r="G982" s="133">
        <v>7</v>
      </c>
      <c r="H982" t="s">
        <v>258</v>
      </c>
      <c r="I982" t="s">
        <v>578</v>
      </c>
      <c r="J982" t="s">
        <v>496</v>
      </c>
      <c r="K982" s="327">
        <v>195</v>
      </c>
      <c r="L982" s="326">
        <v>0.20547999441623691</v>
      </c>
      <c r="N982" s="327">
        <v>792</v>
      </c>
      <c r="O982" s="326">
        <v>0.1942099928855896</v>
      </c>
      <c r="Q982" s="327">
        <v>25988</v>
      </c>
      <c r="R982" s="326">
        <v>0.21062999963760379</v>
      </c>
      <c r="S982" s="325"/>
    </row>
    <row r="983" spans="1:19" x14ac:dyDescent="0.25">
      <c r="A983" t="s">
        <v>478</v>
      </c>
      <c r="B983" t="s">
        <v>284</v>
      </c>
      <c r="C983" t="s">
        <v>309</v>
      </c>
      <c r="D983" t="s">
        <v>477</v>
      </c>
      <c r="E983" t="s">
        <v>49</v>
      </c>
      <c r="F983" t="s">
        <v>50</v>
      </c>
      <c r="G983" s="133">
        <v>7</v>
      </c>
      <c r="H983" t="s">
        <v>258</v>
      </c>
      <c r="I983" t="s">
        <v>578</v>
      </c>
      <c r="J983" t="s">
        <v>495</v>
      </c>
      <c r="K983" s="327">
        <v>200</v>
      </c>
      <c r="L983" s="326">
        <v>0.21074999868869779</v>
      </c>
      <c r="N983" s="327">
        <v>834</v>
      </c>
      <c r="O983" s="326">
        <v>0.20451000332832339</v>
      </c>
      <c r="Q983" s="327">
        <v>27975</v>
      </c>
      <c r="R983" s="326">
        <v>0.22673000395298001</v>
      </c>
      <c r="S983" s="325"/>
    </row>
    <row r="984" spans="1:19" x14ac:dyDescent="0.25">
      <c r="A984" t="s">
        <v>478</v>
      </c>
      <c r="B984" t="s">
        <v>284</v>
      </c>
      <c r="C984" t="s">
        <v>309</v>
      </c>
      <c r="D984" t="s">
        <v>477</v>
      </c>
      <c r="E984" t="s">
        <v>49</v>
      </c>
      <c r="F984" t="s">
        <v>50</v>
      </c>
      <c r="G984">
        <v>7</v>
      </c>
      <c r="H984" t="s">
        <v>258</v>
      </c>
      <c r="I984" t="s">
        <v>578</v>
      </c>
      <c r="J984" t="s">
        <v>494</v>
      </c>
      <c r="K984" s="142">
        <v>81</v>
      </c>
      <c r="L984" s="326">
        <v>8.5349999368190765E-2</v>
      </c>
      <c r="N984" s="142">
        <v>603</v>
      </c>
      <c r="O984" s="326">
        <v>0.14787000417709351</v>
      </c>
      <c r="Q984" s="142">
        <v>29608</v>
      </c>
      <c r="R984" s="326">
        <v>0.23995999991893771</v>
      </c>
    </row>
    <row r="985" spans="1:19" x14ac:dyDescent="0.25">
      <c r="A985" t="s">
        <v>478</v>
      </c>
      <c r="B985" t="s">
        <v>284</v>
      </c>
      <c r="C985" t="s">
        <v>309</v>
      </c>
      <c r="D985" t="s">
        <v>477</v>
      </c>
      <c r="E985" t="s">
        <v>49</v>
      </c>
      <c r="F985" t="s">
        <v>50</v>
      </c>
      <c r="G985" s="133">
        <v>7</v>
      </c>
      <c r="H985" t="s">
        <v>258</v>
      </c>
      <c r="I985" t="s">
        <v>476</v>
      </c>
      <c r="J985" t="s">
        <v>482</v>
      </c>
      <c r="K985" s="327">
        <v>736</v>
      </c>
      <c r="L985" s="326">
        <v>0.77555000782012939</v>
      </c>
      <c r="M985" s="326">
        <v>0.78548997640609741</v>
      </c>
      <c r="N985" s="327">
        <v>3066</v>
      </c>
      <c r="O985" s="326">
        <v>0.75183999538421631</v>
      </c>
      <c r="P985" s="326">
        <v>0.76573002338409424</v>
      </c>
      <c r="Q985" s="327">
        <v>91484</v>
      </c>
      <c r="R985" s="326">
        <v>0.74145001173019409</v>
      </c>
      <c r="S985" s="325">
        <v>0.77395999431610107</v>
      </c>
    </row>
    <row r="986" spans="1:19" x14ac:dyDescent="0.25">
      <c r="A986" t="s">
        <v>478</v>
      </c>
      <c r="B986" t="s">
        <v>284</v>
      </c>
      <c r="C986" t="s">
        <v>309</v>
      </c>
      <c r="D986" t="s">
        <v>477</v>
      </c>
      <c r="E986" t="s">
        <v>49</v>
      </c>
      <c r="F986" t="s">
        <v>50</v>
      </c>
      <c r="G986" s="133">
        <v>7</v>
      </c>
      <c r="H986" t="s">
        <v>258</v>
      </c>
      <c r="I986" t="s">
        <v>476</v>
      </c>
      <c r="J986" t="s">
        <v>481</v>
      </c>
      <c r="K986" s="327">
        <v>86</v>
      </c>
      <c r="L986" s="326">
        <v>9.0620003640651703E-2</v>
      </c>
      <c r="M986" s="326">
        <v>9.1779999434947968E-2</v>
      </c>
      <c r="N986" s="327">
        <v>407</v>
      </c>
      <c r="O986" s="326">
        <v>9.9799998104572296E-2</v>
      </c>
      <c r="P986" s="326">
        <v>0.1016499996185303</v>
      </c>
      <c r="Q986" s="327">
        <v>12086</v>
      </c>
      <c r="R986" s="326">
        <v>9.7949996590614319E-2</v>
      </c>
      <c r="S986" s="325">
        <v>0.1022500023245811</v>
      </c>
    </row>
    <row r="987" spans="1:19" x14ac:dyDescent="0.25">
      <c r="A987" t="s">
        <v>478</v>
      </c>
      <c r="B987" t="s">
        <v>284</v>
      </c>
      <c r="C987" t="s">
        <v>309</v>
      </c>
      <c r="D987" t="s">
        <v>477</v>
      </c>
      <c r="E987" t="s">
        <v>49</v>
      </c>
      <c r="F987" t="s">
        <v>50</v>
      </c>
      <c r="G987">
        <v>7</v>
      </c>
      <c r="H987" t="s">
        <v>258</v>
      </c>
      <c r="I987" t="s">
        <v>476</v>
      </c>
      <c r="J987" t="s">
        <v>480</v>
      </c>
      <c r="K987" s="142">
        <v>53</v>
      </c>
      <c r="L987" s="326">
        <v>5.5849999189376831E-2</v>
      </c>
      <c r="M987" s="326">
        <v>5.6559998542070389E-2</v>
      </c>
      <c r="N987" s="142">
        <v>290</v>
      </c>
      <c r="O987" s="326">
        <v>7.111000269651413E-2</v>
      </c>
      <c r="P987" s="326">
        <v>7.2429999709129333E-2</v>
      </c>
      <c r="Q987" s="142">
        <v>8487</v>
      </c>
      <c r="R987" s="326">
        <v>6.8779997527599335E-2</v>
      </c>
      <c r="S987" s="326">
        <v>7.1800000965595245E-2</v>
      </c>
    </row>
    <row r="988" spans="1:19" x14ac:dyDescent="0.25">
      <c r="A988" t="s">
        <v>478</v>
      </c>
      <c r="B988" t="s">
        <v>284</v>
      </c>
      <c r="C988" t="s">
        <v>309</v>
      </c>
      <c r="D988" t="s">
        <v>477</v>
      </c>
      <c r="E988" t="s">
        <v>49</v>
      </c>
      <c r="F988" t="s">
        <v>50</v>
      </c>
      <c r="G988" s="133">
        <v>7</v>
      </c>
      <c r="H988" t="s">
        <v>258</v>
      </c>
      <c r="I988" t="s">
        <v>476</v>
      </c>
      <c r="J988" t="s">
        <v>479</v>
      </c>
      <c r="K988" s="327">
        <v>12</v>
      </c>
      <c r="L988" s="326">
        <v>1.264000032097101E-2</v>
      </c>
      <c r="N988" s="327">
        <v>74</v>
      </c>
      <c r="O988" s="326">
        <v>1.814999990165234E-2</v>
      </c>
      <c r="Q988" s="327">
        <v>5183</v>
      </c>
      <c r="R988" s="326">
        <v>4.2010001838207238E-2</v>
      </c>
      <c r="S988" s="325"/>
    </row>
    <row r="989" spans="1:19" x14ac:dyDescent="0.25">
      <c r="A989" t="s">
        <v>478</v>
      </c>
      <c r="B989" t="s">
        <v>284</v>
      </c>
      <c r="C989" t="s">
        <v>309</v>
      </c>
      <c r="D989" t="s">
        <v>477</v>
      </c>
      <c r="E989" t="s">
        <v>49</v>
      </c>
      <c r="F989" t="s">
        <v>50</v>
      </c>
      <c r="G989" s="133">
        <v>7</v>
      </c>
      <c r="H989" t="s">
        <v>258</v>
      </c>
      <c r="I989" t="s">
        <v>476</v>
      </c>
      <c r="J989" t="s">
        <v>475</v>
      </c>
      <c r="K989" s="327">
        <v>62</v>
      </c>
      <c r="L989" s="326">
        <v>6.5329998731613159E-2</v>
      </c>
      <c r="M989" s="326">
        <v>6.6169999539852142E-2</v>
      </c>
      <c r="N989" s="327">
        <v>241</v>
      </c>
      <c r="O989" s="326">
        <v>5.9099998325109482E-2</v>
      </c>
      <c r="P989" s="326">
        <v>6.0189999639987952E-2</v>
      </c>
      <c r="Q989" s="327">
        <v>6145</v>
      </c>
      <c r="R989" s="326">
        <v>4.9800001084804528E-2</v>
      </c>
      <c r="S989" s="325">
        <v>5.1989998668432243E-2</v>
      </c>
    </row>
    <row r="990" spans="1:19" x14ac:dyDescent="0.25">
      <c r="A990" t="s">
        <v>478</v>
      </c>
      <c r="B990" t="s">
        <v>284</v>
      </c>
      <c r="C990" t="s">
        <v>309</v>
      </c>
      <c r="D990" t="s">
        <v>477</v>
      </c>
      <c r="E990" t="s">
        <v>51</v>
      </c>
      <c r="F990" t="s">
        <v>52</v>
      </c>
      <c r="G990" s="133">
        <v>18</v>
      </c>
      <c r="H990" t="s">
        <v>251</v>
      </c>
      <c r="I990" t="s">
        <v>525</v>
      </c>
      <c r="J990" t="s">
        <v>530</v>
      </c>
      <c r="K990" s="327">
        <v>2</v>
      </c>
      <c r="L990" s="326">
        <v>5.3900000639259824E-3</v>
      </c>
      <c r="N990" s="327">
        <v>20</v>
      </c>
      <c r="O990" s="326">
        <v>3.0199999455362558E-3</v>
      </c>
      <c r="Q990" s="327">
        <v>595</v>
      </c>
      <c r="R990" s="326">
        <v>4.8199999146163464E-3</v>
      </c>
      <c r="S990" s="325"/>
    </row>
    <row r="991" spans="1:19" x14ac:dyDescent="0.25">
      <c r="A991" t="s">
        <v>478</v>
      </c>
      <c r="B991" t="s">
        <v>284</v>
      </c>
      <c r="C991" t="s">
        <v>309</v>
      </c>
      <c r="D991" t="s">
        <v>477</v>
      </c>
      <c r="E991" t="s">
        <v>51</v>
      </c>
      <c r="F991" t="s">
        <v>52</v>
      </c>
      <c r="G991" s="133">
        <v>18</v>
      </c>
      <c r="H991" t="s">
        <v>251</v>
      </c>
      <c r="I991" t="s">
        <v>525</v>
      </c>
      <c r="J991" t="s">
        <v>529</v>
      </c>
      <c r="K991" s="327">
        <v>9</v>
      </c>
      <c r="L991" s="326">
        <v>2.4259999394416809E-2</v>
      </c>
      <c r="N991" s="327">
        <v>219</v>
      </c>
      <c r="O991" s="326">
        <v>3.3029999583959579E-2</v>
      </c>
      <c r="Q991" s="327">
        <v>4962</v>
      </c>
      <c r="R991" s="326">
        <v>4.0219999849796302E-2</v>
      </c>
      <c r="S991" s="325"/>
    </row>
    <row r="992" spans="1:19" x14ac:dyDescent="0.25">
      <c r="A992" t="s">
        <v>478</v>
      </c>
      <c r="B992" t="s">
        <v>284</v>
      </c>
      <c r="C992" t="s">
        <v>309</v>
      </c>
      <c r="D992" t="s">
        <v>477</v>
      </c>
      <c r="E992" t="s">
        <v>51</v>
      </c>
      <c r="F992" t="s">
        <v>52</v>
      </c>
      <c r="G992" s="133">
        <v>18</v>
      </c>
      <c r="H992" t="s">
        <v>251</v>
      </c>
      <c r="I992" t="s">
        <v>525</v>
      </c>
      <c r="J992" t="s">
        <v>528</v>
      </c>
      <c r="K992" s="327">
        <v>51</v>
      </c>
      <c r="L992" s="326">
        <v>0.137470006942749</v>
      </c>
      <c r="N992" s="327">
        <v>699</v>
      </c>
      <c r="O992" s="326">
        <v>0.1054100021719933</v>
      </c>
      <c r="Q992" s="327">
        <v>15699</v>
      </c>
      <c r="R992" s="326">
        <v>0.12724000215530401</v>
      </c>
      <c r="S992" s="325"/>
    </row>
    <row r="993" spans="1:19" x14ac:dyDescent="0.25">
      <c r="A993" t="s">
        <v>478</v>
      </c>
      <c r="B993" t="s">
        <v>284</v>
      </c>
      <c r="C993" t="s">
        <v>309</v>
      </c>
      <c r="D993" t="s">
        <v>477</v>
      </c>
      <c r="E993" t="s">
        <v>51</v>
      </c>
      <c r="F993" t="s">
        <v>52</v>
      </c>
      <c r="G993">
        <v>18</v>
      </c>
      <c r="H993" t="s">
        <v>251</v>
      </c>
      <c r="I993" t="s">
        <v>525</v>
      </c>
      <c r="J993" t="s">
        <v>527</v>
      </c>
      <c r="K993" s="142">
        <v>65</v>
      </c>
      <c r="L993" s="326">
        <v>0.17520000040531161</v>
      </c>
      <c r="N993" s="142">
        <v>1608</v>
      </c>
      <c r="O993" s="326">
        <v>0.2425000071525574</v>
      </c>
      <c r="Q993" s="142">
        <v>30576</v>
      </c>
      <c r="R993" s="326">
        <v>0.2478100061416626</v>
      </c>
    </row>
    <row r="994" spans="1:19" x14ac:dyDescent="0.25">
      <c r="A994" t="s">
        <v>478</v>
      </c>
      <c r="B994" t="s">
        <v>284</v>
      </c>
      <c r="C994" t="s">
        <v>309</v>
      </c>
      <c r="D994" t="s">
        <v>477</v>
      </c>
      <c r="E994" t="s">
        <v>51</v>
      </c>
      <c r="F994" t="s">
        <v>52</v>
      </c>
      <c r="G994">
        <v>18</v>
      </c>
      <c r="H994" t="s">
        <v>251</v>
      </c>
      <c r="I994" t="s">
        <v>525</v>
      </c>
      <c r="J994" t="s">
        <v>526</v>
      </c>
      <c r="K994" s="142">
        <v>67</v>
      </c>
      <c r="L994" s="326">
        <v>0.1805900037288666</v>
      </c>
      <c r="N994" s="142">
        <v>1680</v>
      </c>
      <c r="O994" s="326">
        <v>0.25336000323295588</v>
      </c>
      <c r="Q994" s="142">
        <v>30917</v>
      </c>
      <c r="R994" s="326">
        <v>0.25056999921798712</v>
      </c>
    </row>
    <row r="995" spans="1:19" x14ac:dyDescent="0.25">
      <c r="A995" t="s">
        <v>478</v>
      </c>
      <c r="B995" t="s">
        <v>284</v>
      </c>
      <c r="C995" t="s">
        <v>309</v>
      </c>
      <c r="D995" t="s">
        <v>477</v>
      </c>
      <c r="E995" t="s">
        <v>51</v>
      </c>
      <c r="F995" t="s">
        <v>52</v>
      </c>
      <c r="G995" s="133">
        <v>18</v>
      </c>
      <c r="H995" t="s">
        <v>251</v>
      </c>
      <c r="I995" t="s">
        <v>525</v>
      </c>
      <c r="J995" t="s">
        <v>259</v>
      </c>
      <c r="K995" s="327">
        <v>99</v>
      </c>
      <c r="L995" s="326">
        <v>0.26684999465942377</v>
      </c>
      <c r="N995" s="327">
        <v>1375</v>
      </c>
      <c r="O995" s="326">
        <v>0.20735999941825869</v>
      </c>
      <c r="Q995" s="327">
        <v>23351</v>
      </c>
      <c r="R995" s="326">
        <v>0.18925000727176669</v>
      </c>
      <c r="S995" s="325"/>
    </row>
    <row r="996" spans="1:19" x14ac:dyDescent="0.25">
      <c r="A996" t="s">
        <v>478</v>
      </c>
      <c r="B996" t="s">
        <v>284</v>
      </c>
      <c r="C996" t="s">
        <v>309</v>
      </c>
      <c r="D996" t="s">
        <v>477</v>
      </c>
      <c r="E996" t="s">
        <v>51</v>
      </c>
      <c r="F996" t="s">
        <v>52</v>
      </c>
      <c r="G996">
        <v>18</v>
      </c>
      <c r="H996" t="s">
        <v>251</v>
      </c>
      <c r="I996" t="s">
        <v>525</v>
      </c>
      <c r="J996" t="s">
        <v>260</v>
      </c>
      <c r="K996" s="142">
        <v>78</v>
      </c>
      <c r="L996" s="326">
        <v>0.21024000644683841</v>
      </c>
      <c r="N996" s="142">
        <v>1030</v>
      </c>
      <c r="O996" s="326">
        <v>0.15533000230789179</v>
      </c>
      <c r="Q996" s="142">
        <v>17285</v>
      </c>
      <c r="R996" s="326">
        <v>0.14009000360965729</v>
      </c>
    </row>
    <row r="997" spans="1:19" x14ac:dyDescent="0.25">
      <c r="A997" t="s">
        <v>478</v>
      </c>
      <c r="B997" t="s">
        <v>284</v>
      </c>
      <c r="C997" t="s">
        <v>309</v>
      </c>
      <c r="D997" t="s">
        <v>477</v>
      </c>
      <c r="E997" t="s">
        <v>51</v>
      </c>
      <c r="F997" t="s">
        <v>52</v>
      </c>
      <c r="G997" s="133">
        <v>18</v>
      </c>
      <c r="H997" t="s">
        <v>251</v>
      </c>
      <c r="I997" t="s">
        <v>521</v>
      </c>
      <c r="J997" t="s">
        <v>524</v>
      </c>
      <c r="K997" s="327">
        <v>296</v>
      </c>
      <c r="L997" s="326">
        <v>0.79783999919891357</v>
      </c>
      <c r="M997" s="326">
        <v>0.83145999908447266</v>
      </c>
      <c r="N997" s="327">
        <v>5451</v>
      </c>
      <c r="O997" s="326">
        <v>0.82204997539520264</v>
      </c>
      <c r="P997" s="326">
        <v>0.85197997093200684</v>
      </c>
      <c r="Q997" s="327">
        <v>99716</v>
      </c>
      <c r="R997" s="326">
        <v>0.80817002058029175</v>
      </c>
      <c r="S997" s="325">
        <v>0.84360998868942261</v>
      </c>
    </row>
    <row r="998" spans="1:19" x14ac:dyDescent="0.25">
      <c r="A998" t="s">
        <v>478</v>
      </c>
      <c r="B998" t="s">
        <v>284</v>
      </c>
      <c r="C998" t="s">
        <v>309</v>
      </c>
      <c r="D998" t="s">
        <v>477</v>
      </c>
      <c r="E998" t="s">
        <v>51</v>
      </c>
      <c r="F998" t="s">
        <v>52</v>
      </c>
      <c r="G998" s="133">
        <v>18</v>
      </c>
      <c r="H998" t="s">
        <v>251</v>
      </c>
      <c r="I998" t="s">
        <v>521</v>
      </c>
      <c r="J998" t="s">
        <v>523</v>
      </c>
      <c r="K998" s="327">
        <v>34</v>
      </c>
      <c r="L998" s="326">
        <v>9.1640003025531769E-2</v>
      </c>
      <c r="M998" s="326">
        <v>9.5509998500347137E-2</v>
      </c>
      <c r="N998" s="327">
        <v>556</v>
      </c>
      <c r="O998" s="326">
        <v>8.3849996328353882E-2</v>
      </c>
      <c r="P998" s="326">
        <v>8.6900003254413605E-2</v>
      </c>
      <c r="Q998" s="327">
        <v>10969</v>
      </c>
      <c r="R998" s="326">
        <v>8.8899999856948853E-2</v>
      </c>
      <c r="S998" s="325">
        <v>9.2799998819828033E-2</v>
      </c>
    </row>
    <row r="999" spans="1:19" x14ac:dyDescent="0.25">
      <c r="A999" t="s">
        <v>478</v>
      </c>
      <c r="B999" t="s">
        <v>284</v>
      </c>
      <c r="C999" t="s">
        <v>309</v>
      </c>
      <c r="D999" t="s">
        <v>477</v>
      </c>
      <c r="E999" t="s">
        <v>51</v>
      </c>
      <c r="F999" t="s">
        <v>52</v>
      </c>
      <c r="G999" s="133">
        <v>18</v>
      </c>
      <c r="H999" t="s">
        <v>251</v>
      </c>
      <c r="I999" t="s">
        <v>521</v>
      </c>
      <c r="J999" t="s">
        <v>522</v>
      </c>
      <c r="K999" s="327">
        <v>26</v>
      </c>
      <c r="L999" s="326">
        <v>7.0079997181892395E-2</v>
      </c>
      <c r="M999" s="326">
        <v>7.3030002415180206E-2</v>
      </c>
      <c r="N999" s="327">
        <v>391</v>
      </c>
      <c r="O999" s="326">
        <v>5.8970000594854348E-2</v>
      </c>
      <c r="P999" s="326">
        <v>6.1110001057386398E-2</v>
      </c>
      <c r="Q999" s="327">
        <v>7517</v>
      </c>
      <c r="R999" s="326">
        <v>6.0920000076293952E-2</v>
      </c>
      <c r="S999" s="325">
        <v>6.3589997589588165E-2</v>
      </c>
    </row>
    <row r="1000" spans="1:19" x14ac:dyDescent="0.25">
      <c r="A1000" t="s">
        <v>478</v>
      </c>
      <c r="B1000" t="s">
        <v>284</v>
      </c>
      <c r="C1000" t="s">
        <v>309</v>
      </c>
      <c r="D1000" t="s">
        <v>477</v>
      </c>
      <c r="E1000" t="s">
        <v>51</v>
      </c>
      <c r="F1000" t="s">
        <v>52</v>
      </c>
      <c r="G1000" s="133">
        <v>18</v>
      </c>
      <c r="H1000" t="s">
        <v>251</v>
      </c>
      <c r="I1000" t="s">
        <v>521</v>
      </c>
      <c r="J1000" t="s">
        <v>438</v>
      </c>
      <c r="K1000" s="327">
        <v>15</v>
      </c>
      <c r="L1000" s="326">
        <v>4.0429998189210892E-2</v>
      </c>
      <c r="N1000" s="327">
        <v>233</v>
      </c>
      <c r="O1000" s="326">
        <v>3.5140000283718109E-2</v>
      </c>
      <c r="Q1000" s="327">
        <v>5183</v>
      </c>
      <c r="R1000" s="326">
        <v>4.2010001838207238E-2</v>
      </c>
      <c r="S1000" s="325"/>
    </row>
    <row r="1001" spans="1:19" x14ac:dyDescent="0.25">
      <c r="A1001" t="s">
        <v>478</v>
      </c>
      <c r="B1001" t="s">
        <v>284</v>
      </c>
      <c r="C1001" t="s">
        <v>309</v>
      </c>
      <c r="D1001" t="s">
        <v>477</v>
      </c>
      <c r="E1001" t="s">
        <v>51</v>
      </c>
      <c r="F1001" t="s">
        <v>52</v>
      </c>
      <c r="G1001" s="133">
        <v>18</v>
      </c>
      <c r="H1001" t="s">
        <v>251</v>
      </c>
      <c r="I1001" t="s">
        <v>517</v>
      </c>
      <c r="J1001" t="s">
        <v>520</v>
      </c>
      <c r="K1001" s="327">
        <v>111</v>
      </c>
      <c r="L1001" s="326">
        <v>0.29919001460075378</v>
      </c>
      <c r="N1001" s="327">
        <v>2402</v>
      </c>
      <c r="O1001" s="326">
        <v>0.36223998665809631</v>
      </c>
      <c r="Q1001" s="327">
        <v>43571</v>
      </c>
      <c r="R1001" s="326">
        <v>0.35313001275062561</v>
      </c>
      <c r="S1001" s="325"/>
    </row>
    <row r="1002" spans="1:19" x14ac:dyDescent="0.25">
      <c r="A1002" t="s">
        <v>478</v>
      </c>
      <c r="B1002" t="s">
        <v>284</v>
      </c>
      <c r="C1002" t="s">
        <v>309</v>
      </c>
      <c r="D1002" t="s">
        <v>477</v>
      </c>
      <c r="E1002" t="s">
        <v>51</v>
      </c>
      <c r="F1002" t="s">
        <v>52</v>
      </c>
      <c r="G1002" s="133">
        <v>18</v>
      </c>
      <c r="H1002" t="s">
        <v>251</v>
      </c>
      <c r="I1002" t="s">
        <v>517</v>
      </c>
      <c r="J1002" t="s">
        <v>519</v>
      </c>
      <c r="K1002" s="327">
        <v>128</v>
      </c>
      <c r="L1002" s="326">
        <v>0.34501001238822943</v>
      </c>
      <c r="N1002" s="327">
        <v>1793</v>
      </c>
      <c r="O1002" s="326">
        <v>0.27039998769760132</v>
      </c>
      <c r="Q1002" s="327">
        <v>34904</v>
      </c>
      <c r="R1002" s="326">
        <v>0.28288999199867249</v>
      </c>
      <c r="S1002" s="325"/>
    </row>
    <row r="1003" spans="1:19" x14ac:dyDescent="0.25">
      <c r="A1003" t="s">
        <v>478</v>
      </c>
      <c r="B1003" t="s">
        <v>284</v>
      </c>
      <c r="C1003" t="s">
        <v>309</v>
      </c>
      <c r="D1003" t="s">
        <v>477</v>
      </c>
      <c r="E1003" t="s">
        <v>51</v>
      </c>
      <c r="F1003" t="s">
        <v>52</v>
      </c>
      <c r="G1003" s="133">
        <v>18</v>
      </c>
      <c r="H1003" t="s">
        <v>251</v>
      </c>
      <c r="I1003" t="s">
        <v>517</v>
      </c>
      <c r="J1003" t="s">
        <v>518</v>
      </c>
      <c r="K1003" s="327">
        <v>132</v>
      </c>
      <c r="L1003" s="326">
        <v>0.35580000281333918</v>
      </c>
      <c r="N1003" s="327">
        <v>2436</v>
      </c>
      <c r="O1003" s="326">
        <v>0.36737000942230219</v>
      </c>
      <c r="Q1003" s="327">
        <v>44910</v>
      </c>
      <c r="R1003" s="326">
        <v>0.3639799952507019</v>
      </c>
      <c r="S1003" s="325"/>
    </row>
    <row r="1004" spans="1:19" x14ac:dyDescent="0.25">
      <c r="A1004" t="s">
        <v>478</v>
      </c>
      <c r="B1004" t="s">
        <v>284</v>
      </c>
      <c r="C1004" t="s">
        <v>309</v>
      </c>
      <c r="D1004" t="s">
        <v>477</v>
      </c>
      <c r="E1004" t="s">
        <v>51</v>
      </c>
      <c r="F1004" t="s">
        <v>52</v>
      </c>
      <c r="G1004" s="133">
        <v>18</v>
      </c>
      <c r="H1004" t="s">
        <v>251</v>
      </c>
      <c r="I1004" t="s">
        <v>513</v>
      </c>
      <c r="J1004" t="s">
        <v>516</v>
      </c>
      <c r="K1004" s="327">
        <v>18</v>
      </c>
      <c r="L1004" s="326">
        <v>4.8519998788833618E-2</v>
      </c>
      <c r="M1004" s="326">
        <v>5.1139999181032181E-2</v>
      </c>
      <c r="N1004" s="327">
        <v>248</v>
      </c>
      <c r="O1004" s="326">
        <v>3.7399999797344208E-2</v>
      </c>
      <c r="P1004" s="326">
        <v>3.9019998162984848E-2</v>
      </c>
      <c r="Q1004" s="327">
        <v>4179</v>
      </c>
      <c r="R1004" s="326">
        <v>3.3870000392198563E-2</v>
      </c>
      <c r="S1004" s="325">
        <v>3.8320001214742661E-2</v>
      </c>
    </row>
    <row r="1005" spans="1:19" x14ac:dyDescent="0.25">
      <c r="A1005" t="s">
        <v>478</v>
      </c>
      <c r="B1005" t="s">
        <v>284</v>
      </c>
      <c r="C1005" t="s">
        <v>309</v>
      </c>
      <c r="D1005" t="s">
        <v>477</v>
      </c>
      <c r="E1005" t="s">
        <v>51</v>
      </c>
      <c r="F1005" t="s">
        <v>52</v>
      </c>
      <c r="G1005" s="133">
        <v>18</v>
      </c>
      <c r="H1005" t="s">
        <v>251</v>
      </c>
      <c r="I1005" t="s">
        <v>513</v>
      </c>
      <c r="J1005" t="s">
        <v>515</v>
      </c>
      <c r="K1005" s="327">
        <v>16</v>
      </c>
      <c r="L1005" s="326">
        <v>4.3129999190568917E-2</v>
      </c>
      <c r="M1005" s="326">
        <v>4.544999822974205E-2</v>
      </c>
      <c r="N1005" s="327">
        <v>765</v>
      </c>
      <c r="O1005" s="326">
        <v>0.1153699979186058</v>
      </c>
      <c r="P1005" s="326">
        <v>0.1203799992799759</v>
      </c>
      <c r="Q1005" s="327">
        <v>13286</v>
      </c>
      <c r="R1005" s="326">
        <v>0.1076800003647804</v>
      </c>
      <c r="S1005" s="325">
        <v>0.12182000279426571</v>
      </c>
    </row>
    <row r="1006" spans="1:19" x14ac:dyDescent="0.25">
      <c r="A1006" t="s">
        <v>478</v>
      </c>
      <c r="B1006" t="s">
        <v>284</v>
      </c>
      <c r="C1006" t="s">
        <v>309</v>
      </c>
      <c r="D1006" t="s">
        <v>477</v>
      </c>
      <c r="E1006" t="s">
        <v>51</v>
      </c>
      <c r="F1006" t="s">
        <v>52</v>
      </c>
      <c r="G1006" s="133">
        <v>18</v>
      </c>
      <c r="H1006" t="s">
        <v>251</v>
      </c>
      <c r="I1006" t="s">
        <v>513</v>
      </c>
      <c r="J1006" t="s">
        <v>514</v>
      </c>
      <c r="K1006" s="327">
        <v>318</v>
      </c>
      <c r="L1006" s="326">
        <v>0.85714000463485718</v>
      </c>
      <c r="M1006" s="326">
        <v>0.90341001749038696</v>
      </c>
      <c r="N1006" s="327">
        <v>5342</v>
      </c>
      <c r="O1006" s="326">
        <v>0.80561000108718872</v>
      </c>
      <c r="P1006" s="326">
        <v>0.84060001373291016</v>
      </c>
      <c r="Q1006" s="327">
        <v>91601</v>
      </c>
      <c r="R1006" s="326">
        <v>0.74239999055862427</v>
      </c>
      <c r="S1006" s="325">
        <v>0.83986997604370117</v>
      </c>
    </row>
    <row r="1007" spans="1:19" x14ac:dyDescent="0.25">
      <c r="A1007" t="s">
        <v>478</v>
      </c>
      <c r="B1007" t="s">
        <v>284</v>
      </c>
      <c r="C1007" t="s">
        <v>309</v>
      </c>
      <c r="D1007" t="s">
        <v>477</v>
      </c>
      <c r="E1007" t="s">
        <v>51</v>
      </c>
      <c r="F1007" t="s">
        <v>52</v>
      </c>
      <c r="G1007" s="133">
        <v>18</v>
      </c>
      <c r="H1007" t="s">
        <v>251</v>
      </c>
      <c r="I1007" t="s">
        <v>513</v>
      </c>
      <c r="J1007" t="s">
        <v>512</v>
      </c>
      <c r="K1007" s="327">
        <v>19</v>
      </c>
      <c r="L1007" s="326">
        <v>5.1210001111030579E-2</v>
      </c>
      <c r="N1007" s="327">
        <v>276</v>
      </c>
      <c r="O1007" s="326">
        <v>4.1620001196861267E-2</v>
      </c>
      <c r="Q1007" s="327">
        <v>14319</v>
      </c>
      <c r="R1007" s="326">
        <v>0.11604999750852581</v>
      </c>
      <c r="S1007" s="325"/>
    </row>
    <row r="1008" spans="1:19" x14ac:dyDescent="0.25">
      <c r="A1008" t="s">
        <v>478</v>
      </c>
      <c r="B1008" t="s">
        <v>284</v>
      </c>
      <c r="C1008" t="s">
        <v>309</v>
      </c>
      <c r="D1008" t="s">
        <v>477</v>
      </c>
      <c r="E1008" t="s">
        <v>51</v>
      </c>
      <c r="F1008" t="s">
        <v>52</v>
      </c>
      <c r="G1008" s="133">
        <v>18</v>
      </c>
      <c r="H1008" t="s">
        <v>251</v>
      </c>
      <c r="I1008" t="s">
        <v>575</v>
      </c>
      <c r="J1008" t="s">
        <v>511</v>
      </c>
      <c r="K1008" s="327">
        <v>2</v>
      </c>
      <c r="L1008" s="326">
        <v>5.3900000639259824E-3</v>
      </c>
      <c r="M1008" s="326">
        <v>5.59999980032444E-3</v>
      </c>
      <c r="N1008" s="327">
        <v>69</v>
      </c>
      <c r="O1008" s="326">
        <v>1.0409999638795849E-2</v>
      </c>
      <c r="P1008" s="326">
        <v>1.145999971777201E-2</v>
      </c>
      <c r="Q1008" s="327">
        <v>5100</v>
      </c>
      <c r="R1008" s="326">
        <v>4.1329998522996902E-2</v>
      </c>
      <c r="S1008" s="325">
        <v>4.4070001691579819E-2</v>
      </c>
    </row>
    <row r="1009" spans="1:19" x14ac:dyDescent="0.25">
      <c r="A1009" t="s">
        <v>478</v>
      </c>
      <c r="B1009" t="s">
        <v>284</v>
      </c>
      <c r="C1009" t="s">
        <v>309</v>
      </c>
      <c r="D1009" t="s">
        <v>477</v>
      </c>
      <c r="E1009" t="s">
        <v>51</v>
      </c>
      <c r="F1009" t="s">
        <v>52</v>
      </c>
      <c r="G1009" s="133">
        <v>18</v>
      </c>
      <c r="H1009" t="s">
        <v>251</v>
      </c>
      <c r="I1009" t="s">
        <v>575</v>
      </c>
      <c r="J1009" t="s">
        <v>510</v>
      </c>
      <c r="K1009" s="327">
        <v>0</v>
      </c>
      <c r="L1009" s="326">
        <v>0</v>
      </c>
      <c r="M1009" s="326">
        <v>0</v>
      </c>
      <c r="N1009" s="327">
        <v>18</v>
      </c>
      <c r="O1009" s="326">
        <v>2.7099999133497481E-3</v>
      </c>
      <c r="P1009" s="326">
        <v>2.989999949932098E-3</v>
      </c>
      <c r="Q1009" s="327">
        <v>2781</v>
      </c>
      <c r="R1009" s="326">
        <v>2.2539999336004261E-2</v>
      </c>
      <c r="S1009" s="325">
        <v>2.4029999971389771E-2</v>
      </c>
    </row>
    <row r="1010" spans="1:19" x14ac:dyDescent="0.25">
      <c r="A1010" t="s">
        <v>478</v>
      </c>
      <c r="B1010" t="s">
        <v>284</v>
      </c>
      <c r="C1010" t="s">
        <v>309</v>
      </c>
      <c r="D1010" t="s">
        <v>477</v>
      </c>
      <c r="E1010" t="s">
        <v>51</v>
      </c>
      <c r="F1010" t="s">
        <v>52</v>
      </c>
      <c r="G1010">
        <v>18</v>
      </c>
      <c r="H1010" t="s">
        <v>251</v>
      </c>
      <c r="I1010" t="s">
        <v>575</v>
      </c>
      <c r="J1010" t="s">
        <v>509</v>
      </c>
      <c r="K1010" s="142">
        <v>2</v>
      </c>
      <c r="L1010" s="326">
        <v>5.3900000639259824E-3</v>
      </c>
      <c r="M1010" s="326">
        <v>5.59999980032444E-3</v>
      </c>
      <c r="N1010" s="142">
        <v>30</v>
      </c>
      <c r="O1010" s="326">
        <v>4.5199999585747719E-3</v>
      </c>
      <c r="P1010" s="326">
        <v>4.980000201612711E-3</v>
      </c>
      <c r="Q1010" s="142">
        <v>909</v>
      </c>
      <c r="R1010" s="326">
        <v>7.3699997738003731E-3</v>
      </c>
      <c r="S1010" s="326">
        <v>7.8499997034668922E-3</v>
      </c>
    </row>
    <row r="1011" spans="1:19" x14ac:dyDescent="0.25">
      <c r="A1011" t="s">
        <v>478</v>
      </c>
      <c r="B1011" t="s">
        <v>284</v>
      </c>
      <c r="C1011" t="s">
        <v>309</v>
      </c>
      <c r="D1011" t="s">
        <v>477</v>
      </c>
      <c r="E1011" t="s">
        <v>51</v>
      </c>
      <c r="F1011" t="s">
        <v>52</v>
      </c>
      <c r="G1011" s="133">
        <v>18</v>
      </c>
      <c r="H1011" t="s">
        <v>251</v>
      </c>
      <c r="I1011" t="s">
        <v>575</v>
      </c>
      <c r="J1011" t="s">
        <v>508</v>
      </c>
      <c r="K1011" s="327">
        <v>0</v>
      </c>
      <c r="L1011" s="326">
        <v>0</v>
      </c>
      <c r="M1011" s="326">
        <v>0</v>
      </c>
      <c r="N1011" s="327">
        <v>148</v>
      </c>
      <c r="O1011" s="326">
        <v>2.232000045478344E-2</v>
      </c>
      <c r="P1011" s="326">
        <v>2.4579999968409538E-2</v>
      </c>
      <c r="Q1011" s="327">
        <v>2219</v>
      </c>
      <c r="R1011" s="326">
        <v>1.7980000004172329E-2</v>
      </c>
      <c r="S1011" s="325">
        <v>1.9169999286532399E-2</v>
      </c>
    </row>
    <row r="1012" spans="1:19" x14ac:dyDescent="0.25">
      <c r="A1012" t="s">
        <v>478</v>
      </c>
      <c r="B1012" t="s">
        <v>284</v>
      </c>
      <c r="C1012" t="s">
        <v>309</v>
      </c>
      <c r="D1012" t="s">
        <v>477</v>
      </c>
      <c r="E1012" t="s">
        <v>51</v>
      </c>
      <c r="F1012" t="s">
        <v>52</v>
      </c>
      <c r="G1012" s="133">
        <v>18</v>
      </c>
      <c r="H1012" t="s">
        <v>251</v>
      </c>
      <c r="I1012" t="s">
        <v>575</v>
      </c>
      <c r="J1012" t="s">
        <v>438</v>
      </c>
      <c r="K1012" s="327">
        <v>14</v>
      </c>
      <c r="L1012" s="326">
        <v>3.773999959230423E-2</v>
      </c>
      <c r="N1012" s="327">
        <v>611</v>
      </c>
      <c r="O1012" s="326">
        <v>9.2139996588230133E-2</v>
      </c>
      <c r="Q1012" s="327">
        <v>7648</v>
      </c>
      <c r="R1012" s="326">
        <v>6.1980001628398902E-2</v>
      </c>
      <c r="S1012" s="325"/>
    </row>
    <row r="1013" spans="1:19" x14ac:dyDescent="0.25">
      <c r="A1013" t="s">
        <v>478</v>
      </c>
      <c r="B1013" t="s">
        <v>284</v>
      </c>
      <c r="C1013" t="s">
        <v>309</v>
      </c>
      <c r="D1013" t="s">
        <v>477</v>
      </c>
      <c r="E1013" t="s">
        <v>51</v>
      </c>
      <c r="F1013" t="s">
        <v>52</v>
      </c>
      <c r="G1013" s="133">
        <v>18</v>
      </c>
      <c r="H1013" t="s">
        <v>251</v>
      </c>
      <c r="I1013" t="s">
        <v>575</v>
      </c>
      <c r="J1013" t="s">
        <v>507</v>
      </c>
      <c r="K1013" s="327">
        <v>353</v>
      </c>
      <c r="L1013" s="326">
        <v>0.95147997140884399</v>
      </c>
      <c r="M1013" s="326">
        <v>0.98879998922348022</v>
      </c>
      <c r="N1013" s="327">
        <v>5755</v>
      </c>
      <c r="O1013" s="326">
        <v>0.86789000034332275</v>
      </c>
      <c r="P1013" s="326">
        <v>0.95598000288009644</v>
      </c>
      <c r="Q1013" s="327">
        <v>104728</v>
      </c>
      <c r="R1013" s="326">
        <v>0.84878998994827271</v>
      </c>
      <c r="S1013" s="325">
        <v>0.90487998723983765</v>
      </c>
    </row>
    <row r="1014" spans="1:19" x14ac:dyDescent="0.25">
      <c r="A1014" t="s">
        <v>478</v>
      </c>
      <c r="B1014" t="s">
        <v>284</v>
      </c>
      <c r="C1014" t="s">
        <v>309</v>
      </c>
      <c r="D1014" t="s">
        <v>477</v>
      </c>
      <c r="E1014" t="s">
        <v>51</v>
      </c>
      <c r="F1014" t="s">
        <v>52</v>
      </c>
      <c r="G1014" s="133">
        <v>18</v>
      </c>
      <c r="H1014" t="s">
        <v>251</v>
      </c>
      <c r="I1014" t="s">
        <v>576</v>
      </c>
      <c r="J1014" t="s">
        <v>485</v>
      </c>
      <c r="K1014" s="327">
        <v>0</v>
      </c>
      <c r="L1014" s="326">
        <v>0</v>
      </c>
      <c r="N1014" s="327">
        <v>0</v>
      </c>
      <c r="O1014" s="326">
        <v>0</v>
      </c>
      <c r="Q1014" s="327">
        <v>2</v>
      </c>
      <c r="R1014" s="326">
        <v>1.99999994947575E-5</v>
      </c>
      <c r="S1014" s="325">
        <v>0.5</v>
      </c>
    </row>
    <row r="1015" spans="1:19" x14ac:dyDescent="0.25">
      <c r="A1015" t="s">
        <v>478</v>
      </c>
      <c r="B1015" t="s">
        <v>284</v>
      </c>
      <c r="C1015" t="s">
        <v>309</v>
      </c>
      <c r="D1015" t="s">
        <v>477</v>
      </c>
      <c r="E1015" t="s">
        <v>51</v>
      </c>
      <c r="F1015" t="s">
        <v>52</v>
      </c>
      <c r="G1015" s="133">
        <v>18</v>
      </c>
      <c r="H1015" t="s">
        <v>251</v>
      </c>
      <c r="I1015" t="s">
        <v>576</v>
      </c>
      <c r="J1015" t="s">
        <v>484</v>
      </c>
      <c r="K1015" s="327">
        <v>0</v>
      </c>
      <c r="L1015" s="326">
        <v>0</v>
      </c>
      <c r="N1015" s="327">
        <v>0</v>
      </c>
      <c r="O1015" s="326">
        <v>0</v>
      </c>
      <c r="Q1015" s="327">
        <v>2</v>
      </c>
      <c r="R1015" s="326">
        <v>1.99999994947575E-5</v>
      </c>
      <c r="S1015" s="325">
        <v>0.5</v>
      </c>
    </row>
    <row r="1016" spans="1:19" x14ac:dyDescent="0.25">
      <c r="A1016" t="s">
        <v>478</v>
      </c>
      <c r="B1016" t="s">
        <v>284</v>
      </c>
      <c r="C1016" t="s">
        <v>309</v>
      </c>
      <c r="D1016" t="s">
        <v>477</v>
      </c>
      <c r="E1016" t="s">
        <v>51</v>
      </c>
      <c r="F1016" t="s">
        <v>52</v>
      </c>
      <c r="G1016" s="133">
        <v>18</v>
      </c>
      <c r="H1016" t="s">
        <v>251</v>
      </c>
      <c r="I1016" t="s">
        <v>576</v>
      </c>
      <c r="J1016" t="s">
        <v>438</v>
      </c>
      <c r="K1016" s="327">
        <v>371</v>
      </c>
      <c r="L1016" s="326">
        <v>1</v>
      </c>
      <c r="N1016" s="327">
        <v>6631</v>
      </c>
      <c r="O1016" s="326">
        <v>1</v>
      </c>
      <c r="Q1016" s="327">
        <v>123381</v>
      </c>
      <c r="R1016" s="326">
        <v>0.99997001886367798</v>
      </c>
      <c r="S1016" s="325"/>
    </row>
    <row r="1017" spans="1:19" x14ac:dyDescent="0.25">
      <c r="A1017" t="s">
        <v>478</v>
      </c>
      <c r="B1017" t="s">
        <v>284</v>
      </c>
      <c r="C1017" t="s">
        <v>309</v>
      </c>
      <c r="D1017" t="s">
        <v>477</v>
      </c>
      <c r="E1017" t="s">
        <v>51</v>
      </c>
      <c r="F1017" t="s">
        <v>52</v>
      </c>
      <c r="G1017">
        <v>18</v>
      </c>
      <c r="H1017" t="s">
        <v>251</v>
      </c>
      <c r="I1017" t="s">
        <v>504</v>
      </c>
      <c r="J1017" t="s">
        <v>506</v>
      </c>
      <c r="K1017" s="142">
        <v>19</v>
      </c>
      <c r="L1017" s="326">
        <v>5.1210001111030579E-2</v>
      </c>
      <c r="N1017" s="142">
        <v>276</v>
      </c>
      <c r="O1017" s="326">
        <v>4.1620001196861267E-2</v>
      </c>
      <c r="Q1017" s="142">
        <v>14319</v>
      </c>
      <c r="R1017" s="326">
        <v>0.11604999750852581</v>
      </c>
    </row>
    <row r="1018" spans="1:19" x14ac:dyDescent="0.25">
      <c r="A1018" t="s">
        <v>478</v>
      </c>
      <c r="B1018" t="s">
        <v>284</v>
      </c>
      <c r="C1018" t="s">
        <v>309</v>
      </c>
      <c r="D1018" t="s">
        <v>477</v>
      </c>
      <c r="E1018" t="s">
        <v>51</v>
      </c>
      <c r="F1018" t="s">
        <v>52</v>
      </c>
      <c r="G1018" s="133">
        <v>18</v>
      </c>
      <c r="H1018" t="s">
        <v>251</v>
      </c>
      <c r="I1018" t="s">
        <v>504</v>
      </c>
      <c r="J1018" t="s">
        <v>424</v>
      </c>
      <c r="K1018" s="327">
        <v>16</v>
      </c>
      <c r="L1018" s="326">
        <v>4.3129999190568917E-2</v>
      </c>
      <c r="M1018" s="326">
        <v>4.544999822974205E-2</v>
      </c>
      <c r="N1018" s="327">
        <v>765</v>
      </c>
      <c r="O1018" s="326">
        <v>0.1153699979186058</v>
      </c>
      <c r="P1018" s="326">
        <v>0.1203799992799759</v>
      </c>
      <c r="Q1018" s="327">
        <v>13286</v>
      </c>
      <c r="R1018" s="326">
        <v>0.1076800003647804</v>
      </c>
      <c r="S1018" s="325">
        <v>0.12182000279426571</v>
      </c>
    </row>
    <row r="1019" spans="1:19" x14ac:dyDescent="0.25">
      <c r="A1019" t="s">
        <v>478</v>
      </c>
      <c r="B1019" t="s">
        <v>284</v>
      </c>
      <c r="C1019" t="s">
        <v>309</v>
      </c>
      <c r="D1019" t="s">
        <v>477</v>
      </c>
      <c r="E1019" t="s">
        <v>51</v>
      </c>
      <c r="F1019" t="s">
        <v>52</v>
      </c>
      <c r="G1019">
        <v>18</v>
      </c>
      <c r="H1019" t="s">
        <v>251</v>
      </c>
      <c r="I1019" t="s">
        <v>504</v>
      </c>
      <c r="J1019" t="s">
        <v>455</v>
      </c>
      <c r="K1019" s="142">
        <v>113</v>
      </c>
      <c r="L1019" s="326">
        <v>0.30458000302314758</v>
      </c>
      <c r="M1019" s="326">
        <v>0.32102000713348389</v>
      </c>
      <c r="N1019" s="142">
        <v>2451</v>
      </c>
      <c r="O1019" s="326">
        <v>0.36963000893592829</v>
      </c>
      <c r="P1019" s="326">
        <v>0.38567999005317688</v>
      </c>
      <c r="Q1019" s="142">
        <v>43045</v>
      </c>
      <c r="R1019" s="326">
        <v>0.34887000918388372</v>
      </c>
      <c r="S1019" s="326">
        <v>0.39467000961303711</v>
      </c>
    </row>
    <row r="1020" spans="1:19" x14ac:dyDescent="0.25">
      <c r="A1020" t="s">
        <v>478</v>
      </c>
      <c r="B1020" t="s">
        <v>284</v>
      </c>
      <c r="C1020" t="s">
        <v>309</v>
      </c>
      <c r="D1020" t="s">
        <v>477</v>
      </c>
      <c r="E1020" t="s">
        <v>51</v>
      </c>
      <c r="F1020" t="s">
        <v>52</v>
      </c>
      <c r="G1020">
        <v>18</v>
      </c>
      <c r="H1020" t="s">
        <v>251</v>
      </c>
      <c r="I1020" t="s">
        <v>504</v>
      </c>
      <c r="J1020" t="s">
        <v>505</v>
      </c>
      <c r="K1020" s="142">
        <v>190</v>
      </c>
      <c r="L1020" s="326">
        <v>0.5121300220489502</v>
      </c>
      <c r="M1020" s="326">
        <v>0.53977000713348389</v>
      </c>
      <c r="N1020" s="142">
        <v>2573</v>
      </c>
      <c r="O1020" s="326">
        <v>0.38802999258041382</v>
      </c>
      <c r="P1020" s="326">
        <v>0.40487998723983759</v>
      </c>
      <c r="Q1020" s="142">
        <v>42835</v>
      </c>
      <c r="R1020" s="326">
        <v>0.34716999530792242</v>
      </c>
      <c r="S1020" s="326">
        <v>0.39274001121521002</v>
      </c>
    </row>
    <row r="1021" spans="1:19" x14ac:dyDescent="0.25">
      <c r="A1021" t="s">
        <v>478</v>
      </c>
      <c r="B1021" t="s">
        <v>284</v>
      </c>
      <c r="C1021" t="s">
        <v>309</v>
      </c>
      <c r="D1021" t="s">
        <v>477</v>
      </c>
      <c r="E1021" t="s">
        <v>51</v>
      </c>
      <c r="F1021" t="s">
        <v>52</v>
      </c>
      <c r="G1021">
        <v>18</v>
      </c>
      <c r="H1021" t="s">
        <v>251</v>
      </c>
      <c r="I1021" t="s">
        <v>504</v>
      </c>
      <c r="J1021" t="s">
        <v>503</v>
      </c>
      <c r="K1021" s="142">
        <v>33</v>
      </c>
      <c r="L1021" s="326">
        <v>8.8950000703334808E-2</v>
      </c>
      <c r="M1021" s="326">
        <v>9.375E-2</v>
      </c>
      <c r="N1021" s="142">
        <v>566</v>
      </c>
      <c r="O1021" s="326">
        <v>8.5359998047351837E-2</v>
      </c>
      <c r="P1021" s="326">
        <v>8.9060001075267792E-2</v>
      </c>
      <c r="Q1021" s="142">
        <v>9900</v>
      </c>
      <c r="R1021" s="326">
        <v>8.0239996314048767E-2</v>
      </c>
      <c r="S1021" s="326">
        <v>9.0769998729228973E-2</v>
      </c>
    </row>
    <row r="1022" spans="1:19" x14ac:dyDescent="0.25">
      <c r="A1022" t="s">
        <v>478</v>
      </c>
      <c r="B1022" t="s">
        <v>284</v>
      </c>
      <c r="C1022" t="s">
        <v>309</v>
      </c>
      <c r="D1022" t="s">
        <v>477</v>
      </c>
      <c r="E1022" t="s">
        <v>51</v>
      </c>
      <c r="F1022" t="s">
        <v>52</v>
      </c>
      <c r="G1022" s="133">
        <v>18</v>
      </c>
      <c r="H1022" t="s">
        <v>251</v>
      </c>
      <c r="I1022" t="s">
        <v>501</v>
      </c>
      <c r="J1022" t="s">
        <v>502</v>
      </c>
      <c r="K1022" s="327">
        <v>19</v>
      </c>
      <c r="L1022" s="326">
        <v>5.1210001111030579E-2</v>
      </c>
      <c r="N1022" s="327">
        <v>276</v>
      </c>
      <c r="O1022" s="326">
        <v>4.1620001196861267E-2</v>
      </c>
      <c r="Q1022" s="327">
        <v>14319</v>
      </c>
      <c r="R1022" s="326">
        <v>0.11604999750852581</v>
      </c>
      <c r="S1022" s="325"/>
    </row>
    <row r="1023" spans="1:19" x14ac:dyDescent="0.25">
      <c r="A1023" t="s">
        <v>478</v>
      </c>
      <c r="B1023" t="s">
        <v>284</v>
      </c>
      <c r="C1023" t="s">
        <v>309</v>
      </c>
      <c r="D1023" t="s">
        <v>477</v>
      </c>
      <c r="E1023" t="s">
        <v>51</v>
      </c>
      <c r="F1023" t="s">
        <v>52</v>
      </c>
      <c r="G1023" s="133">
        <v>18</v>
      </c>
      <c r="H1023" t="s">
        <v>251</v>
      </c>
      <c r="I1023" t="s">
        <v>501</v>
      </c>
      <c r="J1023" t="s">
        <v>500</v>
      </c>
      <c r="K1023" s="327">
        <v>352</v>
      </c>
      <c r="L1023" s="326">
        <v>0.94879001379013062</v>
      </c>
      <c r="M1023" s="326">
        <v>1</v>
      </c>
      <c r="N1023" s="327">
        <v>6355</v>
      </c>
      <c r="O1023" s="326">
        <v>0.95837998390197754</v>
      </c>
      <c r="P1023" s="326">
        <v>1</v>
      </c>
      <c r="Q1023" s="327">
        <v>109066</v>
      </c>
      <c r="R1023" s="326">
        <v>0.88394999504089355</v>
      </c>
      <c r="S1023" s="325">
        <v>1</v>
      </c>
    </row>
    <row r="1024" spans="1:19" x14ac:dyDescent="0.25">
      <c r="A1024" t="s">
        <v>478</v>
      </c>
      <c r="B1024" t="s">
        <v>284</v>
      </c>
      <c r="C1024" t="s">
        <v>309</v>
      </c>
      <c r="D1024" t="s">
        <v>477</v>
      </c>
      <c r="E1024" t="s">
        <v>51</v>
      </c>
      <c r="F1024" t="s">
        <v>52</v>
      </c>
      <c r="G1024">
        <v>18</v>
      </c>
      <c r="H1024" t="s">
        <v>251</v>
      </c>
      <c r="I1024" t="s">
        <v>577</v>
      </c>
      <c r="J1024" t="s">
        <v>493</v>
      </c>
      <c r="K1024" s="142">
        <v>16</v>
      </c>
      <c r="L1024" s="326">
        <v>4.3129999190568917E-2</v>
      </c>
      <c r="N1024" s="142">
        <v>1666</v>
      </c>
      <c r="O1024" s="326">
        <v>0.25123998522758478</v>
      </c>
      <c r="Q1024" s="142">
        <v>45663</v>
      </c>
      <c r="R1024" s="326">
        <v>0.37009000778198242</v>
      </c>
    </row>
    <row r="1025" spans="1:19" x14ac:dyDescent="0.25">
      <c r="A1025" t="s">
        <v>478</v>
      </c>
      <c r="B1025" t="s">
        <v>284</v>
      </c>
      <c r="C1025" t="s">
        <v>309</v>
      </c>
      <c r="D1025" t="s">
        <v>477</v>
      </c>
      <c r="E1025" t="s">
        <v>51</v>
      </c>
      <c r="F1025" t="s">
        <v>52</v>
      </c>
      <c r="G1025" s="133">
        <v>18</v>
      </c>
      <c r="H1025" t="s">
        <v>251</v>
      </c>
      <c r="I1025" t="s">
        <v>577</v>
      </c>
      <c r="J1025" t="s">
        <v>492</v>
      </c>
      <c r="K1025" s="327">
        <v>186</v>
      </c>
      <c r="L1025" s="326">
        <v>0.50134998559951782</v>
      </c>
      <c r="M1025" s="326">
        <v>0.52394002676010132</v>
      </c>
      <c r="N1025" s="327">
        <v>3831</v>
      </c>
      <c r="O1025" s="326">
        <v>0.57774001359939575</v>
      </c>
      <c r="P1025" s="326">
        <v>0.77160000801086426</v>
      </c>
      <c r="Q1025" s="327">
        <v>63272</v>
      </c>
      <c r="R1025" s="326">
        <v>0.51279997825622559</v>
      </c>
      <c r="S1025" s="325">
        <v>0.81407999992370605</v>
      </c>
    </row>
    <row r="1026" spans="1:19" x14ac:dyDescent="0.25">
      <c r="A1026" t="s">
        <v>478</v>
      </c>
      <c r="B1026" t="s">
        <v>284</v>
      </c>
      <c r="C1026" t="s">
        <v>309</v>
      </c>
      <c r="D1026" t="s">
        <v>477</v>
      </c>
      <c r="E1026" t="s">
        <v>51</v>
      </c>
      <c r="F1026" t="s">
        <v>52</v>
      </c>
      <c r="G1026" s="133">
        <v>18</v>
      </c>
      <c r="H1026" t="s">
        <v>251</v>
      </c>
      <c r="I1026" t="s">
        <v>577</v>
      </c>
      <c r="J1026" t="s">
        <v>491</v>
      </c>
      <c r="K1026" s="327">
        <v>92</v>
      </c>
      <c r="L1026" s="326">
        <v>0.24797999858856201</v>
      </c>
      <c r="M1026" s="326">
        <v>0.25914999842643738</v>
      </c>
      <c r="N1026" s="327">
        <v>744</v>
      </c>
      <c r="O1026" s="326">
        <v>0.1121999993920326</v>
      </c>
      <c r="P1026" s="326">
        <v>0.14984999597072601</v>
      </c>
      <c r="Q1026" s="327">
        <v>9186</v>
      </c>
      <c r="R1026" s="326">
        <v>7.4450001120567322E-2</v>
      </c>
      <c r="S1026" s="325">
        <v>0.11818999797105791</v>
      </c>
    </row>
    <row r="1027" spans="1:19" x14ac:dyDescent="0.25">
      <c r="A1027" t="s">
        <v>478</v>
      </c>
      <c r="B1027" t="s">
        <v>284</v>
      </c>
      <c r="C1027" t="s">
        <v>309</v>
      </c>
      <c r="D1027" t="s">
        <v>477</v>
      </c>
      <c r="E1027" t="s">
        <v>51</v>
      </c>
      <c r="F1027" t="s">
        <v>52</v>
      </c>
      <c r="G1027" s="133">
        <v>18</v>
      </c>
      <c r="H1027" t="s">
        <v>251</v>
      </c>
      <c r="I1027" t="s">
        <v>577</v>
      </c>
      <c r="J1027" t="s">
        <v>490</v>
      </c>
      <c r="K1027" s="327">
        <v>47</v>
      </c>
      <c r="L1027" s="326">
        <v>0.12668000161647799</v>
      </c>
      <c r="M1027" s="326">
        <v>0.13239000737667081</v>
      </c>
      <c r="N1027" s="327">
        <v>270</v>
      </c>
      <c r="O1027" s="326">
        <v>4.0720000863075263E-2</v>
      </c>
      <c r="P1027" s="326">
        <v>5.437999963760376E-2</v>
      </c>
      <c r="Q1027" s="327">
        <v>3071</v>
      </c>
      <c r="R1027" s="326">
        <v>2.489000000059605E-2</v>
      </c>
      <c r="S1027" s="325">
        <v>3.9510000497102737E-2</v>
      </c>
    </row>
    <row r="1028" spans="1:19" x14ac:dyDescent="0.25">
      <c r="A1028" t="s">
        <v>478</v>
      </c>
      <c r="B1028" t="s">
        <v>284</v>
      </c>
      <c r="C1028" t="s">
        <v>309</v>
      </c>
      <c r="D1028" t="s">
        <v>477</v>
      </c>
      <c r="E1028" t="s">
        <v>51</v>
      </c>
      <c r="F1028" t="s">
        <v>52</v>
      </c>
      <c r="G1028" s="133">
        <v>18</v>
      </c>
      <c r="H1028" t="s">
        <v>251</v>
      </c>
      <c r="I1028" t="s">
        <v>577</v>
      </c>
      <c r="J1028" t="s">
        <v>489</v>
      </c>
      <c r="K1028" s="327">
        <v>28</v>
      </c>
      <c r="L1028" s="326">
        <v>7.5470000505447388E-2</v>
      </c>
      <c r="M1028" s="326">
        <v>7.8869998455047607E-2</v>
      </c>
      <c r="N1028" s="327">
        <v>92</v>
      </c>
      <c r="O1028" s="326">
        <v>1.386999990791082E-2</v>
      </c>
      <c r="P1028" s="326">
        <v>1.8530000001192089E-2</v>
      </c>
      <c r="Q1028" s="327">
        <v>1819</v>
      </c>
      <c r="R1028" s="326">
        <v>1.473999954760075E-2</v>
      </c>
      <c r="S1028" s="325">
        <v>2.339999936521053E-2</v>
      </c>
    </row>
    <row r="1029" spans="1:19" x14ac:dyDescent="0.25">
      <c r="A1029" t="s">
        <v>478</v>
      </c>
      <c r="B1029" t="s">
        <v>284</v>
      </c>
      <c r="C1029" t="s">
        <v>309</v>
      </c>
      <c r="D1029" t="s">
        <v>477</v>
      </c>
      <c r="E1029" t="s">
        <v>51</v>
      </c>
      <c r="F1029" t="s">
        <v>52</v>
      </c>
      <c r="G1029" s="133">
        <v>18</v>
      </c>
      <c r="H1029" t="s">
        <v>251</v>
      </c>
      <c r="I1029" t="s">
        <v>577</v>
      </c>
      <c r="J1029" t="s">
        <v>488</v>
      </c>
      <c r="K1029" s="327">
        <v>2</v>
      </c>
      <c r="L1029" s="326">
        <v>5.3900000639259824E-3</v>
      </c>
      <c r="M1029" s="326">
        <v>5.6300000287592411E-3</v>
      </c>
      <c r="N1029" s="327">
        <v>28</v>
      </c>
      <c r="O1029" s="326">
        <v>4.2200000025331974E-3</v>
      </c>
      <c r="P1029" s="326">
        <v>5.6400001049041748E-3</v>
      </c>
      <c r="Q1029" s="327">
        <v>374</v>
      </c>
      <c r="R1029" s="326">
        <v>3.03000002168119E-3</v>
      </c>
      <c r="S1029" s="325">
        <v>4.8099998384714127E-3</v>
      </c>
    </row>
    <row r="1030" spans="1:19" x14ac:dyDescent="0.25">
      <c r="A1030" t="s">
        <v>478</v>
      </c>
      <c r="B1030" t="s">
        <v>284</v>
      </c>
      <c r="C1030" t="s">
        <v>309</v>
      </c>
      <c r="D1030" t="s">
        <v>477</v>
      </c>
      <c r="E1030" t="s">
        <v>51</v>
      </c>
      <c r="F1030" t="s">
        <v>52</v>
      </c>
      <c r="G1030" s="133">
        <v>18</v>
      </c>
      <c r="H1030" t="s">
        <v>251</v>
      </c>
      <c r="I1030" t="s">
        <v>499</v>
      </c>
      <c r="J1030" t="s">
        <v>261</v>
      </c>
      <c r="K1030" s="327">
        <v>365</v>
      </c>
      <c r="L1030" s="326">
        <v>0.98382997512817383</v>
      </c>
      <c r="N1030" s="327">
        <v>6576</v>
      </c>
      <c r="O1030" s="326">
        <v>0.99171000719070435</v>
      </c>
      <c r="Q1030" s="327">
        <v>122496</v>
      </c>
      <c r="R1030" s="326">
        <v>0.99278998374938965</v>
      </c>
      <c r="S1030" s="325"/>
    </row>
    <row r="1031" spans="1:19" x14ac:dyDescent="0.25">
      <c r="A1031" t="s">
        <v>478</v>
      </c>
      <c r="B1031" t="s">
        <v>284</v>
      </c>
      <c r="C1031" t="s">
        <v>309</v>
      </c>
      <c r="D1031" t="s">
        <v>477</v>
      </c>
      <c r="E1031" t="s">
        <v>51</v>
      </c>
      <c r="F1031" t="s">
        <v>52</v>
      </c>
      <c r="G1031">
        <v>18</v>
      </c>
      <c r="H1031" t="s">
        <v>251</v>
      </c>
      <c r="I1031" t="s">
        <v>499</v>
      </c>
      <c r="J1031" t="s">
        <v>262</v>
      </c>
      <c r="K1031" s="142">
        <v>6</v>
      </c>
      <c r="L1031" s="326">
        <v>1.6170000657439228E-2</v>
      </c>
      <c r="N1031" s="142">
        <v>55</v>
      </c>
      <c r="O1031" s="326">
        <v>8.2900002598762512E-3</v>
      </c>
      <c r="Q1031" s="142">
        <v>889</v>
      </c>
      <c r="R1031" s="326">
        <v>7.2099999524652958E-3</v>
      </c>
    </row>
    <row r="1032" spans="1:19" x14ac:dyDescent="0.25">
      <c r="A1032" t="s">
        <v>478</v>
      </c>
      <c r="B1032" t="s">
        <v>284</v>
      </c>
      <c r="C1032" t="s">
        <v>309</v>
      </c>
      <c r="D1032" t="s">
        <v>477</v>
      </c>
      <c r="E1032" t="s">
        <v>51</v>
      </c>
      <c r="F1032" t="s">
        <v>52</v>
      </c>
      <c r="G1032" s="133">
        <v>18</v>
      </c>
      <c r="H1032" t="s">
        <v>251</v>
      </c>
      <c r="I1032" t="s">
        <v>578</v>
      </c>
      <c r="J1032" t="s">
        <v>498</v>
      </c>
      <c r="K1032" s="327">
        <v>28</v>
      </c>
      <c r="L1032" s="326">
        <v>7.5470000505447388E-2</v>
      </c>
      <c r="N1032" s="327">
        <v>520</v>
      </c>
      <c r="O1032" s="326">
        <v>7.8419998288154602E-2</v>
      </c>
      <c r="Q1032" s="327">
        <v>17871</v>
      </c>
      <c r="R1032" s="326">
        <v>0.1448400020599365</v>
      </c>
      <c r="S1032" s="325"/>
    </row>
    <row r="1033" spans="1:19" x14ac:dyDescent="0.25">
      <c r="A1033" t="s">
        <v>478</v>
      </c>
      <c r="B1033" t="s">
        <v>284</v>
      </c>
      <c r="C1033" t="s">
        <v>309</v>
      </c>
      <c r="D1033" t="s">
        <v>477</v>
      </c>
      <c r="E1033" t="s">
        <v>51</v>
      </c>
      <c r="F1033" t="s">
        <v>52</v>
      </c>
      <c r="G1033">
        <v>18</v>
      </c>
      <c r="H1033" t="s">
        <v>251</v>
      </c>
      <c r="I1033" t="s">
        <v>578</v>
      </c>
      <c r="J1033" t="s">
        <v>497</v>
      </c>
      <c r="K1033" s="142">
        <v>71</v>
      </c>
      <c r="L1033" s="326">
        <v>0.1913699954748154</v>
      </c>
      <c r="N1033" s="142">
        <v>1012</v>
      </c>
      <c r="O1033" s="326">
        <v>0.15262000262737269</v>
      </c>
      <c r="Q1033" s="142">
        <v>21943</v>
      </c>
      <c r="R1033" s="326">
        <v>0.17783999443054199</v>
      </c>
    </row>
    <row r="1034" spans="1:19" x14ac:dyDescent="0.25">
      <c r="A1034" t="s">
        <v>478</v>
      </c>
      <c r="B1034" t="s">
        <v>284</v>
      </c>
      <c r="C1034" t="s">
        <v>309</v>
      </c>
      <c r="D1034" t="s">
        <v>477</v>
      </c>
      <c r="E1034" t="s">
        <v>51</v>
      </c>
      <c r="F1034" t="s">
        <v>52</v>
      </c>
      <c r="G1034" s="133">
        <v>18</v>
      </c>
      <c r="H1034" t="s">
        <v>251</v>
      </c>
      <c r="I1034" t="s">
        <v>578</v>
      </c>
      <c r="J1034" t="s">
        <v>496</v>
      </c>
      <c r="K1034" s="327">
        <v>129</v>
      </c>
      <c r="L1034" s="326">
        <v>0.3477100133895874</v>
      </c>
      <c r="N1034" s="327">
        <v>1414</v>
      </c>
      <c r="O1034" s="326">
        <v>0.21323999762535101</v>
      </c>
      <c r="Q1034" s="327">
        <v>25988</v>
      </c>
      <c r="R1034" s="326">
        <v>0.21062999963760379</v>
      </c>
      <c r="S1034" s="325"/>
    </row>
    <row r="1035" spans="1:19" x14ac:dyDescent="0.25">
      <c r="A1035" t="s">
        <v>478</v>
      </c>
      <c r="B1035" t="s">
        <v>284</v>
      </c>
      <c r="C1035" t="s">
        <v>309</v>
      </c>
      <c r="D1035" t="s">
        <v>477</v>
      </c>
      <c r="E1035" t="s">
        <v>51</v>
      </c>
      <c r="F1035" t="s">
        <v>52</v>
      </c>
      <c r="G1035" s="133">
        <v>18</v>
      </c>
      <c r="H1035" t="s">
        <v>251</v>
      </c>
      <c r="I1035" t="s">
        <v>578</v>
      </c>
      <c r="J1035" t="s">
        <v>495</v>
      </c>
      <c r="K1035" s="327">
        <v>108</v>
      </c>
      <c r="L1035" s="326">
        <v>0.29111000895500178</v>
      </c>
      <c r="N1035" s="327">
        <v>1656</v>
      </c>
      <c r="O1035" s="326">
        <v>0.24974000453948969</v>
      </c>
      <c r="Q1035" s="327">
        <v>27975</v>
      </c>
      <c r="R1035" s="326">
        <v>0.22673000395298001</v>
      </c>
      <c r="S1035" s="325"/>
    </row>
    <row r="1036" spans="1:19" x14ac:dyDescent="0.25">
      <c r="A1036" t="s">
        <v>478</v>
      </c>
      <c r="B1036" t="s">
        <v>284</v>
      </c>
      <c r="C1036" t="s">
        <v>309</v>
      </c>
      <c r="D1036" t="s">
        <v>477</v>
      </c>
      <c r="E1036" t="s">
        <v>51</v>
      </c>
      <c r="F1036" t="s">
        <v>52</v>
      </c>
      <c r="G1036" s="133">
        <v>18</v>
      </c>
      <c r="H1036" t="s">
        <v>251</v>
      </c>
      <c r="I1036" t="s">
        <v>578</v>
      </c>
      <c r="J1036" t="s">
        <v>494</v>
      </c>
      <c r="K1036" s="327">
        <v>35</v>
      </c>
      <c r="L1036" s="326">
        <v>9.4339996576309204E-2</v>
      </c>
      <c r="N1036" s="327">
        <v>2029</v>
      </c>
      <c r="O1036" s="326">
        <v>0.30599001049995422</v>
      </c>
      <c r="Q1036" s="327">
        <v>29608</v>
      </c>
      <c r="R1036" s="326">
        <v>0.23995999991893771</v>
      </c>
      <c r="S1036" s="325"/>
    </row>
    <row r="1037" spans="1:19" x14ac:dyDescent="0.25">
      <c r="A1037" t="s">
        <v>478</v>
      </c>
      <c r="B1037" t="s">
        <v>284</v>
      </c>
      <c r="C1037" t="s">
        <v>309</v>
      </c>
      <c r="D1037" t="s">
        <v>477</v>
      </c>
      <c r="E1037" t="s">
        <v>51</v>
      </c>
      <c r="F1037" t="s">
        <v>52</v>
      </c>
      <c r="G1037" s="133">
        <v>18</v>
      </c>
      <c r="H1037" t="s">
        <v>251</v>
      </c>
      <c r="I1037" t="s">
        <v>476</v>
      </c>
      <c r="J1037" t="s">
        <v>482</v>
      </c>
      <c r="K1037" s="327">
        <v>268</v>
      </c>
      <c r="L1037" s="326">
        <v>0.72237002849578857</v>
      </c>
      <c r="M1037" s="326">
        <v>0.75281000137329102</v>
      </c>
      <c r="N1037" s="327">
        <v>5011</v>
      </c>
      <c r="O1037" s="326">
        <v>0.75568997859954834</v>
      </c>
      <c r="P1037" s="326">
        <v>0.78320997953414917</v>
      </c>
      <c r="Q1037" s="327">
        <v>91484</v>
      </c>
      <c r="R1037" s="326">
        <v>0.74145001173019409</v>
      </c>
      <c r="S1037" s="325">
        <v>0.77395999431610107</v>
      </c>
    </row>
    <row r="1038" spans="1:19" x14ac:dyDescent="0.25">
      <c r="A1038" t="s">
        <v>478</v>
      </c>
      <c r="B1038" t="s">
        <v>284</v>
      </c>
      <c r="C1038" t="s">
        <v>309</v>
      </c>
      <c r="D1038" t="s">
        <v>477</v>
      </c>
      <c r="E1038" t="s">
        <v>51</v>
      </c>
      <c r="F1038" t="s">
        <v>52</v>
      </c>
      <c r="G1038">
        <v>18</v>
      </c>
      <c r="H1038" t="s">
        <v>251</v>
      </c>
      <c r="I1038" t="s">
        <v>476</v>
      </c>
      <c r="J1038" t="s">
        <v>481</v>
      </c>
      <c r="K1038" s="142">
        <v>41</v>
      </c>
      <c r="L1038" s="326">
        <v>0.1105099990963936</v>
      </c>
      <c r="M1038" s="326">
        <v>0.11517000198364261</v>
      </c>
      <c r="N1038" s="142">
        <v>679</v>
      </c>
      <c r="O1038" s="326">
        <v>0.1023999974131584</v>
      </c>
      <c r="P1038" s="326">
        <v>0.1061299964785576</v>
      </c>
      <c r="Q1038" s="142">
        <v>12086</v>
      </c>
      <c r="R1038" s="326">
        <v>9.7949996590614319E-2</v>
      </c>
      <c r="S1038" s="326">
        <v>0.1022500023245811</v>
      </c>
    </row>
    <row r="1039" spans="1:19" x14ac:dyDescent="0.25">
      <c r="A1039" t="s">
        <v>478</v>
      </c>
      <c r="B1039" t="s">
        <v>284</v>
      </c>
      <c r="C1039" t="s">
        <v>309</v>
      </c>
      <c r="D1039" t="s">
        <v>477</v>
      </c>
      <c r="E1039" t="s">
        <v>51</v>
      </c>
      <c r="F1039" t="s">
        <v>52</v>
      </c>
      <c r="G1039" s="133">
        <v>18</v>
      </c>
      <c r="H1039" t="s">
        <v>251</v>
      </c>
      <c r="I1039" t="s">
        <v>476</v>
      </c>
      <c r="J1039" t="s">
        <v>480</v>
      </c>
      <c r="K1039" s="327">
        <v>32</v>
      </c>
      <c r="L1039" s="326">
        <v>8.6249999701976776E-2</v>
      </c>
      <c r="M1039" s="326">
        <v>8.9890003204345703E-2</v>
      </c>
      <c r="N1039" s="327">
        <v>422</v>
      </c>
      <c r="O1039" s="326">
        <v>6.3639998435974121E-2</v>
      </c>
      <c r="P1039" s="326">
        <v>6.5959997475147247E-2</v>
      </c>
      <c r="Q1039" s="327">
        <v>8487</v>
      </c>
      <c r="R1039" s="326">
        <v>6.8779997527599335E-2</v>
      </c>
      <c r="S1039" s="325">
        <v>7.1800000965595245E-2</v>
      </c>
    </row>
    <row r="1040" spans="1:19" x14ac:dyDescent="0.25">
      <c r="A1040" t="s">
        <v>478</v>
      </c>
      <c r="B1040" t="s">
        <v>284</v>
      </c>
      <c r="C1040" t="s">
        <v>309</v>
      </c>
      <c r="D1040" t="s">
        <v>477</v>
      </c>
      <c r="E1040" t="s">
        <v>51</v>
      </c>
      <c r="F1040" t="s">
        <v>52</v>
      </c>
      <c r="G1040">
        <v>18</v>
      </c>
      <c r="H1040" t="s">
        <v>251</v>
      </c>
      <c r="I1040" t="s">
        <v>476</v>
      </c>
      <c r="J1040" t="s">
        <v>479</v>
      </c>
      <c r="K1040" s="142">
        <v>15</v>
      </c>
      <c r="L1040" s="326">
        <v>4.0429998189210892E-2</v>
      </c>
      <c r="N1040" s="142">
        <v>233</v>
      </c>
      <c r="O1040" s="326">
        <v>3.5140000283718109E-2</v>
      </c>
      <c r="Q1040" s="142">
        <v>5183</v>
      </c>
      <c r="R1040" s="326">
        <v>4.2010001838207238E-2</v>
      </c>
    </row>
    <row r="1041" spans="1:19" x14ac:dyDescent="0.25">
      <c r="A1041" t="s">
        <v>478</v>
      </c>
      <c r="B1041" t="s">
        <v>284</v>
      </c>
      <c r="C1041" t="s">
        <v>309</v>
      </c>
      <c r="D1041" t="s">
        <v>477</v>
      </c>
      <c r="E1041" t="s">
        <v>51</v>
      </c>
      <c r="F1041" t="s">
        <v>52</v>
      </c>
      <c r="G1041" s="133">
        <v>18</v>
      </c>
      <c r="H1041" t="s">
        <v>251</v>
      </c>
      <c r="I1041" t="s">
        <v>476</v>
      </c>
      <c r="J1041" t="s">
        <v>475</v>
      </c>
      <c r="K1041" s="327">
        <v>15</v>
      </c>
      <c r="L1041" s="326">
        <v>4.0429998189210892E-2</v>
      </c>
      <c r="M1041" s="326">
        <v>4.21300008893013E-2</v>
      </c>
      <c r="N1041" s="327">
        <v>286</v>
      </c>
      <c r="O1041" s="326">
        <v>4.3129999190568917E-2</v>
      </c>
      <c r="P1041" s="326">
        <v>4.4700000435113907E-2</v>
      </c>
      <c r="Q1041" s="327">
        <v>6145</v>
      </c>
      <c r="R1041" s="326">
        <v>4.9800001084804528E-2</v>
      </c>
      <c r="S1041" s="325">
        <v>5.1989998668432243E-2</v>
      </c>
    </row>
    <row r="1042" spans="1:19" x14ac:dyDescent="0.25">
      <c r="A1042" t="s">
        <v>478</v>
      </c>
      <c r="B1042" t="s">
        <v>284</v>
      </c>
      <c r="C1042" t="s">
        <v>309</v>
      </c>
      <c r="D1042" t="s">
        <v>477</v>
      </c>
      <c r="E1042" t="s">
        <v>176</v>
      </c>
      <c r="F1042" t="s">
        <v>229</v>
      </c>
      <c r="G1042">
        <v>8</v>
      </c>
      <c r="H1042" t="s">
        <v>245</v>
      </c>
      <c r="I1042" t="s">
        <v>525</v>
      </c>
      <c r="J1042" t="s">
        <v>530</v>
      </c>
      <c r="K1042" s="142">
        <v>2</v>
      </c>
      <c r="L1042" s="326">
        <v>2.4000001139938831E-3</v>
      </c>
      <c r="N1042" s="142">
        <v>54</v>
      </c>
      <c r="O1042" s="326">
        <v>4.3999999761581421E-3</v>
      </c>
      <c r="Q1042" s="142">
        <v>595</v>
      </c>
      <c r="R1042" s="326">
        <v>4.8199999146163464E-3</v>
      </c>
    </row>
    <row r="1043" spans="1:19" x14ac:dyDescent="0.25">
      <c r="A1043" t="s">
        <v>478</v>
      </c>
      <c r="B1043" t="s">
        <v>284</v>
      </c>
      <c r="C1043" t="s">
        <v>309</v>
      </c>
      <c r="D1043" t="s">
        <v>477</v>
      </c>
      <c r="E1043" t="s">
        <v>176</v>
      </c>
      <c r="F1043" t="s">
        <v>229</v>
      </c>
      <c r="G1043" s="133">
        <v>8</v>
      </c>
      <c r="H1043" t="s">
        <v>245</v>
      </c>
      <c r="I1043" t="s">
        <v>525</v>
      </c>
      <c r="J1043" t="s">
        <v>529</v>
      </c>
      <c r="K1043" s="327">
        <v>29</v>
      </c>
      <c r="L1043" s="326">
        <v>3.4770000725984573E-2</v>
      </c>
      <c r="N1043" s="327">
        <v>443</v>
      </c>
      <c r="O1043" s="326">
        <v>3.6109998822212219E-2</v>
      </c>
      <c r="Q1043" s="327">
        <v>4962</v>
      </c>
      <c r="R1043" s="326">
        <v>4.0219999849796302E-2</v>
      </c>
      <c r="S1043" s="325"/>
    </row>
    <row r="1044" spans="1:19" x14ac:dyDescent="0.25">
      <c r="A1044" t="s">
        <v>478</v>
      </c>
      <c r="B1044" t="s">
        <v>284</v>
      </c>
      <c r="C1044" t="s">
        <v>309</v>
      </c>
      <c r="D1044" t="s">
        <v>477</v>
      </c>
      <c r="E1044" t="s">
        <v>176</v>
      </c>
      <c r="F1044" t="s">
        <v>229</v>
      </c>
      <c r="G1044">
        <v>8</v>
      </c>
      <c r="H1044" t="s">
        <v>245</v>
      </c>
      <c r="I1044" t="s">
        <v>525</v>
      </c>
      <c r="J1044" t="s">
        <v>528</v>
      </c>
      <c r="K1044" s="142">
        <v>96</v>
      </c>
      <c r="L1044" s="326">
        <v>0.11511000245809561</v>
      </c>
      <c r="N1044" s="142">
        <v>1464</v>
      </c>
      <c r="O1044" s="326">
        <v>0.1193400025367737</v>
      </c>
      <c r="Q1044" s="142">
        <v>15699</v>
      </c>
      <c r="R1044" s="326">
        <v>0.12724000215530401</v>
      </c>
    </row>
    <row r="1045" spans="1:19" x14ac:dyDescent="0.25">
      <c r="A1045" t="s">
        <v>478</v>
      </c>
      <c r="B1045" t="s">
        <v>284</v>
      </c>
      <c r="C1045" t="s">
        <v>309</v>
      </c>
      <c r="D1045" t="s">
        <v>477</v>
      </c>
      <c r="E1045" t="s">
        <v>176</v>
      </c>
      <c r="F1045" t="s">
        <v>229</v>
      </c>
      <c r="G1045" s="133">
        <v>8</v>
      </c>
      <c r="H1045" t="s">
        <v>245</v>
      </c>
      <c r="I1045" t="s">
        <v>525</v>
      </c>
      <c r="J1045" t="s">
        <v>527</v>
      </c>
      <c r="K1045" s="327">
        <v>183</v>
      </c>
      <c r="L1045" s="326">
        <v>0.219420000910759</v>
      </c>
      <c r="N1045" s="327">
        <v>3030</v>
      </c>
      <c r="O1045" s="326">
        <v>0.24699999392032621</v>
      </c>
      <c r="Q1045" s="327">
        <v>30576</v>
      </c>
      <c r="R1045" s="326">
        <v>0.2478100061416626</v>
      </c>
      <c r="S1045" s="325"/>
    </row>
    <row r="1046" spans="1:19" x14ac:dyDescent="0.25">
      <c r="A1046" t="s">
        <v>478</v>
      </c>
      <c r="B1046" t="s">
        <v>284</v>
      </c>
      <c r="C1046" t="s">
        <v>309</v>
      </c>
      <c r="D1046" t="s">
        <v>477</v>
      </c>
      <c r="E1046" t="s">
        <v>176</v>
      </c>
      <c r="F1046" t="s">
        <v>229</v>
      </c>
      <c r="G1046" s="133">
        <v>8</v>
      </c>
      <c r="H1046" t="s">
        <v>245</v>
      </c>
      <c r="I1046" t="s">
        <v>525</v>
      </c>
      <c r="J1046" t="s">
        <v>526</v>
      </c>
      <c r="K1046" s="327">
        <v>202</v>
      </c>
      <c r="L1046" s="326">
        <v>0.24221000075340271</v>
      </c>
      <c r="N1046" s="327">
        <v>3124</v>
      </c>
      <c r="O1046" s="326">
        <v>0.25466999411582952</v>
      </c>
      <c r="Q1046" s="327">
        <v>30917</v>
      </c>
      <c r="R1046" s="326">
        <v>0.25056999921798712</v>
      </c>
      <c r="S1046" s="325"/>
    </row>
    <row r="1047" spans="1:19" x14ac:dyDescent="0.25">
      <c r="A1047" t="s">
        <v>478</v>
      </c>
      <c r="B1047" t="s">
        <v>284</v>
      </c>
      <c r="C1047" t="s">
        <v>309</v>
      </c>
      <c r="D1047" t="s">
        <v>477</v>
      </c>
      <c r="E1047" t="s">
        <v>176</v>
      </c>
      <c r="F1047" t="s">
        <v>229</v>
      </c>
      <c r="G1047" s="133">
        <v>8</v>
      </c>
      <c r="H1047" t="s">
        <v>245</v>
      </c>
      <c r="I1047" t="s">
        <v>525</v>
      </c>
      <c r="J1047" t="s">
        <v>259</v>
      </c>
      <c r="K1047" s="327">
        <v>173</v>
      </c>
      <c r="L1047" s="326">
        <v>0.20743000507354739</v>
      </c>
      <c r="N1047" s="327">
        <v>2397</v>
      </c>
      <c r="O1047" s="326">
        <v>0.1953999996185303</v>
      </c>
      <c r="Q1047" s="327">
        <v>23351</v>
      </c>
      <c r="R1047" s="326">
        <v>0.18925000727176669</v>
      </c>
      <c r="S1047" s="325"/>
    </row>
    <row r="1048" spans="1:19" x14ac:dyDescent="0.25">
      <c r="A1048" t="s">
        <v>478</v>
      </c>
      <c r="B1048" t="s">
        <v>284</v>
      </c>
      <c r="C1048" t="s">
        <v>309</v>
      </c>
      <c r="D1048" t="s">
        <v>477</v>
      </c>
      <c r="E1048" t="s">
        <v>176</v>
      </c>
      <c r="F1048" t="s">
        <v>229</v>
      </c>
      <c r="G1048">
        <v>8</v>
      </c>
      <c r="H1048" t="s">
        <v>245</v>
      </c>
      <c r="I1048" t="s">
        <v>525</v>
      </c>
      <c r="J1048" t="s">
        <v>260</v>
      </c>
      <c r="K1048" s="142">
        <v>149</v>
      </c>
      <c r="L1048" s="326">
        <v>0.1786600053310394</v>
      </c>
      <c r="N1048" s="142">
        <v>1755</v>
      </c>
      <c r="O1048" s="326">
        <v>0.14306999742984769</v>
      </c>
      <c r="Q1048" s="142">
        <v>17285</v>
      </c>
      <c r="R1048" s="326">
        <v>0.14009000360965729</v>
      </c>
    </row>
    <row r="1049" spans="1:19" x14ac:dyDescent="0.25">
      <c r="A1049" t="s">
        <v>478</v>
      </c>
      <c r="B1049" t="s">
        <v>284</v>
      </c>
      <c r="C1049" t="s">
        <v>309</v>
      </c>
      <c r="D1049" t="s">
        <v>477</v>
      </c>
      <c r="E1049" t="s">
        <v>176</v>
      </c>
      <c r="F1049" t="s">
        <v>229</v>
      </c>
      <c r="G1049" s="133">
        <v>8</v>
      </c>
      <c r="H1049" t="s">
        <v>245</v>
      </c>
      <c r="I1049" t="s">
        <v>521</v>
      </c>
      <c r="J1049" t="s">
        <v>524</v>
      </c>
      <c r="K1049" s="327">
        <v>666</v>
      </c>
      <c r="L1049" s="326">
        <v>0.79856002330780029</v>
      </c>
      <c r="M1049" s="326">
        <v>0.82630002498626709</v>
      </c>
      <c r="N1049" s="327">
        <v>9789</v>
      </c>
      <c r="O1049" s="326">
        <v>0.79799002408981323</v>
      </c>
      <c r="P1049" s="326">
        <v>0.82837998867034912</v>
      </c>
      <c r="Q1049" s="327">
        <v>99716</v>
      </c>
      <c r="R1049" s="326">
        <v>0.80817002058029175</v>
      </c>
      <c r="S1049" s="325">
        <v>0.84360998868942261</v>
      </c>
    </row>
    <row r="1050" spans="1:19" x14ac:dyDescent="0.25">
      <c r="A1050" t="s">
        <v>478</v>
      </c>
      <c r="B1050" t="s">
        <v>284</v>
      </c>
      <c r="C1050" t="s">
        <v>309</v>
      </c>
      <c r="D1050" t="s">
        <v>477</v>
      </c>
      <c r="E1050" t="s">
        <v>176</v>
      </c>
      <c r="F1050" t="s">
        <v>229</v>
      </c>
      <c r="G1050" s="133">
        <v>8</v>
      </c>
      <c r="H1050" t="s">
        <v>245</v>
      </c>
      <c r="I1050" t="s">
        <v>521</v>
      </c>
      <c r="J1050" t="s">
        <v>523</v>
      </c>
      <c r="K1050" s="327">
        <v>83</v>
      </c>
      <c r="L1050" s="326">
        <v>9.9519997835159302E-2</v>
      </c>
      <c r="M1050" s="326">
        <v>0.1029800027608871</v>
      </c>
      <c r="N1050" s="327">
        <v>1188</v>
      </c>
      <c r="O1050" s="326">
        <v>9.6850000321865082E-2</v>
      </c>
      <c r="P1050" s="326">
        <v>0.1005299985408783</v>
      </c>
      <c r="Q1050" s="327">
        <v>10969</v>
      </c>
      <c r="R1050" s="326">
        <v>8.8899999856948853E-2</v>
      </c>
      <c r="S1050" s="325">
        <v>9.2799998819828033E-2</v>
      </c>
    </row>
    <row r="1051" spans="1:19" x14ac:dyDescent="0.25">
      <c r="A1051" t="s">
        <v>478</v>
      </c>
      <c r="B1051" t="s">
        <v>284</v>
      </c>
      <c r="C1051" t="s">
        <v>309</v>
      </c>
      <c r="D1051" t="s">
        <v>477</v>
      </c>
      <c r="E1051" t="s">
        <v>176</v>
      </c>
      <c r="F1051" t="s">
        <v>229</v>
      </c>
      <c r="G1051" s="133">
        <v>8</v>
      </c>
      <c r="H1051" t="s">
        <v>245</v>
      </c>
      <c r="I1051" t="s">
        <v>521</v>
      </c>
      <c r="J1051" t="s">
        <v>522</v>
      </c>
      <c r="K1051" s="327">
        <v>57</v>
      </c>
      <c r="L1051" s="326">
        <v>6.835000216960907E-2</v>
      </c>
      <c r="M1051" s="326">
        <v>7.0720002055168152E-2</v>
      </c>
      <c r="N1051" s="327">
        <v>840</v>
      </c>
      <c r="O1051" s="326">
        <v>6.8479999899864197E-2</v>
      </c>
      <c r="P1051" s="326">
        <v>7.1079999208450317E-2</v>
      </c>
      <c r="Q1051" s="327">
        <v>7517</v>
      </c>
      <c r="R1051" s="326">
        <v>6.0920000076293952E-2</v>
      </c>
      <c r="S1051" s="325">
        <v>6.3589997589588165E-2</v>
      </c>
    </row>
    <row r="1052" spans="1:19" x14ac:dyDescent="0.25">
      <c r="A1052" t="s">
        <v>478</v>
      </c>
      <c r="B1052" t="s">
        <v>284</v>
      </c>
      <c r="C1052" t="s">
        <v>309</v>
      </c>
      <c r="D1052" t="s">
        <v>477</v>
      </c>
      <c r="E1052" t="s">
        <v>176</v>
      </c>
      <c r="F1052" t="s">
        <v>229</v>
      </c>
      <c r="G1052" s="133">
        <v>8</v>
      </c>
      <c r="H1052" t="s">
        <v>245</v>
      </c>
      <c r="I1052" t="s">
        <v>521</v>
      </c>
      <c r="J1052" t="s">
        <v>438</v>
      </c>
      <c r="K1052" s="327">
        <v>28</v>
      </c>
      <c r="L1052" s="326">
        <v>3.3569999039173133E-2</v>
      </c>
      <c r="N1052" s="327">
        <v>450</v>
      </c>
      <c r="O1052" s="326">
        <v>3.6680001765489578E-2</v>
      </c>
      <c r="Q1052" s="327">
        <v>5183</v>
      </c>
      <c r="R1052" s="326">
        <v>4.2010001838207238E-2</v>
      </c>
      <c r="S1052" s="325"/>
    </row>
    <row r="1053" spans="1:19" x14ac:dyDescent="0.25">
      <c r="A1053" t="s">
        <v>478</v>
      </c>
      <c r="B1053" t="s">
        <v>284</v>
      </c>
      <c r="C1053" t="s">
        <v>309</v>
      </c>
      <c r="D1053" t="s">
        <v>477</v>
      </c>
      <c r="E1053" t="s">
        <v>176</v>
      </c>
      <c r="F1053" t="s">
        <v>229</v>
      </c>
      <c r="G1053" s="133">
        <v>8</v>
      </c>
      <c r="H1053" t="s">
        <v>245</v>
      </c>
      <c r="I1053" t="s">
        <v>517</v>
      </c>
      <c r="J1053" t="s">
        <v>520</v>
      </c>
      <c r="K1053" s="327">
        <v>292</v>
      </c>
      <c r="L1053" s="326">
        <v>0.35012000799179083</v>
      </c>
      <c r="N1053" s="327">
        <v>4270</v>
      </c>
      <c r="O1053" s="326">
        <v>0.34808999300003052</v>
      </c>
      <c r="Q1053" s="327">
        <v>43571</v>
      </c>
      <c r="R1053" s="326">
        <v>0.35313001275062561</v>
      </c>
      <c r="S1053" s="325"/>
    </row>
    <row r="1054" spans="1:19" x14ac:dyDescent="0.25">
      <c r="A1054" t="s">
        <v>478</v>
      </c>
      <c r="B1054" t="s">
        <v>284</v>
      </c>
      <c r="C1054" t="s">
        <v>309</v>
      </c>
      <c r="D1054" t="s">
        <v>477</v>
      </c>
      <c r="E1054" t="s">
        <v>176</v>
      </c>
      <c r="F1054" t="s">
        <v>229</v>
      </c>
      <c r="G1054" s="133">
        <v>8</v>
      </c>
      <c r="H1054" t="s">
        <v>245</v>
      </c>
      <c r="I1054" t="s">
        <v>517</v>
      </c>
      <c r="J1054" t="s">
        <v>519</v>
      </c>
      <c r="K1054" s="327">
        <v>226</v>
      </c>
      <c r="L1054" s="326">
        <v>0.27098000049591059</v>
      </c>
      <c r="N1054" s="327">
        <v>3432</v>
      </c>
      <c r="O1054" s="326">
        <v>0.27978000044822687</v>
      </c>
      <c r="Q1054" s="327">
        <v>34904</v>
      </c>
      <c r="R1054" s="326">
        <v>0.28288999199867249</v>
      </c>
      <c r="S1054" s="325"/>
    </row>
    <row r="1055" spans="1:19" x14ac:dyDescent="0.25">
      <c r="A1055" t="s">
        <v>478</v>
      </c>
      <c r="B1055" t="s">
        <v>284</v>
      </c>
      <c r="C1055" t="s">
        <v>309</v>
      </c>
      <c r="D1055" t="s">
        <v>477</v>
      </c>
      <c r="E1055" t="s">
        <v>176</v>
      </c>
      <c r="F1055" t="s">
        <v>229</v>
      </c>
      <c r="G1055" s="133">
        <v>8</v>
      </c>
      <c r="H1055" t="s">
        <v>245</v>
      </c>
      <c r="I1055" t="s">
        <v>517</v>
      </c>
      <c r="J1055" t="s">
        <v>518</v>
      </c>
      <c r="K1055" s="327">
        <v>316</v>
      </c>
      <c r="L1055" s="326">
        <v>0.37889999151229858</v>
      </c>
      <c r="N1055" s="327">
        <v>4565</v>
      </c>
      <c r="O1055" s="326">
        <v>0.37213999032974238</v>
      </c>
      <c r="Q1055" s="327">
        <v>44910</v>
      </c>
      <c r="R1055" s="326">
        <v>0.3639799952507019</v>
      </c>
      <c r="S1055" s="325"/>
    </row>
    <row r="1056" spans="1:19" x14ac:dyDescent="0.25">
      <c r="A1056" t="s">
        <v>478</v>
      </c>
      <c r="B1056" t="s">
        <v>284</v>
      </c>
      <c r="C1056" t="s">
        <v>309</v>
      </c>
      <c r="D1056" t="s">
        <v>477</v>
      </c>
      <c r="E1056" t="s">
        <v>176</v>
      </c>
      <c r="F1056" t="s">
        <v>229</v>
      </c>
      <c r="G1056">
        <v>8</v>
      </c>
      <c r="H1056" t="s">
        <v>245</v>
      </c>
      <c r="I1056" t="s">
        <v>513</v>
      </c>
      <c r="J1056" t="s">
        <v>516</v>
      </c>
      <c r="K1056" s="142">
        <v>25</v>
      </c>
      <c r="L1056" s="326">
        <v>2.998000010848045E-2</v>
      </c>
      <c r="M1056" s="326">
        <v>3.5459998995065689E-2</v>
      </c>
      <c r="N1056" s="142">
        <v>392</v>
      </c>
      <c r="O1056" s="326">
        <v>3.1959999352693558E-2</v>
      </c>
      <c r="P1056" s="326">
        <v>3.4669999033212662E-2</v>
      </c>
      <c r="Q1056" s="142">
        <v>4179</v>
      </c>
      <c r="R1056" s="326">
        <v>3.3870000392198563E-2</v>
      </c>
      <c r="S1056" s="326">
        <v>3.8320001214742661E-2</v>
      </c>
    </row>
    <row r="1057" spans="1:19" x14ac:dyDescent="0.25">
      <c r="A1057" t="s">
        <v>478</v>
      </c>
      <c r="B1057" t="s">
        <v>284</v>
      </c>
      <c r="C1057" t="s">
        <v>309</v>
      </c>
      <c r="D1057" t="s">
        <v>477</v>
      </c>
      <c r="E1057" t="s">
        <v>176</v>
      </c>
      <c r="F1057" t="s">
        <v>229</v>
      </c>
      <c r="G1057">
        <v>8</v>
      </c>
      <c r="H1057" t="s">
        <v>245</v>
      </c>
      <c r="I1057" t="s">
        <v>513</v>
      </c>
      <c r="J1057" t="s">
        <v>515</v>
      </c>
      <c r="K1057" s="142">
        <v>78</v>
      </c>
      <c r="L1057" s="326">
        <v>9.3529999256134033E-2</v>
      </c>
      <c r="M1057" s="326">
        <v>0.1106399968266487</v>
      </c>
      <c r="N1057" s="142">
        <v>1311</v>
      </c>
      <c r="O1057" s="326">
        <v>0.1068700030446053</v>
      </c>
      <c r="P1057" s="326">
        <v>0.11596000194549561</v>
      </c>
      <c r="Q1057" s="142">
        <v>13286</v>
      </c>
      <c r="R1057" s="326">
        <v>0.1076800003647804</v>
      </c>
      <c r="S1057" s="326">
        <v>0.12182000279426571</v>
      </c>
    </row>
    <row r="1058" spans="1:19" x14ac:dyDescent="0.25">
      <c r="A1058" t="s">
        <v>478</v>
      </c>
      <c r="B1058" t="s">
        <v>284</v>
      </c>
      <c r="C1058" t="s">
        <v>309</v>
      </c>
      <c r="D1058" t="s">
        <v>477</v>
      </c>
      <c r="E1058" t="s">
        <v>176</v>
      </c>
      <c r="F1058" t="s">
        <v>229</v>
      </c>
      <c r="G1058" s="133">
        <v>8</v>
      </c>
      <c r="H1058" t="s">
        <v>245</v>
      </c>
      <c r="I1058" t="s">
        <v>513</v>
      </c>
      <c r="J1058" t="s">
        <v>514</v>
      </c>
      <c r="K1058" s="327">
        <v>602</v>
      </c>
      <c r="L1058" s="326">
        <v>0.72181999683380127</v>
      </c>
      <c r="M1058" s="326">
        <v>0.85390001535415649</v>
      </c>
      <c r="N1058" s="327">
        <v>9603</v>
      </c>
      <c r="O1058" s="326">
        <v>0.78282999992370605</v>
      </c>
      <c r="P1058" s="326">
        <v>0.84937000274658203</v>
      </c>
      <c r="Q1058" s="327">
        <v>91601</v>
      </c>
      <c r="R1058" s="326">
        <v>0.74239999055862427</v>
      </c>
      <c r="S1058" s="325">
        <v>0.83986997604370117</v>
      </c>
    </row>
    <row r="1059" spans="1:19" x14ac:dyDescent="0.25">
      <c r="A1059" t="s">
        <v>478</v>
      </c>
      <c r="B1059" t="s">
        <v>284</v>
      </c>
      <c r="C1059" t="s">
        <v>309</v>
      </c>
      <c r="D1059" t="s">
        <v>477</v>
      </c>
      <c r="E1059" t="s">
        <v>176</v>
      </c>
      <c r="F1059" t="s">
        <v>229</v>
      </c>
      <c r="G1059">
        <v>8</v>
      </c>
      <c r="H1059" t="s">
        <v>245</v>
      </c>
      <c r="I1059" t="s">
        <v>513</v>
      </c>
      <c r="J1059" t="s">
        <v>512</v>
      </c>
      <c r="K1059" s="142">
        <v>129</v>
      </c>
      <c r="L1059" s="326">
        <v>0.15467999875545499</v>
      </c>
      <c r="N1059" s="142">
        <v>961</v>
      </c>
      <c r="O1059" s="326">
        <v>7.8340001404285431E-2</v>
      </c>
      <c r="Q1059" s="142">
        <v>14319</v>
      </c>
      <c r="R1059" s="326">
        <v>0.11604999750852581</v>
      </c>
    </row>
    <row r="1060" spans="1:19" x14ac:dyDescent="0.25">
      <c r="A1060" t="s">
        <v>478</v>
      </c>
      <c r="B1060" t="s">
        <v>284</v>
      </c>
      <c r="C1060" t="s">
        <v>309</v>
      </c>
      <c r="D1060" t="s">
        <v>477</v>
      </c>
      <c r="E1060" t="s">
        <v>176</v>
      </c>
      <c r="F1060" t="s">
        <v>229</v>
      </c>
      <c r="G1060">
        <v>8</v>
      </c>
      <c r="H1060" t="s">
        <v>245</v>
      </c>
      <c r="I1060" t="s">
        <v>575</v>
      </c>
      <c r="J1060" t="s">
        <v>511</v>
      </c>
      <c r="K1060" s="142">
        <v>31</v>
      </c>
      <c r="L1060" s="326">
        <v>3.7170000374317169E-2</v>
      </c>
      <c r="M1060" s="326">
        <v>3.903999924659729E-2</v>
      </c>
      <c r="N1060" s="142">
        <v>756</v>
      </c>
      <c r="O1060" s="326">
        <v>6.1629999428987503E-2</v>
      </c>
      <c r="P1060" s="326">
        <v>6.4429998397827148E-2</v>
      </c>
      <c r="Q1060" s="142">
        <v>5100</v>
      </c>
      <c r="R1060" s="326">
        <v>4.1329998522996902E-2</v>
      </c>
      <c r="S1060" s="326">
        <v>4.4070001691579819E-2</v>
      </c>
    </row>
    <row r="1061" spans="1:19" x14ac:dyDescent="0.25">
      <c r="A1061" t="s">
        <v>478</v>
      </c>
      <c r="B1061" t="s">
        <v>284</v>
      </c>
      <c r="C1061" t="s">
        <v>309</v>
      </c>
      <c r="D1061" t="s">
        <v>477</v>
      </c>
      <c r="E1061" t="s">
        <v>176</v>
      </c>
      <c r="F1061" t="s">
        <v>229</v>
      </c>
      <c r="G1061">
        <v>8</v>
      </c>
      <c r="H1061" t="s">
        <v>245</v>
      </c>
      <c r="I1061" t="s">
        <v>575</v>
      </c>
      <c r="J1061" t="s">
        <v>510</v>
      </c>
      <c r="K1061" s="142">
        <v>12</v>
      </c>
      <c r="L1061" s="326">
        <v>1.439000014215708E-2</v>
      </c>
      <c r="M1061" s="326">
        <v>1.511000003665686E-2</v>
      </c>
      <c r="N1061" s="142">
        <v>297</v>
      </c>
      <c r="O1061" s="326">
        <v>2.4210000410675999E-2</v>
      </c>
      <c r="P1061" s="326">
        <v>2.5310000404715541E-2</v>
      </c>
      <c r="Q1061" s="142">
        <v>2781</v>
      </c>
      <c r="R1061" s="326">
        <v>2.2539999336004261E-2</v>
      </c>
      <c r="S1061" s="326">
        <v>2.4029999971389771E-2</v>
      </c>
    </row>
    <row r="1062" spans="1:19" x14ac:dyDescent="0.25">
      <c r="A1062" t="s">
        <v>478</v>
      </c>
      <c r="B1062" t="s">
        <v>284</v>
      </c>
      <c r="C1062" t="s">
        <v>309</v>
      </c>
      <c r="D1062" t="s">
        <v>477</v>
      </c>
      <c r="E1062" t="s">
        <v>176</v>
      </c>
      <c r="F1062" t="s">
        <v>229</v>
      </c>
      <c r="G1062" s="133">
        <v>8</v>
      </c>
      <c r="H1062" t="s">
        <v>245</v>
      </c>
      <c r="I1062" t="s">
        <v>575</v>
      </c>
      <c r="J1062" t="s">
        <v>509</v>
      </c>
      <c r="K1062" s="327">
        <v>2</v>
      </c>
      <c r="L1062" s="326">
        <v>2.4000001139938831E-3</v>
      </c>
      <c r="M1062" s="326">
        <v>2.5200000964105129E-3</v>
      </c>
      <c r="N1062" s="327">
        <v>101</v>
      </c>
      <c r="O1062" s="326">
        <v>8.229999803006649E-3</v>
      </c>
      <c r="P1062" s="326">
        <v>8.6099999025464058E-3</v>
      </c>
      <c r="Q1062" s="327">
        <v>909</v>
      </c>
      <c r="R1062" s="326">
        <v>7.3699997738003731E-3</v>
      </c>
      <c r="S1062" s="325">
        <v>7.8499997034668922E-3</v>
      </c>
    </row>
    <row r="1063" spans="1:19" x14ac:dyDescent="0.25">
      <c r="A1063" t="s">
        <v>478</v>
      </c>
      <c r="B1063" t="s">
        <v>284</v>
      </c>
      <c r="C1063" t="s">
        <v>309</v>
      </c>
      <c r="D1063" t="s">
        <v>477</v>
      </c>
      <c r="E1063" t="s">
        <v>176</v>
      </c>
      <c r="F1063" t="s">
        <v>229</v>
      </c>
      <c r="G1063" s="133">
        <v>8</v>
      </c>
      <c r="H1063" t="s">
        <v>245</v>
      </c>
      <c r="I1063" t="s">
        <v>575</v>
      </c>
      <c r="J1063" t="s">
        <v>508</v>
      </c>
      <c r="K1063" s="327">
        <v>2</v>
      </c>
      <c r="L1063" s="326">
        <v>2.4000001139938831E-3</v>
      </c>
      <c r="M1063" s="326">
        <v>2.5200000964105129E-3</v>
      </c>
      <c r="N1063" s="327">
        <v>142</v>
      </c>
      <c r="O1063" s="326">
        <v>1.157999970018864E-2</v>
      </c>
      <c r="P1063" s="326">
        <v>1.2099999934434891E-2</v>
      </c>
      <c r="Q1063" s="327">
        <v>2219</v>
      </c>
      <c r="R1063" s="326">
        <v>1.7980000004172329E-2</v>
      </c>
      <c r="S1063" s="325">
        <v>1.9169999286532399E-2</v>
      </c>
    </row>
    <row r="1064" spans="1:19" x14ac:dyDescent="0.25">
      <c r="A1064" t="s">
        <v>478</v>
      </c>
      <c r="B1064" t="s">
        <v>284</v>
      </c>
      <c r="C1064" t="s">
        <v>309</v>
      </c>
      <c r="D1064" t="s">
        <v>477</v>
      </c>
      <c r="E1064" t="s">
        <v>176</v>
      </c>
      <c r="F1064" t="s">
        <v>229</v>
      </c>
      <c r="G1064" s="133">
        <v>8</v>
      </c>
      <c r="H1064" t="s">
        <v>245</v>
      </c>
      <c r="I1064" t="s">
        <v>575</v>
      </c>
      <c r="J1064" t="s">
        <v>438</v>
      </c>
      <c r="K1064" s="327">
        <v>40</v>
      </c>
      <c r="L1064" s="326">
        <v>4.7959998250007629E-2</v>
      </c>
      <c r="N1064" s="327">
        <v>534</v>
      </c>
      <c r="O1064" s="326">
        <v>4.3529998511075967E-2</v>
      </c>
      <c r="Q1064" s="327">
        <v>7648</v>
      </c>
      <c r="R1064" s="326">
        <v>6.1980001628398902E-2</v>
      </c>
      <c r="S1064" s="325"/>
    </row>
    <row r="1065" spans="1:19" x14ac:dyDescent="0.25">
      <c r="A1065" t="s">
        <v>478</v>
      </c>
      <c r="B1065" t="s">
        <v>284</v>
      </c>
      <c r="C1065" t="s">
        <v>309</v>
      </c>
      <c r="D1065" t="s">
        <v>477</v>
      </c>
      <c r="E1065" t="s">
        <v>176</v>
      </c>
      <c r="F1065" t="s">
        <v>229</v>
      </c>
      <c r="G1065" s="133">
        <v>8</v>
      </c>
      <c r="H1065" t="s">
        <v>245</v>
      </c>
      <c r="I1065" t="s">
        <v>575</v>
      </c>
      <c r="J1065" t="s">
        <v>507</v>
      </c>
      <c r="K1065" s="327">
        <v>747</v>
      </c>
      <c r="L1065" s="326">
        <v>0.8956800103187561</v>
      </c>
      <c r="M1065" s="326">
        <v>0.94081002473831177</v>
      </c>
      <c r="N1065" s="327">
        <v>10437</v>
      </c>
      <c r="O1065" s="326">
        <v>0.85082000494003296</v>
      </c>
      <c r="P1065" s="326">
        <v>0.88954001665115356</v>
      </c>
      <c r="Q1065" s="327">
        <v>104728</v>
      </c>
      <c r="R1065" s="326">
        <v>0.84878998994827271</v>
      </c>
      <c r="S1065" s="325">
        <v>0.90487998723983765</v>
      </c>
    </row>
    <row r="1066" spans="1:19" x14ac:dyDescent="0.25">
      <c r="A1066" t="s">
        <v>478</v>
      </c>
      <c r="B1066" t="s">
        <v>284</v>
      </c>
      <c r="C1066" t="s">
        <v>309</v>
      </c>
      <c r="D1066" t="s">
        <v>477</v>
      </c>
      <c r="E1066" t="s">
        <v>176</v>
      </c>
      <c r="F1066" t="s">
        <v>229</v>
      </c>
      <c r="G1066" s="133">
        <v>8</v>
      </c>
      <c r="H1066" t="s">
        <v>245</v>
      </c>
      <c r="I1066" t="s">
        <v>576</v>
      </c>
      <c r="J1066" t="s">
        <v>485</v>
      </c>
      <c r="K1066" s="327">
        <v>0</v>
      </c>
      <c r="L1066" s="326">
        <v>0</v>
      </c>
      <c r="N1066" s="327">
        <v>0</v>
      </c>
      <c r="O1066" s="326">
        <v>0</v>
      </c>
      <c r="P1066" s="326">
        <v>0</v>
      </c>
      <c r="Q1066" s="327">
        <v>2</v>
      </c>
      <c r="R1066" s="326">
        <v>1.99999994947575E-5</v>
      </c>
      <c r="S1066" s="325">
        <v>0.5</v>
      </c>
    </row>
    <row r="1067" spans="1:19" x14ac:dyDescent="0.25">
      <c r="A1067" t="s">
        <v>478</v>
      </c>
      <c r="B1067" t="s">
        <v>284</v>
      </c>
      <c r="C1067" t="s">
        <v>309</v>
      </c>
      <c r="D1067" t="s">
        <v>477</v>
      </c>
      <c r="E1067" t="s">
        <v>176</v>
      </c>
      <c r="F1067" t="s">
        <v>229</v>
      </c>
      <c r="G1067" s="133">
        <v>8</v>
      </c>
      <c r="H1067" t="s">
        <v>245</v>
      </c>
      <c r="I1067" t="s">
        <v>576</v>
      </c>
      <c r="J1067" t="s">
        <v>484</v>
      </c>
      <c r="K1067" s="327">
        <v>0</v>
      </c>
      <c r="L1067" s="326">
        <v>0</v>
      </c>
      <c r="N1067" s="327">
        <v>2</v>
      </c>
      <c r="O1067" s="326">
        <v>1.5999999595806E-4</v>
      </c>
      <c r="P1067" s="326">
        <v>1</v>
      </c>
      <c r="Q1067" s="327">
        <v>2</v>
      </c>
      <c r="R1067" s="326">
        <v>1.99999994947575E-5</v>
      </c>
      <c r="S1067" s="325">
        <v>0.5</v>
      </c>
    </row>
    <row r="1068" spans="1:19" x14ac:dyDescent="0.25">
      <c r="A1068" t="s">
        <v>478</v>
      </c>
      <c r="B1068" t="s">
        <v>284</v>
      </c>
      <c r="C1068" t="s">
        <v>309</v>
      </c>
      <c r="D1068" t="s">
        <v>477</v>
      </c>
      <c r="E1068" t="s">
        <v>176</v>
      </c>
      <c r="F1068" t="s">
        <v>229</v>
      </c>
      <c r="G1068" s="133">
        <v>8</v>
      </c>
      <c r="H1068" t="s">
        <v>245</v>
      </c>
      <c r="I1068" t="s">
        <v>576</v>
      </c>
      <c r="J1068" t="s">
        <v>438</v>
      </c>
      <c r="K1068" s="327">
        <v>834</v>
      </c>
      <c r="L1068" s="326">
        <v>1</v>
      </c>
      <c r="N1068" s="327">
        <v>12265</v>
      </c>
      <c r="O1068" s="326">
        <v>0.99984002113342285</v>
      </c>
      <c r="Q1068" s="327">
        <v>123381</v>
      </c>
      <c r="R1068" s="326">
        <v>0.99997001886367798</v>
      </c>
      <c r="S1068" s="325"/>
    </row>
    <row r="1069" spans="1:19" x14ac:dyDescent="0.25">
      <c r="A1069" t="s">
        <v>478</v>
      </c>
      <c r="B1069" t="s">
        <v>284</v>
      </c>
      <c r="C1069" t="s">
        <v>309</v>
      </c>
      <c r="D1069" t="s">
        <v>477</v>
      </c>
      <c r="E1069" t="s">
        <v>176</v>
      </c>
      <c r="F1069" t="s">
        <v>229</v>
      </c>
      <c r="G1069" s="133">
        <v>8</v>
      </c>
      <c r="H1069" t="s">
        <v>245</v>
      </c>
      <c r="I1069" t="s">
        <v>504</v>
      </c>
      <c r="J1069" t="s">
        <v>506</v>
      </c>
      <c r="K1069" s="327">
        <v>129</v>
      </c>
      <c r="L1069" s="326">
        <v>0.15467999875545499</v>
      </c>
      <c r="N1069" s="327">
        <v>961</v>
      </c>
      <c r="O1069" s="326">
        <v>7.8340001404285431E-2</v>
      </c>
      <c r="Q1069" s="327">
        <v>14319</v>
      </c>
      <c r="R1069" s="326">
        <v>0.11604999750852581</v>
      </c>
      <c r="S1069" s="325"/>
    </row>
    <row r="1070" spans="1:19" x14ac:dyDescent="0.25">
      <c r="A1070" t="s">
        <v>478</v>
      </c>
      <c r="B1070" t="s">
        <v>284</v>
      </c>
      <c r="C1070" t="s">
        <v>309</v>
      </c>
      <c r="D1070" t="s">
        <v>477</v>
      </c>
      <c r="E1070" t="s">
        <v>176</v>
      </c>
      <c r="F1070" t="s">
        <v>229</v>
      </c>
      <c r="G1070">
        <v>8</v>
      </c>
      <c r="H1070" t="s">
        <v>245</v>
      </c>
      <c r="I1070" t="s">
        <v>504</v>
      </c>
      <c r="J1070" t="s">
        <v>424</v>
      </c>
      <c r="K1070" s="142">
        <v>78</v>
      </c>
      <c r="L1070" s="326">
        <v>9.3529999256134033E-2</v>
      </c>
      <c r="M1070" s="326">
        <v>0.1106399968266487</v>
      </c>
      <c r="N1070" s="142">
        <v>1311</v>
      </c>
      <c r="O1070" s="326">
        <v>0.1068700030446053</v>
      </c>
      <c r="P1070" s="326">
        <v>0.11596000194549561</v>
      </c>
      <c r="Q1070" s="142">
        <v>13286</v>
      </c>
      <c r="R1070" s="326">
        <v>0.1076800003647804</v>
      </c>
      <c r="S1070" s="326">
        <v>0.12182000279426571</v>
      </c>
    </row>
    <row r="1071" spans="1:19" x14ac:dyDescent="0.25">
      <c r="A1071" t="s">
        <v>478</v>
      </c>
      <c r="B1071" t="s">
        <v>284</v>
      </c>
      <c r="C1071" t="s">
        <v>309</v>
      </c>
      <c r="D1071" t="s">
        <v>477</v>
      </c>
      <c r="E1071" t="s">
        <v>176</v>
      </c>
      <c r="F1071" t="s">
        <v>229</v>
      </c>
      <c r="G1071">
        <v>8</v>
      </c>
      <c r="H1071" t="s">
        <v>245</v>
      </c>
      <c r="I1071" t="s">
        <v>504</v>
      </c>
      <c r="J1071" t="s">
        <v>455</v>
      </c>
      <c r="K1071" s="142">
        <v>305</v>
      </c>
      <c r="L1071" s="326">
        <v>0.36570999026298517</v>
      </c>
      <c r="M1071" s="326">
        <v>0.43261998891830439</v>
      </c>
      <c r="N1071" s="142">
        <v>4319</v>
      </c>
      <c r="O1071" s="326">
        <v>0.35207998752593989</v>
      </c>
      <c r="P1071" s="326">
        <v>0.38201001286506647</v>
      </c>
      <c r="Q1071" s="142">
        <v>43045</v>
      </c>
      <c r="R1071" s="326">
        <v>0.34887000918388372</v>
      </c>
      <c r="S1071" s="326">
        <v>0.39467000961303711</v>
      </c>
    </row>
    <row r="1072" spans="1:19" x14ac:dyDescent="0.25">
      <c r="A1072" t="s">
        <v>478</v>
      </c>
      <c r="B1072" t="s">
        <v>284</v>
      </c>
      <c r="C1072" t="s">
        <v>309</v>
      </c>
      <c r="D1072" t="s">
        <v>477</v>
      </c>
      <c r="E1072" t="s">
        <v>176</v>
      </c>
      <c r="F1072" t="s">
        <v>229</v>
      </c>
      <c r="G1072" s="133">
        <v>8</v>
      </c>
      <c r="H1072" t="s">
        <v>245</v>
      </c>
      <c r="I1072" t="s">
        <v>504</v>
      </c>
      <c r="J1072" t="s">
        <v>505</v>
      </c>
      <c r="K1072" s="327">
        <v>265</v>
      </c>
      <c r="L1072" s="326">
        <v>0.31775000691413879</v>
      </c>
      <c r="M1072" s="326">
        <v>0.37588998675346369</v>
      </c>
      <c r="N1072" s="327">
        <v>4637</v>
      </c>
      <c r="O1072" s="326">
        <v>0.37801000475883478</v>
      </c>
      <c r="P1072" s="326">
        <v>0.41014000773429871</v>
      </c>
      <c r="Q1072" s="327">
        <v>42835</v>
      </c>
      <c r="R1072" s="326">
        <v>0.34716999530792242</v>
      </c>
      <c r="S1072" s="325">
        <v>0.39274001121521002</v>
      </c>
    </row>
    <row r="1073" spans="1:19" x14ac:dyDescent="0.25">
      <c r="A1073" t="s">
        <v>478</v>
      </c>
      <c r="B1073" t="s">
        <v>284</v>
      </c>
      <c r="C1073" t="s">
        <v>309</v>
      </c>
      <c r="D1073" t="s">
        <v>477</v>
      </c>
      <c r="E1073" t="s">
        <v>176</v>
      </c>
      <c r="F1073" t="s">
        <v>229</v>
      </c>
      <c r="G1073" s="133">
        <v>8</v>
      </c>
      <c r="H1073" t="s">
        <v>245</v>
      </c>
      <c r="I1073" t="s">
        <v>504</v>
      </c>
      <c r="J1073" t="s">
        <v>503</v>
      </c>
      <c r="K1073" s="327">
        <v>57</v>
      </c>
      <c r="L1073" s="326">
        <v>6.835000216960907E-2</v>
      </c>
      <c r="M1073" s="326">
        <v>8.0849997699260712E-2</v>
      </c>
      <c r="N1073" s="327">
        <v>1039</v>
      </c>
      <c r="O1073" s="326">
        <v>8.4700003266334534E-2</v>
      </c>
      <c r="P1073" s="326">
        <v>9.1899998486042023E-2</v>
      </c>
      <c r="Q1073" s="327">
        <v>9900</v>
      </c>
      <c r="R1073" s="326">
        <v>8.0239996314048767E-2</v>
      </c>
      <c r="S1073" s="325">
        <v>9.0769998729228973E-2</v>
      </c>
    </row>
    <row r="1074" spans="1:19" x14ac:dyDescent="0.25">
      <c r="A1074" t="s">
        <v>478</v>
      </c>
      <c r="B1074" t="s">
        <v>284</v>
      </c>
      <c r="C1074" t="s">
        <v>309</v>
      </c>
      <c r="D1074" t="s">
        <v>477</v>
      </c>
      <c r="E1074" t="s">
        <v>176</v>
      </c>
      <c r="F1074" t="s">
        <v>229</v>
      </c>
      <c r="G1074" s="133">
        <v>8</v>
      </c>
      <c r="H1074" t="s">
        <v>245</v>
      </c>
      <c r="I1074" t="s">
        <v>501</v>
      </c>
      <c r="J1074" t="s">
        <v>502</v>
      </c>
      <c r="K1074" s="327">
        <v>129</v>
      </c>
      <c r="L1074" s="326">
        <v>0.15467999875545499</v>
      </c>
      <c r="N1074" s="327">
        <v>961</v>
      </c>
      <c r="O1074" s="326">
        <v>7.8340001404285431E-2</v>
      </c>
      <c r="Q1074" s="327">
        <v>14319</v>
      </c>
      <c r="R1074" s="326">
        <v>0.11604999750852581</v>
      </c>
      <c r="S1074" s="325"/>
    </row>
    <row r="1075" spans="1:19" x14ac:dyDescent="0.25">
      <c r="A1075" t="s">
        <v>478</v>
      </c>
      <c r="B1075" t="s">
        <v>284</v>
      </c>
      <c r="C1075" t="s">
        <v>309</v>
      </c>
      <c r="D1075" t="s">
        <v>477</v>
      </c>
      <c r="E1075" t="s">
        <v>176</v>
      </c>
      <c r="F1075" t="s">
        <v>229</v>
      </c>
      <c r="G1075" s="133">
        <v>8</v>
      </c>
      <c r="H1075" t="s">
        <v>245</v>
      </c>
      <c r="I1075" t="s">
        <v>501</v>
      </c>
      <c r="J1075" t="s">
        <v>500</v>
      </c>
      <c r="K1075" s="327">
        <v>705</v>
      </c>
      <c r="L1075" s="326">
        <v>0.84531998634338379</v>
      </c>
      <c r="M1075" s="326">
        <v>1</v>
      </c>
      <c r="N1075" s="327">
        <v>11306</v>
      </c>
      <c r="O1075" s="326">
        <v>0.92166000604629517</v>
      </c>
      <c r="P1075" s="326">
        <v>1</v>
      </c>
      <c r="Q1075" s="327">
        <v>109066</v>
      </c>
      <c r="R1075" s="326">
        <v>0.88394999504089355</v>
      </c>
      <c r="S1075" s="325">
        <v>1</v>
      </c>
    </row>
    <row r="1076" spans="1:19" x14ac:dyDescent="0.25">
      <c r="A1076" t="s">
        <v>478</v>
      </c>
      <c r="B1076" t="s">
        <v>284</v>
      </c>
      <c r="C1076" t="s">
        <v>309</v>
      </c>
      <c r="D1076" t="s">
        <v>477</v>
      </c>
      <c r="E1076" t="s">
        <v>176</v>
      </c>
      <c r="F1076" t="s">
        <v>229</v>
      </c>
      <c r="G1076" s="133">
        <v>8</v>
      </c>
      <c r="H1076" t="s">
        <v>245</v>
      </c>
      <c r="I1076" t="s">
        <v>577</v>
      </c>
      <c r="J1076" t="s">
        <v>493</v>
      </c>
      <c r="K1076" s="327">
        <v>204</v>
      </c>
      <c r="L1076" s="326">
        <v>0.24459999799728391</v>
      </c>
      <c r="N1076" s="327">
        <v>3568</v>
      </c>
      <c r="O1076" s="326">
        <v>0.29085999727249151</v>
      </c>
      <c r="Q1076" s="327">
        <v>45663</v>
      </c>
      <c r="R1076" s="326">
        <v>0.37009000778198242</v>
      </c>
      <c r="S1076" s="325"/>
    </row>
    <row r="1077" spans="1:19" x14ac:dyDescent="0.25">
      <c r="A1077" t="s">
        <v>478</v>
      </c>
      <c r="B1077" t="s">
        <v>284</v>
      </c>
      <c r="C1077" t="s">
        <v>309</v>
      </c>
      <c r="D1077" t="s">
        <v>477</v>
      </c>
      <c r="E1077" t="s">
        <v>176</v>
      </c>
      <c r="F1077" t="s">
        <v>229</v>
      </c>
      <c r="G1077" s="133">
        <v>8</v>
      </c>
      <c r="H1077" t="s">
        <v>245</v>
      </c>
      <c r="I1077" t="s">
        <v>577</v>
      </c>
      <c r="J1077" t="s">
        <v>492</v>
      </c>
      <c r="K1077" s="327">
        <v>582</v>
      </c>
      <c r="L1077" s="326">
        <v>0.69783997535705566</v>
      </c>
      <c r="M1077" s="326">
        <v>0.92381000518798828</v>
      </c>
      <c r="N1077" s="327">
        <v>6927</v>
      </c>
      <c r="O1077" s="326">
        <v>0.5646899938583374</v>
      </c>
      <c r="P1077" s="326">
        <v>0.79629999399185181</v>
      </c>
      <c r="Q1077" s="327">
        <v>63272</v>
      </c>
      <c r="R1077" s="326">
        <v>0.51279997825622559</v>
      </c>
      <c r="S1077" s="325">
        <v>0.81407999992370605</v>
      </c>
    </row>
    <row r="1078" spans="1:19" x14ac:dyDescent="0.25">
      <c r="A1078" t="s">
        <v>478</v>
      </c>
      <c r="B1078" t="s">
        <v>284</v>
      </c>
      <c r="C1078" t="s">
        <v>309</v>
      </c>
      <c r="D1078" t="s">
        <v>477</v>
      </c>
      <c r="E1078" t="s">
        <v>176</v>
      </c>
      <c r="F1078" t="s">
        <v>229</v>
      </c>
      <c r="G1078" s="133">
        <v>8</v>
      </c>
      <c r="H1078" t="s">
        <v>245</v>
      </c>
      <c r="I1078" t="s">
        <v>577</v>
      </c>
      <c r="J1078" t="s">
        <v>491</v>
      </c>
      <c r="K1078" s="327">
        <v>35</v>
      </c>
      <c r="L1078" s="326">
        <v>4.1969999670982361E-2</v>
      </c>
      <c r="M1078" s="326">
        <v>5.5560000240802758E-2</v>
      </c>
      <c r="N1078" s="327">
        <v>1072</v>
      </c>
      <c r="O1078" s="326">
        <v>8.7389998137950897E-2</v>
      </c>
      <c r="P1078" s="326">
        <v>0.1232300028204918</v>
      </c>
      <c r="Q1078" s="327">
        <v>9186</v>
      </c>
      <c r="R1078" s="326">
        <v>7.4450001120567322E-2</v>
      </c>
      <c r="S1078" s="325">
        <v>0.11818999797105791</v>
      </c>
    </row>
    <row r="1079" spans="1:19" x14ac:dyDescent="0.25">
      <c r="A1079" t="s">
        <v>478</v>
      </c>
      <c r="B1079" t="s">
        <v>284</v>
      </c>
      <c r="C1079" t="s">
        <v>309</v>
      </c>
      <c r="D1079" t="s">
        <v>477</v>
      </c>
      <c r="E1079" t="s">
        <v>176</v>
      </c>
      <c r="F1079" t="s">
        <v>229</v>
      </c>
      <c r="G1079" s="133">
        <v>8</v>
      </c>
      <c r="H1079" t="s">
        <v>245</v>
      </c>
      <c r="I1079" t="s">
        <v>577</v>
      </c>
      <c r="J1079" t="s">
        <v>490</v>
      </c>
      <c r="K1079" s="327">
        <v>11</v>
      </c>
      <c r="L1079" s="326">
        <v>1.319000031799078E-2</v>
      </c>
      <c r="M1079" s="326">
        <v>1.7459999769926071E-2</v>
      </c>
      <c r="N1079" s="327">
        <v>412</v>
      </c>
      <c r="O1079" s="326">
        <v>3.3590000122785568E-2</v>
      </c>
      <c r="P1079" s="326">
        <v>4.7359999269247062E-2</v>
      </c>
      <c r="Q1079" s="327">
        <v>3071</v>
      </c>
      <c r="R1079" s="326">
        <v>2.489000000059605E-2</v>
      </c>
      <c r="S1079" s="325">
        <v>3.9510000497102737E-2</v>
      </c>
    </row>
    <row r="1080" spans="1:19" x14ac:dyDescent="0.25">
      <c r="A1080" t="s">
        <v>478</v>
      </c>
      <c r="B1080" t="s">
        <v>284</v>
      </c>
      <c r="C1080" t="s">
        <v>309</v>
      </c>
      <c r="D1080" t="s">
        <v>477</v>
      </c>
      <c r="E1080" t="s">
        <v>176</v>
      </c>
      <c r="F1080" t="s">
        <v>229</v>
      </c>
      <c r="G1080">
        <v>8</v>
      </c>
      <c r="H1080" t="s">
        <v>245</v>
      </c>
      <c r="I1080" t="s">
        <v>577</v>
      </c>
      <c r="J1080" t="s">
        <v>489</v>
      </c>
      <c r="K1080" s="142">
        <v>2</v>
      </c>
      <c r="L1080" s="326">
        <v>2.4000001139938831E-3</v>
      </c>
      <c r="M1080" s="326">
        <v>3.1699999235570431E-3</v>
      </c>
      <c r="N1080" s="142">
        <v>252</v>
      </c>
      <c r="O1080" s="326">
        <v>2.054000087082386E-2</v>
      </c>
      <c r="P1080" s="326">
        <v>2.8969999402761459E-2</v>
      </c>
      <c r="Q1080" s="142">
        <v>1819</v>
      </c>
      <c r="R1080" s="326">
        <v>1.473999954760075E-2</v>
      </c>
      <c r="S1080" s="326">
        <v>2.339999936521053E-2</v>
      </c>
    </row>
    <row r="1081" spans="1:19" x14ac:dyDescent="0.25">
      <c r="A1081" t="s">
        <v>478</v>
      </c>
      <c r="B1081" t="s">
        <v>284</v>
      </c>
      <c r="C1081" t="s">
        <v>309</v>
      </c>
      <c r="D1081" t="s">
        <v>477</v>
      </c>
      <c r="E1081" t="s">
        <v>176</v>
      </c>
      <c r="F1081" t="s">
        <v>229</v>
      </c>
      <c r="G1081" s="133">
        <v>8</v>
      </c>
      <c r="H1081" t="s">
        <v>245</v>
      </c>
      <c r="I1081" t="s">
        <v>577</v>
      </c>
      <c r="J1081" t="s">
        <v>488</v>
      </c>
      <c r="K1081" s="327">
        <v>0</v>
      </c>
      <c r="L1081" s="326">
        <v>0</v>
      </c>
      <c r="M1081" s="326">
        <v>0</v>
      </c>
      <c r="N1081" s="327">
        <v>36</v>
      </c>
      <c r="O1081" s="326">
        <v>2.9299999587237831E-3</v>
      </c>
      <c r="P1081" s="326">
        <v>4.1399998590350151E-3</v>
      </c>
      <c r="Q1081" s="327">
        <v>374</v>
      </c>
      <c r="R1081" s="326">
        <v>3.03000002168119E-3</v>
      </c>
      <c r="S1081" s="325">
        <v>4.8099998384714127E-3</v>
      </c>
    </row>
    <row r="1082" spans="1:19" x14ac:dyDescent="0.25">
      <c r="A1082" t="s">
        <v>478</v>
      </c>
      <c r="B1082" t="s">
        <v>284</v>
      </c>
      <c r="C1082" t="s">
        <v>309</v>
      </c>
      <c r="D1082" t="s">
        <v>477</v>
      </c>
      <c r="E1082" t="s">
        <v>176</v>
      </c>
      <c r="F1082" t="s">
        <v>229</v>
      </c>
      <c r="G1082" s="133">
        <v>8</v>
      </c>
      <c r="H1082" t="s">
        <v>245</v>
      </c>
      <c r="I1082" t="s">
        <v>499</v>
      </c>
      <c r="J1082" t="s">
        <v>261</v>
      </c>
      <c r="K1082" s="327">
        <v>829</v>
      </c>
      <c r="L1082" s="326">
        <v>0.99400001764297485</v>
      </c>
      <c r="N1082" s="327">
        <v>12179</v>
      </c>
      <c r="O1082" s="326">
        <v>0.99282997846603394</v>
      </c>
      <c r="Q1082" s="327">
        <v>122496</v>
      </c>
      <c r="R1082" s="326">
        <v>0.99278998374938965</v>
      </c>
      <c r="S1082" s="325"/>
    </row>
    <row r="1083" spans="1:19" x14ac:dyDescent="0.25">
      <c r="A1083" t="s">
        <v>478</v>
      </c>
      <c r="B1083" t="s">
        <v>284</v>
      </c>
      <c r="C1083" t="s">
        <v>309</v>
      </c>
      <c r="D1083" t="s">
        <v>477</v>
      </c>
      <c r="E1083" t="s">
        <v>176</v>
      </c>
      <c r="F1083" t="s">
        <v>229</v>
      </c>
      <c r="G1083" s="133">
        <v>8</v>
      </c>
      <c r="H1083" t="s">
        <v>245</v>
      </c>
      <c r="I1083" t="s">
        <v>499</v>
      </c>
      <c r="J1083" t="s">
        <v>262</v>
      </c>
      <c r="K1083" s="327">
        <v>5</v>
      </c>
      <c r="L1083" s="326">
        <v>6.0000000521540642E-3</v>
      </c>
      <c r="N1083" s="327">
        <v>88</v>
      </c>
      <c r="O1083" s="326">
        <v>7.1700001135468483E-3</v>
      </c>
      <c r="Q1083" s="327">
        <v>889</v>
      </c>
      <c r="R1083" s="326">
        <v>7.2099999524652958E-3</v>
      </c>
      <c r="S1083" s="325"/>
    </row>
    <row r="1084" spans="1:19" x14ac:dyDescent="0.25">
      <c r="A1084" t="s">
        <v>478</v>
      </c>
      <c r="B1084" t="s">
        <v>284</v>
      </c>
      <c r="C1084" t="s">
        <v>309</v>
      </c>
      <c r="D1084" t="s">
        <v>477</v>
      </c>
      <c r="E1084" t="s">
        <v>176</v>
      </c>
      <c r="F1084" t="s">
        <v>229</v>
      </c>
      <c r="G1084" s="133">
        <v>8</v>
      </c>
      <c r="H1084" t="s">
        <v>245</v>
      </c>
      <c r="I1084" t="s">
        <v>578</v>
      </c>
      <c r="J1084" t="s">
        <v>498</v>
      </c>
      <c r="K1084" s="327">
        <v>190</v>
      </c>
      <c r="L1084" s="326">
        <v>0.22781999409198761</v>
      </c>
      <c r="N1084" s="327">
        <v>2713</v>
      </c>
      <c r="O1084" s="326">
        <v>0.2211599946022034</v>
      </c>
      <c r="Q1084" s="327">
        <v>17871</v>
      </c>
      <c r="R1084" s="326">
        <v>0.1448400020599365</v>
      </c>
      <c r="S1084" s="325"/>
    </row>
    <row r="1085" spans="1:19" x14ac:dyDescent="0.25">
      <c r="A1085" t="s">
        <v>478</v>
      </c>
      <c r="B1085" t="s">
        <v>284</v>
      </c>
      <c r="C1085" t="s">
        <v>309</v>
      </c>
      <c r="D1085" t="s">
        <v>477</v>
      </c>
      <c r="E1085" t="s">
        <v>176</v>
      </c>
      <c r="F1085" t="s">
        <v>229</v>
      </c>
      <c r="G1085" s="133">
        <v>8</v>
      </c>
      <c r="H1085" t="s">
        <v>245</v>
      </c>
      <c r="I1085" t="s">
        <v>578</v>
      </c>
      <c r="J1085" t="s">
        <v>497</v>
      </c>
      <c r="K1085" s="327">
        <v>194</v>
      </c>
      <c r="L1085" s="326">
        <v>0.2326100021600723</v>
      </c>
      <c r="N1085" s="327">
        <v>2240</v>
      </c>
      <c r="O1085" s="326">
        <v>0.18260000646114349</v>
      </c>
      <c r="Q1085" s="327">
        <v>21943</v>
      </c>
      <c r="R1085" s="326">
        <v>0.17783999443054199</v>
      </c>
      <c r="S1085" s="325"/>
    </row>
    <row r="1086" spans="1:19" x14ac:dyDescent="0.25">
      <c r="A1086" t="s">
        <v>478</v>
      </c>
      <c r="B1086" t="s">
        <v>284</v>
      </c>
      <c r="C1086" t="s">
        <v>309</v>
      </c>
      <c r="D1086" t="s">
        <v>477</v>
      </c>
      <c r="E1086" t="s">
        <v>176</v>
      </c>
      <c r="F1086" t="s">
        <v>229</v>
      </c>
      <c r="G1086">
        <v>8</v>
      </c>
      <c r="H1086" t="s">
        <v>245</v>
      </c>
      <c r="I1086" t="s">
        <v>578</v>
      </c>
      <c r="J1086" t="s">
        <v>496</v>
      </c>
      <c r="K1086" s="142">
        <v>124</v>
      </c>
      <c r="L1086" s="326">
        <v>0.1486800014972687</v>
      </c>
      <c r="N1086" s="142">
        <v>2633</v>
      </c>
      <c r="O1086" s="326">
        <v>0.21464000642299649</v>
      </c>
      <c r="Q1086" s="142">
        <v>25988</v>
      </c>
      <c r="R1086" s="326">
        <v>0.21062999963760379</v>
      </c>
    </row>
    <row r="1087" spans="1:19" x14ac:dyDescent="0.25">
      <c r="A1087" t="s">
        <v>478</v>
      </c>
      <c r="B1087" t="s">
        <v>284</v>
      </c>
      <c r="C1087" t="s">
        <v>309</v>
      </c>
      <c r="D1087" t="s">
        <v>477</v>
      </c>
      <c r="E1087" t="s">
        <v>176</v>
      </c>
      <c r="F1087" t="s">
        <v>229</v>
      </c>
      <c r="G1087">
        <v>8</v>
      </c>
      <c r="H1087" t="s">
        <v>245</v>
      </c>
      <c r="I1087" t="s">
        <v>578</v>
      </c>
      <c r="J1087" t="s">
        <v>495</v>
      </c>
      <c r="K1087" s="142">
        <v>156</v>
      </c>
      <c r="L1087" s="326">
        <v>0.18704999983310699</v>
      </c>
      <c r="N1087" s="142">
        <v>2581</v>
      </c>
      <c r="O1087" s="326">
        <v>0.21040000021457669</v>
      </c>
      <c r="Q1087" s="142">
        <v>27975</v>
      </c>
      <c r="R1087" s="326">
        <v>0.22673000395298001</v>
      </c>
    </row>
    <row r="1088" spans="1:19" x14ac:dyDescent="0.25">
      <c r="A1088" t="s">
        <v>478</v>
      </c>
      <c r="B1088" t="s">
        <v>284</v>
      </c>
      <c r="C1088" t="s">
        <v>309</v>
      </c>
      <c r="D1088" t="s">
        <v>477</v>
      </c>
      <c r="E1088" t="s">
        <v>176</v>
      </c>
      <c r="F1088" t="s">
        <v>229</v>
      </c>
      <c r="G1088" s="133">
        <v>8</v>
      </c>
      <c r="H1088" t="s">
        <v>245</v>
      </c>
      <c r="I1088" t="s">
        <v>578</v>
      </c>
      <c r="J1088" t="s">
        <v>494</v>
      </c>
      <c r="K1088" s="327">
        <v>170</v>
      </c>
      <c r="L1088" s="326">
        <v>0.20384000241756439</v>
      </c>
      <c r="N1088" s="327">
        <v>2100</v>
      </c>
      <c r="O1088" s="326">
        <v>0.1711899936199188</v>
      </c>
      <c r="Q1088" s="327">
        <v>29608</v>
      </c>
      <c r="R1088" s="326">
        <v>0.23995999991893771</v>
      </c>
      <c r="S1088" s="325"/>
    </row>
    <row r="1089" spans="1:19" x14ac:dyDescent="0.25">
      <c r="A1089" t="s">
        <v>478</v>
      </c>
      <c r="B1089" t="s">
        <v>284</v>
      </c>
      <c r="C1089" t="s">
        <v>309</v>
      </c>
      <c r="D1089" t="s">
        <v>477</v>
      </c>
      <c r="E1089" t="s">
        <v>176</v>
      </c>
      <c r="F1089" t="s">
        <v>229</v>
      </c>
      <c r="G1089" s="133">
        <v>8</v>
      </c>
      <c r="H1089" t="s">
        <v>245</v>
      </c>
      <c r="I1089" t="s">
        <v>476</v>
      </c>
      <c r="J1089" t="s">
        <v>482</v>
      </c>
      <c r="K1089" s="327">
        <v>610</v>
      </c>
      <c r="L1089" s="326">
        <v>0.73141002655029297</v>
      </c>
      <c r="M1089" s="326">
        <v>0.75682002305984497</v>
      </c>
      <c r="N1089" s="327">
        <v>8908</v>
      </c>
      <c r="O1089" s="326">
        <v>0.72618001699447632</v>
      </c>
      <c r="P1089" s="326">
        <v>0.75383001565933228</v>
      </c>
      <c r="Q1089" s="327">
        <v>91484</v>
      </c>
      <c r="R1089" s="326">
        <v>0.74145001173019409</v>
      </c>
      <c r="S1089" s="325">
        <v>0.77395999431610107</v>
      </c>
    </row>
    <row r="1090" spans="1:19" x14ac:dyDescent="0.25">
      <c r="A1090" t="s">
        <v>478</v>
      </c>
      <c r="B1090" t="s">
        <v>284</v>
      </c>
      <c r="C1090" t="s">
        <v>309</v>
      </c>
      <c r="D1090" t="s">
        <v>477</v>
      </c>
      <c r="E1090" t="s">
        <v>176</v>
      </c>
      <c r="F1090" t="s">
        <v>229</v>
      </c>
      <c r="G1090" s="133">
        <v>8</v>
      </c>
      <c r="H1090" t="s">
        <v>245</v>
      </c>
      <c r="I1090" t="s">
        <v>476</v>
      </c>
      <c r="J1090" t="s">
        <v>481</v>
      </c>
      <c r="K1090" s="327">
        <v>90</v>
      </c>
      <c r="L1090" s="326">
        <v>0.10790999978780751</v>
      </c>
      <c r="M1090" s="326">
        <v>0.1116600036621094</v>
      </c>
      <c r="N1090" s="327">
        <v>1293</v>
      </c>
      <c r="O1090" s="326">
        <v>0.1054000034928322</v>
      </c>
      <c r="P1090" s="326">
        <v>0.10942000150680541</v>
      </c>
      <c r="Q1090" s="327">
        <v>12086</v>
      </c>
      <c r="R1090" s="326">
        <v>9.7949996590614319E-2</v>
      </c>
      <c r="S1090" s="325">
        <v>0.1022500023245811</v>
      </c>
    </row>
    <row r="1091" spans="1:19" x14ac:dyDescent="0.25">
      <c r="A1091" t="s">
        <v>478</v>
      </c>
      <c r="B1091" t="s">
        <v>284</v>
      </c>
      <c r="C1091" t="s">
        <v>309</v>
      </c>
      <c r="D1091" t="s">
        <v>477</v>
      </c>
      <c r="E1091" t="s">
        <v>176</v>
      </c>
      <c r="F1091" t="s">
        <v>229</v>
      </c>
      <c r="G1091" s="133">
        <v>8</v>
      </c>
      <c r="H1091" t="s">
        <v>245</v>
      </c>
      <c r="I1091" t="s">
        <v>476</v>
      </c>
      <c r="J1091" t="s">
        <v>480</v>
      </c>
      <c r="K1091" s="327">
        <v>59</v>
      </c>
      <c r="L1091" s="326">
        <v>7.0739999413490295E-2</v>
      </c>
      <c r="M1091" s="326">
        <v>7.3200002312660217E-2</v>
      </c>
      <c r="N1091" s="327">
        <v>938</v>
      </c>
      <c r="O1091" s="326">
        <v>7.647000253200531E-2</v>
      </c>
      <c r="P1091" s="326">
        <v>7.937999814748764E-2</v>
      </c>
      <c r="Q1091" s="327">
        <v>8487</v>
      </c>
      <c r="R1091" s="326">
        <v>6.8779997527599335E-2</v>
      </c>
      <c r="S1091" s="325">
        <v>7.1800000965595245E-2</v>
      </c>
    </row>
    <row r="1092" spans="1:19" x14ac:dyDescent="0.25">
      <c r="A1092" t="s">
        <v>478</v>
      </c>
      <c r="B1092" t="s">
        <v>284</v>
      </c>
      <c r="C1092" t="s">
        <v>309</v>
      </c>
      <c r="D1092" t="s">
        <v>477</v>
      </c>
      <c r="E1092" t="s">
        <v>176</v>
      </c>
      <c r="F1092" t="s">
        <v>229</v>
      </c>
      <c r="G1092" s="133">
        <v>8</v>
      </c>
      <c r="H1092" t="s">
        <v>245</v>
      </c>
      <c r="I1092" t="s">
        <v>476</v>
      </c>
      <c r="J1092" t="s">
        <v>479</v>
      </c>
      <c r="K1092" s="327">
        <v>28</v>
      </c>
      <c r="L1092" s="326">
        <v>3.3569999039173133E-2</v>
      </c>
      <c r="N1092" s="327">
        <v>450</v>
      </c>
      <c r="O1092" s="326">
        <v>3.6680001765489578E-2</v>
      </c>
      <c r="Q1092" s="327">
        <v>5183</v>
      </c>
      <c r="R1092" s="326">
        <v>4.2010001838207238E-2</v>
      </c>
      <c r="S1092" s="325"/>
    </row>
    <row r="1093" spans="1:19" x14ac:dyDescent="0.25">
      <c r="A1093" t="s">
        <v>478</v>
      </c>
      <c r="B1093" t="s">
        <v>284</v>
      </c>
      <c r="C1093" t="s">
        <v>309</v>
      </c>
      <c r="D1093" t="s">
        <v>477</v>
      </c>
      <c r="E1093" t="s">
        <v>176</v>
      </c>
      <c r="F1093" t="s">
        <v>229</v>
      </c>
      <c r="G1093" s="133">
        <v>8</v>
      </c>
      <c r="H1093" t="s">
        <v>245</v>
      </c>
      <c r="I1093" t="s">
        <v>476</v>
      </c>
      <c r="J1093" t="s">
        <v>475</v>
      </c>
      <c r="K1093" s="327">
        <v>47</v>
      </c>
      <c r="L1093" s="326">
        <v>5.6350000202655792E-2</v>
      </c>
      <c r="M1093" s="326">
        <v>5.8309998363256448E-2</v>
      </c>
      <c r="N1093" s="327">
        <v>678</v>
      </c>
      <c r="O1093" s="326">
        <v>5.5270001292228699E-2</v>
      </c>
      <c r="P1093" s="326">
        <v>5.7369999587535858E-2</v>
      </c>
      <c r="Q1093" s="327">
        <v>6145</v>
      </c>
      <c r="R1093" s="326">
        <v>4.9800001084804528E-2</v>
      </c>
      <c r="S1093" s="325">
        <v>5.1989998668432243E-2</v>
      </c>
    </row>
    <row r="1094" spans="1:19" x14ac:dyDescent="0.25">
      <c r="A1094" t="s">
        <v>478</v>
      </c>
      <c r="B1094" t="s">
        <v>284</v>
      </c>
      <c r="C1094" t="s">
        <v>309</v>
      </c>
      <c r="D1094" t="s">
        <v>477</v>
      </c>
      <c r="E1094" t="s">
        <v>53</v>
      </c>
      <c r="F1094" t="s">
        <v>54</v>
      </c>
      <c r="G1094" s="133">
        <v>5</v>
      </c>
      <c r="H1094" t="s">
        <v>252</v>
      </c>
      <c r="I1094" t="s">
        <v>525</v>
      </c>
      <c r="J1094" t="s">
        <v>530</v>
      </c>
      <c r="K1094" s="327">
        <v>6</v>
      </c>
      <c r="L1094" s="326">
        <v>7.1600000374019146E-3</v>
      </c>
      <c r="N1094" s="327">
        <v>31</v>
      </c>
      <c r="O1094" s="326">
        <v>4.7599999234080306E-3</v>
      </c>
      <c r="Q1094" s="327">
        <v>595</v>
      </c>
      <c r="R1094" s="326">
        <v>4.8199999146163464E-3</v>
      </c>
      <c r="S1094" s="325"/>
    </row>
    <row r="1095" spans="1:19" x14ac:dyDescent="0.25">
      <c r="A1095" t="s">
        <v>478</v>
      </c>
      <c r="B1095" t="s">
        <v>284</v>
      </c>
      <c r="C1095" t="s">
        <v>309</v>
      </c>
      <c r="D1095" t="s">
        <v>477</v>
      </c>
      <c r="E1095" t="s">
        <v>53</v>
      </c>
      <c r="F1095" t="s">
        <v>54</v>
      </c>
      <c r="G1095" s="133">
        <v>5</v>
      </c>
      <c r="H1095" t="s">
        <v>252</v>
      </c>
      <c r="I1095" t="s">
        <v>525</v>
      </c>
      <c r="J1095" t="s">
        <v>529</v>
      </c>
      <c r="K1095" s="327">
        <v>11</v>
      </c>
      <c r="L1095" s="326">
        <v>1.3129999861121179E-2</v>
      </c>
      <c r="N1095" s="327">
        <v>213</v>
      </c>
      <c r="O1095" s="326">
        <v>3.2710000872612E-2</v>
      </c>
      <c r="Q1095" s="327">
        <v>4962</v>
      </c>
      <c r="R1095" s="326">
        <v>4.0219999849796302E-2</v>
      </c>
      <c r="S1095" s="325"/>
    </row>
    <row r="1096" spans="1:19" x14ac:dyDescent="0.25">
      <c r="A1096" t="s">
        <v>478</v>
      </c>
      <c r="B1096" t="s">
        <v>284</v>
      </c>
      <c r="C1096" t="s">
        <v>309</v>
      </c>
      <c r="D1096" t="s">
        <v>477</v>
      </c>
      <c r="E1096" t="s">
        <v>53</v>
      </c>
      <c r="F1096" t="s">
        <v>54</v>
      </c>
      <c r="G1096" s="133">
        <v>5</v>
      </c>
      <c r="H1096" t="s">
        <v>252</v>
      </c>
      <c r="I1096" t="s">
        <v>525</v>
      </c>
      <c r="J1096" t="s">
        <v>528</v>
      </c>
      <c r="K1096" s="327">
        <v>88</v>
      </c>
      <c r="L1096" s="326">
        <v>0.10501000285148621</v>
      </c>
      <c r="N1096" s="327">
        <v>809</v>
      </c>
      <c r="O1096" s="326">
        <v>0.1242299973964691</v>
      </c>
      <c r="Q1096" s="327">
        <v>15699</v>
      </c>
      <c r="R1096" s="326">
        <v>0.12724000215530401</v>
      </c>
      <c r="S1096" s="325"/>
    </row>
    <row r="1097" spans="1:19" x14ac:dyDescent="0.25">
      <c r="A1097" t="s">
        <v>478</v>
      </c>
      <c r="B1097" t="s">
        <v>284</v>
      </c>
      <c r="C1097" t="s">
        <v>309</v>
      </c>
      <c r="D1097" t="s">
        <v>477</v>
      </c>
      <c r="E1097" t="s">
        <v>53</v>
      </c>
      <c r="F1097" t="s">
        <v>54</v>
      </c>
      <c r="G1097">
        <v>5</v>
      </c>
      <c r="H1097" t="s">
        <v>252</v>
      </c>
      <c r="I1097" t="s">
        <v>525</v>
      </c>
      <c r="J1097" t="s">
        <v>527</v>
      </c>
      <c r="K1097" s="142">
        <v>209</v>
      </c>
      <c r="L1097" s="326">
        <v>0.2494000047445297</v>
      </c>
      <c r="N1097" s="142">
        <v>1628</v>
      </c>
      <c r="O1097" s="326">
        <v>0.25</v>
      </c>
      <c r="Q1097" s="142">
        <v>30576</v>
      </c>
      <c r="R1097" s="326">
        <v>0.2478100061416626</v>
      </c>
    </row>
    <row r="1098" spans="1:19" x14ac:dyDescent="0.25">
      <c r="A1098" t="s">
        <v>478</v>
      </c>
      <c r="B1098" t="s">
        <v>284</v>
      </c>
      <c r="C1098" t="s">
        <v>309</v>
      </c>
      <c r="D1098" t="s">
        <v>477</v>
      </c>
      <c r="E1098" t="s">
        <v>53</v>
      </c>
      <c r="F1098" t="s">
        <v>54</v>
      </c>
      <c r="G1098" s="133">
        <v>5</v>
      </c>
      <c r="H1098" t="s">
        <v>252</v>
      </c>
      <c r="I1098" t="s">
        <v>525</v>
      </c>
      <c r="J1098" t="s">
        <v>526</v>
      </c>
      <c r="K1098" s="327">
        <v>248</v>
      </c>
      <c r="L1098" s="326">
        <v>0.29594001173973078</v>
      </c>
      <c r="N1098" s="327">
        <v>1714</v>
      </c>
      <c r="O1098" s="326">
        <v>0.2632099986076355</v>
      </c>
      <c r="Q1098" s="327">
        <v>30917</v>
      </c>
      <c r="R1098" s="326">
        <v>0.25056999921798712</v>
      </c>
      <c r="S1098" s="325"/>
    </row>
    <row r="1099" spans="1:19" x14ac:dyDescent="0.25">
      <c r="A1099" t="s">
        <v>478</v>
      </c>
      <c r="B1099" t="s">
        <v>284</v>
      </c>
      <c r="C1099" t="s">
        <v>309</v>
      </c>
      <c r="D1099" t="s">
        <v>477</v>
      </c>
      <c r="E1099" t="s">
        <v>53</v>
      </c>
      <c r="F1099" t="s">
        <v>54</v>
      </c>
      <c r="G1099" s="133">
        <v>5</v>
      </c>
      <c r="H1099" t="s">
        <v>252</v>
      </c>
      <c r="I1099" t="s">
        <v>525</v>
      </c>
      <c r="J1099" t="s">
        <v>259</v>
      </c>
      <c r="K1099" s="327">
        <v>157</v>
      </c>
      <c r="L1099" s="326">
        <v>0.1873500049114227</v>
      </c>
      <c r="N1099" s="327">
        <v>1215</v>
      </c>
      <c r="O1099" s="326">
        <v>0.18658000230789179</v>
      </c>
      <c r="Q1099" s="327">
        <v>23351</v>
      </c>
      <c r="R1099" s="326">
        <v>0.18925000727176669</v>
      </c>
      <c r="S1099" s="325"/>
    </row>
    <row r="1100" spans="1:19" x14ac:dyDescent="0.25">
      <c r="A1100" t="s">
        <v>478</v>
      </c>
      <c r="B1100" t="s">
        <v>284</v>
      </c>
      <c r="C1100" t="s">
        <v>309</v>
      </c>
      <c r="D1100" t="s">
        <v>477</v>
      </c>
      <c r="E1100" t="s">
        <v>53</v>
      </c>
      <c r="F1100" t="s">
        <v>54</v>
      </c>
      <c r="G1100" s="133">
        <v>5</v>
      </c>
      <c r="H1100" t="s">
        <v>252</v>
      </c>
      <c r="I1100" t="s">
        <v>525</v>
      </c>
      <c r="J1100" t="s">
        <v>260</v>
      </c>
      <c r="K1100" s="327">
        <v>119</v>
      </c>
      <c r="L1100" s="326">
        <v>0.14200000464916229</v>
      </c>
      <c r="N1100" s="327">
        <v>902</v>
      </c>
      <c r="O1100" s="326">
        <v>0.13851000368595121</v>
      </c>
      <c r="Q1100" s="327">
        <v>17285</v>
      </c>
      <c r="R1100" s="326">
        <v>0.14009000360965729</v>
      </c>
      <c r="S1100" s="325"/>
    </row>
    <row r="1101" spans="1:19" x14ac:dyDescent="0.25">
      <c r="A1101" t="s">
        <v>478</v>
      </c>
      <c r="B1101" t="s">
        <v>284</v>
      </c>
      <c r="C1101" t="s">
        <v>309</v>
      </c>
      <c r="D1101" t="s">
        <v>477</v>
      </c>
      <c r="E1101" t="s">
        <v>53</v>
      </c>
      <c r="F1101" t="s">
        <v>54</v>
      </c>
      <c r="G1101">
        <v>5</v>
      </c>
      <c r="H1101" t="s">
        <v>252</v>
      </c>
      <c r="I1101" t="s">
        <v>521</v>
      </c>
      <c r="J1101" t="s">
        <v>524</v>
      </c>
      <c r="K1101" s="142">
        <v>679</v>
      </c>
      <c r="L1101" s="326">
        <v>0.81025999784469604</v>
      </c>
      <c r="M1101" s="326">
        <v>0.8660699725151062</v>
      </c>
      <c r="N1101" s="142">
        <v>5251</v>
      </c>
      <c r="O1101" s="326">
        <v>0.80636000633239746</v>
      </c>
      <c r="P1101" s="326">
        <v>0.83257001638412476</v>
      </c>
      <c r="Q1101" s="142">
        <v>99716</v>
      </c>
      <c r="R1101" s="326">
        <v>0.80817002058029175</v>
      </c>
      <c r="S1101" s="326">
        <v>0.84360998868942261</v>
      </c>
    </row>
    <row r="1102" spans="1:19" x14ac:dyDescent="0.25">
      <c r="A1102" t="s">
        <v>478</v>
      </c>
      <c r="B1102" t="s">
        <v>284</v>
      </c>
      <c r="C1102" t="s">
        <v>309</v>
      </c>
      <c r="D1102" t="s">
        <v>477</v>
      </c>
      <c r="E1102" t="s">
        <v>53</v>
      </c>
      <c r="F1102" t="s">
        <v>54</v>
      </c>
      <c r="G1102" s="133">
        <v>5</v>
      </c>
      <c r="H1102" t="s">
        <v>252</v>
      </c>
      <c r="I1102" t="s">
        <v>521</v>
      </c>
      <c r="J1102" t="s">
        <v>523</v>
      </c>
      <c r="K1102" s="327">
        <v>50</v>
      </c>
      <c r="L1102" s="326">
        <v>5.9670001268386841E-2</v>
      </c>
      <c r="M1102" s="326">
        <v>6.3780002295970917E-2</v>
      </c>
      <c r="N1102" s="327">
        <v>606</v>
      </c>
      <c r="O1102" s="326">
        <v>9.3060001730918884E-2</v>
      </c>
      <c r="P1102" s="326">
        <v>9.6079997718334198E-2</v>
      </c>
      <c r="Q1102" s="327">
        <v>10969</v>
      </c>
      <c r="R1102" s="326">
        <v>8.8899999856948853E-2</v>
      </c>
      <c r="S1102" s="325">
        <v>9.2799998819828033E-2</v>
      </c>
    </row>
    <row r="1103" spans="1:19" x14ac:dyDescent="0.25">
      <c r="A1103" t="s">
        <v>478</v>
      </c>
      <c r="B1103" t="s">
        <v>284</v>
      </c>
      <c r="C1103" t="s">
        <v>309</v>
      </c>
      <c r="D1103" t="s">
        <v>477</v>
      </c>
      <c r="E1103" t="s">
        <v>53</v>
      </c>
      <c r="F1103" t="s">
        <v>54</v>
      </c>
      <c r="G1103" s="133">
        <v>5</v>
      </c>
      <c r="H1103" t="s">
        <v>252</v>
      </c>
      <c r="I1103" t="s">
        <v>521</v>
      </c>
      <c r="J1103" t="s">
        <v>522</v>
      </c>
      <c r="K1103" s="327">
        <v>55</v>
      </c>
      <c r="L1103" s="326">
        <v>6.5629996359348297E-2</v>
      </c>
      <c r="M1103" s="326">
        <v>7.0150002837181091E-2</v>
      </c>
      <c r="N1103" s="327">
        <v>450</v>
      </c>
      <c r="O1103" s="326">
        <v>6.9099999964237213E-2</v>
      </c>
      <c r="P1103" s="326">
        <v>7.135000079870224E-2</v>
      </c>
      <c r="Q1103" s="327">
        <v>7517</v>
      </c>
      <c r="R1103" s="326">
        <v>6.0920000076293952E-2</v>
      </c>
      <c r="S1103" s="325">
        <v>6.3589997589588165E-2</v>
      </c>
    </row>
    <row r="1104" spans="1:19" x14ac:dyDescent="0.25">
      <c r="A1104" t="s">
        <v>478</v>
      </c>
      <c r="B1104" t="s">
        <v>284</v>
      </c>
      <c r="C1104" t="s">
        <v>309</v>
      </c>
      <c r="D1104" t="s">
        <v>477</v>
      </c>
      <c r="E1104" t="s">
        <v>53</v>
      </c>
      <c r="F1104" t="s">
        <v>54</v>
      </c>
      <c r="G1104">
        <v>5</v>
      </c>
      <c r="H1104" t="s">
        <v>252</v>
      </c>
      <c r="I1104" t="s">
        <v>521</v>
      </c>
      <c r="J1104" t="s">
        <v>438</v>
      </c>
      <c r="K1104" s="142">
        <v>54</v>
      </c>
      <c r="L1104" s="326">
        <v>6.443999707698822E-2</v>
      </c>
      <c r="N1104" s="142">
        <v>205</v>
      </c>
      <c r="O1104" s="326">
        <v>3.1479999423027039E-2</v>
      </c>
      <c r="Q1104" s="142">
        <v>5183</v>
      </c>
      <c r="R1104" s="326">
        <v>4.2010001838207238E-2</v>
      </c>
    </row>
    <row r="1105" spans="1:19" x14ac:dyDescent="0.25">
      <c r="A1105" t="s">
        <v>478</v>
      </c>
      <c r="B1105" t="s">
        <v>284</v>
      </c>
      <c r="C1105" t="s">
        <v>309</v>
      </c>
      <c r="D1105" t="s">
        <v>477</v>
      </c>
      <c r="E1105" t="s">
        <v>53</v>
      </c>
      <c r="F1105" t="s">
        <v>54</v>
      </c>
      <c r="G1105" s="133">
        <v>5</v>
      </c>
      <c r="H1105" t="s">
        <v>252</v>
      </c>
      <c r="I1105" t="s">
        <v>517</v>
      </c>
      <c r="J1105" t="s">
        <v>520</v>
      </c>
      <c r="K1105" s="327">
        <v>275</v>
      </c>
      <c r="L1105" s="326">
        <v>0.32815998792648321</v>
      </c>
      <c r="N1105" s="327">
        <v>2282</v>
      </c>
      <c r="O1105" s="326">
        <v>0.35043001174926758</v>
      </c>
      <c r="Q1105" s="327">
        <v>43571</v>
      </c>
      <c r="R1105" s="326">
        <v>0.35313001275062561</v>
      </c>
      <c r="S1105" s="325"/>
    </row>
    <row r="1106" spans="1:19" x14ac:dyDescent="0.25">
      <c r="A1106" t="s">
        <v>478</v>
      </c>
      <c r="B1106" t="s">
        <v>284</v>
      </c>
      <c r="C1106" t="s">
        <v>309</v>
      </c>
      <c r="D1106" t="s">
        <v>477</v>
      </c>
      <c r="E1106" t="s">
        <v>53</v>
      </c>
      <c r="F1106" t="s">
        <v>54</v>
      </c>
      <c r="G1106" s="133">
        <v>5</v>
      </c>
      <c r="H1106" t="s">
        <v>252</v>
      </c>
      <c r="I1106" t="s">
        <v>517</v>
      </c>
      <c r="J1106" t="s">
        <v>519</v>
      </c>
      <c r="K1106" s="327">
        <v>246</v>
      </c>
      <c r="L1106" s="326">
        <v>0.29355999827384949</v>
      </c>
      <c r="N1106" s="327">
        <v>1888</v>
      </c>
      <c r="O1106" s="326">
        <v>0.28992998600006098</v>
      </c>
      <c r="Q1106" s="327">
        <v>34904</v>
      </c>
      <c r="R1106" s="326">
        <v>0.28288999199867249</v>
      </c>
      <c r="S1106" s="325"/>
    </row>
    <row r="1107" spans="1:19" x14ac:dyDescent="0.25">
      <c r="A1107" t="s">
        <v>478</v>
      </c>
      <c r="B1107" t="s">
        <v>284</v>
      </c>
      <c r="C1107" t="s">
        <v>309</v>
      </c>
      <c r="D1107" t="s">
        <v>477</v>
      </c>
      <c r="E1107" t="s">
        <v>53</v>
      </c>
      <c r="F1107" t="s">
        <v>54</v>
      </c>
      <c r="G1107" s="133">
        <v>5</v>
      </c>
      <c r="H1107" t="s">
        <v>252</v>
      </c>
      <c r="I1107" t="s">
        <v>517</v>
      </c>
      <c r="J1107" t="s">
        <v>518</v>
      </c>
      <c r="K1107" s="327">
        <v>317</v>
      </c>
      <c r="L1107" s="326">
        <v>0.37828001379966741</v>
      </c>
      <c r="N1107" s="327">
        <v>2342</v>
      </c>
      <c r="O1107" s="326">
        <v>0.35964000225067139</v>
      </c>
      <c r="Q1107" s="327">
        <v>44910</v>
      </c>
      <c r="R1107" s="326">
        <v>0.3639799952507019</v>
      </c>
      <c r="S1107" s="325"/>
    </row>
    <row r="1108" spans="1:19" x14ac:dyDescent="0.25">
      <c r="A1108" t="s">
        <v>478</v>
      </c>
      <c r="B1108" t="s">
        <v>284</v>
      </c>
      <c r="C1108" t="s">
        <v>309</v>
      </c>
      <c r="D1108" t="s">
        <v>477</v>
      </c>
      <c r="E1108" t="s">
        <v>53</v>
      </c>
      <c r="F1108" t="s">
        <v>54</v>
      </c>
      <c r="G1108" s="133">
        <v>5</v>
      </c>
      <c r="H1108" t="s">
        <v>252</v>
      </c>
      <c r="I1108" t="s">
        <v>513</v>
      </c>
      <c r="J1108" t="s">
        <v>516</v>
      </c>
      <c r="K1108" s="327">
        <v>24</v>
      </c>
      <c r="L1108" s="326">
        <v>2.8640000149607658E-2</v>
      </c>
      <c r="M1108" s="326">
        <v>2.8920000419020649E-2</v>
      </c>
      <c r="N1108" s="327">
        <v>202</v>
      </c>
      <c r="O1108" s="326">
        <v>3.1020000576972961E-2</v>
      </c>
      <c r="P1108" s="326">
        <v>3.3209998160600662E-2</v>
      </c>
      <c r="Q1108" s="327">
        <v>4179</v>
      </c>
      <c r="R1108" s="326">
        <v>3.3870000392198563E-2</v>
      </c>
      <c r="S1108" s="325">
        <v>3.8320001214742661E-2</v>
      </c>
    </row>
    <row r="1109" spans="1:19" x14ac:dyDescent="0.25">
      <c r="A1109" t="s">
        <v>478</v>
      </c>
      <c r="B1109" t="s">
        <v>284</v>
      </c>
      <c r="C1109" t="s">
        <v>309</v>
      </c>
      <c r="D1109" t="s">
        <v>477</v>
      </c>
      <c r="E1109" t="s">
        <v>53</v>
      </c>
      <c r="F1109" t="s">
        <v>54</v>
      </c>
      <c r="G1109" s="133">
        <v>5</v>
      </c>
      <c r="H1109" t="s">
        <v>252</v>
      </c>
      <c r="I1109" t="s">
        <v>513</v>
      </c>
      <c r="J1109" t="s">
        <v>515</v>
      </c>
      <c r="K1109" s="327">
        <v>121</v>
      </c>
      <c r="L1109" s="326">
        <v>0.14439000189304349</v>
      </c>
      <c r="M1109" s="326">
        <v>0.14577999711036679</v>
      </c>
      <c r="N1109" s="327">
        <v>737</v>
      </c>
      <c r="O1109" s="326">
        <v>0.11317999660968781</v>
      </c>
      <c r="P1109" s="326">
        <v>0.12117999792099</v>
      </c>
      <c r="Q1109" s="327">
        <v>13286</v>
      </c>
      <c r="R1109" s="326">
        <v>0.1076800003647804</v>
      </c>
      <c r="S1109" s="325">
        <v>0.12182000279426571</v>
      </c>
    </row>
    <row r="1110" spans="1:19" x14ac:dyDescent="0.25">
      <c r="A1110" t="s">
        <v>478</v>
      </c>
      <c r="B1110" t="s">
        <v>284</v>
      </c>
      <c r="C1110" t="s">
        <v>309</v>
      </c>
      <c r="D1110" t="s">
        <v>477</v>
      </c>
      <c r="E1110" t="s">
        <v>53</v>
      </c>
      <c r="F1110" t="s">
        <v>54</v>
      </c>
      <c r="G1110" s="133">
        <v>5</v>
      </c>
      <c r="H1110" t="s">
        <v>252</v>
      </c>
      <c r="I1110" t="s">
        <v>513</v>
      </c>
      <c r="J1110" t="s">
        <v>514</v>
      </c>
      <c r="K1110" s="327">
        <v>685</v>
      </c>
      <c r="L1110" s="326">
        <v>0.81742000579833984</v>
      </c>
      <c r="M1110" s="326">
        <v>0.82529997825622559</v>
      </c>
      <c r="N1110" s="327">
        <v>5143</v>
      </c>
      <c r="O1110" s="326">
        <v>0.78977000713348389</v>
      </c>
      <c r="P1110" s="326">
        <v>0.84561002254486084</v>
      </c>
      <c r="Q1110" s="327">
        <v>91601</v>
      </c>
      <c r="R1110" s="326">
        <v>0.74239999055862427</v>
      </c>
      <c r="S1110" s="325">
        <v>0.83986997604370117</v>
      </c>
    </row>
    <row r="1111" spans="1:19" x14ac:dyDescent="0.25">
      <c r="A1111" t="s">
        <v>478</v>
      </c>
      <c r="B1111" t="s">
        <v>284</v>
      </c>
      <c r="C1111" t="s">
        <v>309</v>
      </c>
      <c r="D1111" t="s">
        <v>477</v>
      </c>
      <c r="E1111" t="s">
        <v>53</v>
      </c>
      <c r="F1111" t="s">
        <v>54</v>
      </c>
      <c r="G1111">
        <v>5</v>
      </c>
      <c r="H1111" t="s">
        <v>252</v>
      </c>
      <c r="I1111" t="s">
        <v>513</v>
      </c>
      <c r="J1111" t="s">
        <v>512</v>
      </c>
      <c r="K1111" s="142">
        <v>8</v>
      </c>
      <c r="L1111" s="326">
        <v>9.5499996095895767E-3</v>
      </c>
      <c r="N1111" s="142">
        <v>430</v>
      </c>
      <c r="O1111" s="326">
        <v>6.6030003130435944E-2</v>
      </c>
      <c r="Q1111" s="142">
        <v>14319</v>
      </c>
      <c r="R1111" s="326">
        <v>0.11604999750852581</v>
      </c>
    </row>
    <row r="1112" spans="1:19" x14ac:dyDescent="0.25">
      <c r="A1112" t="s">
        <v>478</v>
      </c>
      <c r="B1112" t="s">
        <v>284</v>
      </c>
      <c r="C1112" t="s">
        <v>309</v>
      </c>
      <c r="D1112" t="s">
        <v>477</v>
      </c>
      <c r="E1112" t="s">
        <v>53</v>
      </c>
      <c r="F1112" t="s">
        <v>54</v>
      </c>
      <c r="G1112" s="133">
        <v>5</v>
      </c>
      <c r="H1112" t="s">
        <v>252</v>
      </c>
      <c r="I1112" t="s">
        <v>575</v>
      </c>
      <c r="J1112" t="s">
        <v>511</v>
      </c>
      <c r="K1112" s="327">
        <v>10</v>
      </c>
      <c r="L1112" s="326">
        <v>1.193000003695488E-2</v>
      </c>
      <c r="M1112" s="326">
        <v>1.2740000151097769E-2</v>
      </c>
      <c r="N1112" s="327">
        <v>75</v>
      </c>
      <c r="O1112" s="326">
        <v>1.1520000174641609E-2</v>
      </c>
      <c r="P1112" s="326">
        <v>1.18199996650219E-2</v>
      </c>
      <c r="Q1112" s="327">
        <v>5100</v>
      </c>
      <c r="R1112" s="326">
        <v>4.1329998522996902E-2</v>
      </c>
      <c r="S1112" s="325">
        <v>4.4070001691579819E-2</v>
      </c>
    </row>
    <row r="1113" spans="1:19" x14ac:dyDescent="0.25">
      <c r="A1113" t="s">
        <v>478</v>
      </c>
      <c r="B1113" t="s">
        <v>284</v>
      </c>
      <c r="C1113" t="s">
        <v>309</v>
      </c>
      <c r="D1113" t="s">
        <v>477</v>
      </c>
      <c r="E1113" t="s">
        <v>53</v>
      </c>
      <c r="F1113" t="s">
        <v>54</v>
      </c>
      <c r="G1113" s="133">
        <v>5</v>
      </c>
      <c r="H1113" t="s">
        <v>252</v>
      </c>
      <c r="I1113" t="s">
        <v>575</v>
      </c>
      <c r="J1113" t="s">
        <v>510</v>
      </c>
      <c r="K1113" s="327">
        <v>8</v>
      </c>
      <c r="L1113" s="326">
        <v>9.5499996095895767E-3</v>
      </c>
      <c r="M1113" s="326">
        <v>1.018999982625246E-2</v>
      </c>
      <c r="N1113" s="327">
        <v>43</v>
      </c>
      <c r="O1113" s="326">
        <v>6.5999999642372131E-3</v>
      </c>
      <c r="P1113" s="326">
        <v>6.7799999378621578E-3</v>
      </c>
      <c r="Q1113" s="327">
        <v>2781</v>
      </c>
      <c r="R1113" s="326">
        <v>2.2539999336004261E-2</v>
      </c>
      <c r="S1113" s="325">
        <v>2.4029999971389771E-2</v>
      </c>
    </row>
    <row r="1114" spans="1:19" x14ac:dyDescent="0.25">
      <c r="A1114" t="s">
        <v>478</v>
      </c>
      <c r="B1114" t="s">
        <v>284</v>
      </c>
      <c r="C1114" t="s">
        <v>309</v>
      </c>
      <c r="D1114" t="s">
        <v>477</v>
      </c>
      <c r="E1114" t="s">
        <v>53</v>
      </c>
      <c r="F1114" t="s">
        <v>54</v>
      </c>
      <c r="G1114" s="133">
        <v>5</v>
      </c>
      <c r="H1114" t="s">
        <v>252</v>
      </c>
      <c r="I1114" t="s">
        <v>575</v>
      </c>
      <c r="J1114" t="s">
        <v>509</v>
      </c>
      <c r="K1114" s="327">
        <v>2</v>
      </c>
      <c r="L1114" s="326">
        <v>2.390000037848949E-3</v>
      </c>
      <c r="M1114" s="326">
        <v>2.5500000920146699E-3</v>
      </c>
      <c r="N1114" s="327">
        <v>44</v>
      </c>
      <c r="O1114" s="326">
        <v>6.7599997855722904E-3</v>
      </c>
      <c r="P1114" s="326">
        <v>6.9400002248585224E-3</v>
      </c>
      <c r="Q1114" s="327">
        <v>909</v>
      </c>
      <c r="R1114" s="326">
        <v>7.3699997738003731E-3</v>
      </c>
      <c r="S1114" s="325">
        <v>7.8499997034668922E-3</v>
      </c>
    </row>
    <row r="1115" spans="1:19" x14ac:dyDescent="0.25">
      <c r="A1115" t="s">
        <v>478</v>
      </c>
      <c r="B1115" t="s">
        <v>284</v>
      </c>
      <c r="C1115" t="s">
        <v>309</v>
      </c>
      <c r="D1115" t="s">
        <v>477</v>
      </c>
      <c r="E1115" t="s">
        <v>53</v>
      </c>
      <c r="F1115" t="s">
        <v>54</v>
      </c>
      <c r="G1115" s="133">
        <v>5</v>
      </c>
      <c r="H1115" t="s">
        <v>252</v>
      </c>
      <c r="I1115" t="s">
        <v>575</v>
      </c>
      <c r="J1115" t="s">
        <v>508</v>
      </c>
      <c r="K1115" s="327">
        <v>10</v>
      </c>
      <c r="L1115" s="326">
        <v>1.193000003695488E-2</v>
      </c>
      <c r="M1115" s="326">
        <v>1.2740000151097769E-2</v>
      </c>
      <c r="N1115" s="327">
        <v>54</v>
      </c>
      <c r="O1115" s="326">
        <v>8.2900002598762512E-3</v>
      </c>
      <c r="P1115" s="326">
        <v>8.5100000724196434E-3</v>
      </c>
      <c r="Q1115" s="327">
        <v>2219</v>
      </c>
      <c r="R1115" s="326">
        <v>1.7980000004172329E-2</v>
      </c>
      <c r="S1115" s="325">
        <v>1.9169999286532399E-2</v>
      </c>
    </row>
    <row r="1116" spans="1:19" x14ac:dyDescent="0.25">
      <c r="A1116" t="s">
        <v>478</v>
      </c>
      <c r="B1116" t="s">
        <v>284</v>
      </c>
      <c r="C1116" t="s">
        <v>309</v>
      </c>
      <c r="D1116" t="s">
        <v>477</v>
      </c>
      <c r="E1116" t="s">
        <v>53</v>
      </c>
      <c r="F1116" t="s">
        <v>54</v>
      </c>
      <c r="G1116" s="133">
        <v>5</v>
      </c>
      <c r="H1116" t="s">
        <v>252</v>
      </c>
      <c r="I1116" t="s">
        <v>575</v>
      </c>
      <c r="J1116" t="s">
        <v>438</v>
      </c>
      <c r="K1116" s="327">
        <v>53</v>
      </c>
      <c r="L1116" s="326">
        <v>6.3249997794628143E-2</v>
      </c>
      <c r="N1116" s="327">
        <v>169</v>
      </c>
      <c r="O1116" s="326">
        <v>2.5949999690055851E-2</v>
      </c>
      <c r="Q1116" s="327">
        <v>7648</v>
      </c>
      <c r="R1116" s="326">
        <v>6.1980001628398902E-2</v>
      </c>
      <c r="S1116" s="325"/>
    </row>
    <row r="1117" spans="1:19" x14ac:dyDescent="0.25">
      <c r="A1117" t="s">
        <v>478</v>
      </c>
      <c r="B1117" t="s">
        <v>284</v>
      </c>
      <c r="C1117" t="s">
        <v>309</v>
      </c>
      <c r="D1117" t="s">
        <v>477</v>
      </c>
      <c r="E1117" t="s">
        <v>53</v>
      </c>
      <c r="F1117" t="s">
        <v>54</v>
      </c>
      <c r="G1117">
        <v>5</v>
      </c>
      <c r="H1117" t="s">
        <v>252</v>
      </c>
      <c r="I1117" t="s">
        <v>575</v>
      </c>
      <c r="J1117" t="s">
        <v>507</v>
      </c>
      <c r="K1117" s="142">
        <v>755</v>
      </c>
      <c r="L1117" s="326">
        <v>0.90095001459121704</v>
      </c>
      <c r="M1117" s="326">
        <v>0.96178001165390015</v>
      </c>
      <c r="N1117" s="142">
        <v>6127</v>
      </c>
      <c r="O1117" s="326">
        <v>0.94088000059127808</v>
      </c>
      <c r="P1117" s="326">
        <v>0.96595001220703125</v>
      </c>
      <c r="Q1117" s="142">
        <v>104728</v>
      </c>
      <c r="R1117" s="326">
        <v>0.84878998994827271</v>
      </c>
      <c r="S1117" s="326">
        <v>0.90487998723983765</v>
      </c>
    </row>
    <row r="1118" spans="1:19" x14ac:dyDescent="0.25">
      <c r="A1118" t="s">
        <v>478</v>
      </c>
      <c r="B1118" t="s">
        <v>284</v>
      </c>
      <c r="C1118" t="s">
        <v>309</v>
      </c>
      <c r="D1118" t="s">
        <v>477</v>
      </c>
      <c r="E1118" t="s">
        <v>53</v>
      </c>
      <c r="F1118" t="s">
        <v>54</v>
      </c>
      <c r="G1118" s="133">
        <v>5</v>
      </c>
      <c r="H1118" t="s">
        <v>252</v>
      </c>
      <c r="I1118" t="s">
        <v>576</v>
      </c>
      <c r="J1118" t="s">
        <v>485</v>
      </c>
      <c r="K1118" s="327">
        <v>0</v>
      </c>
      <c r="L1118" s="326">
        <v>0</v>
      </c>
      <c r="N1118" s="327">
        <v>0</v>
      </c>
      <c r="O1118" s="326">
        <v>0</v>
      </c>
      <c r="Q1118" s="327">
        <v>2</v>
      </c>
      <c r="R1118" s="326">
        <v>1.99999994947575E-5</v>
      </c>
      <c r="S1118" s="325">
        <v>0.5</v>
      </c>
    </row>
    <row r="1119" spans="1:19" x14ac:dyDescent="0.25">
      <c r="A1119" t="s">
        <v>478</v>
      </c>
      <c r="B1119" t="s">
        <v>284</v>
      </c>
      <c r="C1119" t="s">
        <v>309</v>
      </c>
      <c r="D1119" t="s">
        <v>477</v>
      </c>
      <c r="E1119" t="s">
        <v>53</v>
      </c>
      <c r="F1119" t="s">
        <v>54</v>
      </c>
      <c r="G1119" s="133">
        <v>5</v>
      </c>
      <c r="H1119" t="s">
        <v>252</v>
      </c>
      <c r="I1119" t="s">
        <v>576</v>
      </c>
      <c r="J1119" t="s">
        <v>484</v>
      </c>
      <c r="K1119" s="327">
        <v>0</v>
      </c>
      <c r="L1119" s="326">
        <v>0</v>
      </c>
      <c r="N1119" s="327">
        <v>0</v>
      </c>
      <c r="O1119" s="326">
        <v>0</v>
      </c>
      <c r="Q1119" s="327">
        <v>2</v>
      </c>
      <c r="R1119" s="326">
        <v>1.99999994947575E-5</v>
      </c>
      <c r="S1119" s="325">
        <v>0.5</v>
      </c>
    </row>
    <row r="1120" spans="1:19" x14ac:dyDescent="0.25">
      <c r="A1120" t="s">
        <v>478</v>
      </c>
      <c r="B1120" t="s">
        <v>284</v>
      </c>
      <c r="C1120" t="s">
        <v>309</v>
      </c>
      <c r="D1120" t="s">
        <v>477</v>
      </c>
      <c r="E1120" t="s">
        <v>53</v>
      </c>
      <c r="F1120" t="s">
        <v>54</v>
      </c>
      <c r="G1120" s="133">
        <v>5</v>
      </c>
      <c r="H1120" t="s">
        <v>252</v>
      </c>
      <c r="I1120" t="s">
        <v>576</v>
      </c>
      <c r="J1120" t="s">
        <v>438</v>
      </c>
      <c r="K1120" s="327">
        <v>838</v>
      </c>
      <c r="L1120" s="326">
        <v>1</v>
      </c>
      <c r="N1120" s="327">
        <v>6512</v>
      </c>
      <c r="O1120" s="326">
        <v>1</v>
      </c>
      <c r="Q1120" s="327">
        <v>123381</v>
      </c>
      <c r="R1120" s="326">
        <v>0.99997001886367798</v>
      </c>
      <c r="S1120" s="325"/>
    </row>
    <row r="1121" spans="1:19" x14ac:dyDescent="0.25">
      <c r="A1121" t="s">
        <v>478</v>
      </c>
      <c r="B1121" t="s">
        <v>284</v>
      </c>
      <c r="C1121" t="s">
        <v>309</v>
      </c>
      <c r="D1121" t="s">
        <v>477</v>
      </c>
      <c r="E1121" t="s">
        <v>53</v>
      </c>
      <c r="F1121" t="s">
        <v>54</v>
      </c>
      <c r="G1121" s="133">
        <v>5</v>
      </c>
      <c r="H1121" t="s">
        <v>252</v>
      </c>
      <c r="I1121" t="s">
        <v>504</v>
      </c>
      <c r="J1121" t="s">
        <v>506</v>
      </c>
      <c r="K1121" s="327">
        <v>8</v>
      </c>
      <c r="L1121" s="326">
        <v>9.5499996095895767E-3</v>
      </c>
      <c r="N1121" s="327">
        <v>430</v>
      </c>
      <c r="O1121" s="326">
        <v>6.6030003130435944E-2</v>
      </c>
      <c r="Q1121" s="327">
        <v>14319</v>
      </c>
      <c r="R1121" s="326">
        <v>0.11604999750852581</v>
      </c>
      <c r="S1121" s="325"/>
    </row>
    <row r="1122" spans="1:19" x14ac:dyDescent="0.25">
      <c r="A1122" t="s">
        <v>478</v>
      </c>
      <c r="B1122" t="s">
        <v>284</v>
      </c>
      <c r="C1122" t="s">
        <v>309</v>
      </c>
      <c r="D1122" t="s">
        <v>477</v>
      </c>
      <c r="E1122" t="s">
        <v>53</v>
      </c>
      <c r="F1122" t="s">
        <v>54</v>
      </c>
      <c r="G1122" s="133">
        <v>5</v>
      </c>
      <c r="H1122" t="s">
        <v>252</v>
      </c>
      <c r="I1122" t="s">
        <v>504</v>
      </c>
      <c r="J1122" t="s">
        <v>424</v>
      </c>
      <c r="K1122" s="327">
        <v>121</v>
      </c>
      <c r="L1122" s="326">
        <v>0.14439000189304349</v>
      </c>
      <c r="M1122" s="326">
        <v>0.14577999711036679</v>
      </c>
      <c r="N1122" s="327">
        <v>737</v>
      </c>
      <c r="O1122" s="326">
        <v>0.11317999660968781</v>
      </c>
      <c r="P1122" s="326">
        <v>0.12117999792099</v>
      </c>
      <c r="Q1122" s="327">
        <v>13286</v>
      </c>
      <c r="R1122" s="326">
        <v>0.1076800003647804</v>
      </c>
      <c r="S1122" s="325">
        <v>0.12182000279426571</v>
      </c>
    </row>
    <row r="1123" spans="1:19" x14ac:dyDescent="0.25">
      <c r="A1123" t="s">
        <v>478</v>
      </c>
      <c r="B1123" t="s">
        <v>284</v>
      </c>
      <c r="C1123" t="s">
        <v>309</v>
      </c>
      <c r="D1123" t="s">
        <v>477</v>
      </c>
      <c r="E1123" t="s">
        <v>53</v>
      </c>
      <c r="F1123" t="s">
        <v>54</v>
      </c>
      <c r="G1123" s="133">
        <v>5</v>
      </c>
      <c r="H1123" t="s">
        <v>252</v>
      </c>
      <c r="I1123" t="s">
        <v>504</v>
      </c>
      <c r="J1123" t="s">
        <v>455</v>
      </c>
      <c r="K1123" s="327">
        <v>365</v>
      </c>
      <c r="L1123" s="326">
        <v>0.43555998802185059</v>
      </c>
      <c r="M1123" s="326">
        <v>0.4397599995136261</v>
      </c>
      <c r="N1123" s="327">
        <v>2330</v>
      </c>
      <c r="O1123" s="326">
        <v>0.35780000686645508</v>
      </c>
      <c r="P1123" s="326">
        <v>0.3831000030040741</v>
      </c>
      <c r="Q1123" s="327">
        <v>43045</v>
      </c>
      <c r="R1123" s="326">
        <v>0.34887000918388372</v>
      </c>
      <c r="S1123" s="325">
        <v>0.39467000961303711</v>
      </c>
    </row>
    <row r="1124" spans="1:19" x14ac:dyDescent="0.25">
      <c r="A1124" t="s">
        <v>478</v>
      </c>
      <c r="B1124" t="s">
        <v>284</v>
      </c>
      <c r="C1124" t="s">
        <v>309</v>
      </c>
      <c r="D1124" t="s">
        <v>477</v>
      </c>
      <c r="E1124" t="s">
        <v>53</v>
      </c>
      <c r="F1124" t="s">
        <v>54</v>
      </c>
      <c r="G1124" s="133">
        <v>5</v>
      </c>
      <c r="H1124" t="s">
        <v>252</v>
      </c>
      <c r="I1124" t="s">
        <v>504</v>
      </c>
      <c r="J1124" t="s">
        <v>505</v>
      </c>
      <c r="K1124" s="327">
        <v>277</v>
      </c>
      <c r="L1124" s="326">
        <v>0.33054998517036438</v>
      </c>
      <c r="M1124" s="326">
        <v>0.33373001217842102</v>
      </c>
      <c r="N1124" s="327">
        <v>2465</v>
      </c>
      <c r="O1124" s="326">
        <v>0.37852999567985529</v>
      </c>
      <c r="P1124" s="326">
        <v>0.40529000759124761</v>
      </c>
      <c r="Q1124" s="327">
        <v>42835</v>
      </c>
      <c r="R1124" s="326">
        <v>0.34716999530792242</v>
      </c>
      <c r="S1124" s="325">
        <v>0.39274001121521002</v>
      </c>
    </row>
    <row r="1125" spans="1:19" x14ac:dyDescent="0.25">
      <c r="A1125" t="s">
        <v>478</v>
      </c>
      <c r="B1125" t="s">
        <v>284</v>
      </c>
      <c r="C1125" t="s">
        <v>309</v>
      </c>
      <c r="D1125" t="s">
        <v>477</v>
      </c>
      <c r="E1125" t="s">
        <v>53</v>
      </c>
      <c r="F1125" t="s">
        <v>54</v>
      </c>
      <c r="G1125" s="133">
        <v>5</v>
      </c>
      <c r="H1125" t="s">
        <v>252</v>
      </c>
      <c r="I1125" t="s">
        <v>504</v>
      </c>
      <c r="J1125" t="s">
        <v>503</v>
      </c>
      <c r="K1125" s="327">
        <v>67</v>
      </c>
      <c r="L1125" s="326">
        <v>7.9949997365474701E-2</v>
      </c>
      <c r="M1125" s="326">
        <v>8.0719999969005585E-2</v>
      </c>
      <c r="N1125" s="327">
        <v>550</v>
      </c>
      <c r="O1125" s="326">
        <v>8.4459997713565826E-2</v>
      </c>
      <c r="P1125" s="326">
        <v>9.0429998934268951E-2</v>
      </c>
      <c r="Q1125" s="327">
        <v>9900</v>
      </c>
      <c r="R1125" s="326">
        <v>8.0239996314048767E-2</v>
      </c>
      <c r="S1125" s="325">
        <v>9.0769998729228973E-2</v>
      </c>
    </row>
    <row r="1126" spans="1:19" x14ac:dyDescent="0.25">
      <c r="A1126" t="s">
        <v>478</v>
      </c>
      <c r="B1126" t="s">
        <v>284</v>
      </c>
      <c r="C1126" t="s">
        <v>309</v>
      </c>
      <c r="D1126" t="s">
        <v>477</v>
      </c>
      <c r="E1126" t="s">
        <v>53</v>
      </c>
      <c r="F1126" t="s">
        <v>54</v>
      </c>
      <c r="G1126" s="133">
        <v>5</v>
      </c>
      <c r="H1126" t="s">
        <v>252</v>
      </c>
      <c r="I1126" t="s">
        <v>501</v>
      </c>
      <c r="J1126" t="s">
        <v>502</v>
      </c>
      <c r="K1126" s="327">
        <v>8</v>
      </c>
      <c r="L1126" s="326">
        <v>9.5499996095895767E-3</v>
      </c>
      <c r="N1126" s="327">
        <v>430</v>
      </c>
      <c r="O1126" s="326">
        <v>6.6030003130435944E-2</v>
      </c>
      <c r="Q1126" s="327">
        <v>14319</v>
      </c>
      <c r="R1126" s="326">
        <v>0.11604999750852581</v>
      </c>
      <c r="S1126" s="325"/>
    </row>
    <row r="1127" spans="1:19" x14ac:dyDescent="0.25">
      <c r="A1127" t="s">
        <v>478</v>
      </c>
      <c r="B1127" t="s">
        <v>284</v>
      </c>
      <c r="C1127" t="s">
        <v>309</v>
      </c>
      <c r="D1127" t="s">
        <v>477</v>
      </c>
      <c r="E1127" t="s">
        <v>53</v>
      </c>
      <c r="F1127" t="s">
        <v>54</v>
      </c>
      <c r="G1127" s="133">
        <v>5</v>
      </c>
      <c r="H1127" t="s">
        <v>252</v>
      </c>
      <c r="I1127" t="s">
        <v>501</v>
      </c>
      <c r="J1127" t="s">
        <v>500</v>
      </c>
      <c r="K1127" s="327">
        <v>830</v>
      </c>
      <c r="L1127" s="326">
        <v>0.99045002460479736</v>
      </c>
      <c r="M1127" s="326">
        <v>1</v>
      </c>
      <c r="N1127" s="327">
        <v>6082</v>
      </c>
      <c r="O1127" s="326">
        <v>0.93396997451782227</v>
      </c>
      <c r="P1127" s="326">
        <v>1</v>
      </c>
      <c r="Q1127" s="327">
        <v>109066</v>
      </c>
      <c r="R1127" s="326">
        <v>0.88394999504089355</v>
      </c>
      <c r="S1127" s="325">
        <v>1</v>
      </c>
    </row>
    <row r="1128" spans="1:19" x14ac:dyDescent="0.25">
      <c r="A1128" t="s">
        <v>478</v>
      </c>
      <c r="B1128" t="s">
        <v>284</v>
      </c>
      <c r="C1128" t="s">
        <v>309</v>
      </c>
      <c r="D1128" t="s">
        <v>477</v>
      </c>
      <c r="E1128" t="s">
        <v>53</v>
      </c>
      <c r="F1128" t="s">
        <v>54</v>
      </c>
      <c r="G1128">
        <v>5</v>
      </c>
      <c r="H1128" t="s">
        <v>252</v>
      </c>
      <c r="I1128" t="s">
        <v>577</v>
      </c>
      <c r="J1128" t="s">
        <v>493</v>
      </c>
      <c r="K1128" s="142">
        <v>280</v>
      </c>
      <c r="L1128" s="326">
        <v>0.33412998914718628</v>
      </c>
      <c r="N1128" s="142">
        <v>1274</v>
      </c>
      <c r="O1128" s="326">
        <v>0.19563999772071841</v>
      </c>
      <c r="Q1128" s="142">
        <v>45663</v>
      </c>
      <c r="R1128" s="326">
        <v>0.37009000778198242</v>
      </c>
    </row>
    <row r="1129" spans="1:19" x14ac:dyDescent="0.25">
      <c r="A1129" t="s">
        <v>478</v>
      </c>
      <c r="B1129" t="s">
        <v>284</v>
      </c>
      <c r="C1129" t="s">
        <v>309</v>
      </c>
      <c r="D1129" t="s">
        <v>477</v>
      </c>
      <c r="E1129" t="s">
        <v>53</v>
      </c>
      <c r="F1129" t="s">
        <v>54</v>
      </c>
      <c r="G1129">
        <v>5</v>
      </c>
      <c r="H1129" t="s">
        <v>252</v>
      </c>
      <c r="I1129" t="s">
        <v>577</v>
      </c>
      <c r="J1129" t="s">
        <v>492</v>
      </c>
      <c r="K1129" s="142">
        <v>454</v>
      </c>
      <c r="L1129" s="326">
        <v>0.54176998138427734</v>
      </c>
      <c r="M1129" s="326">
        <v>0.81361997127532959</v>
      </c>
      <c r="N1129" s="142">
        <v>3863</v>
      </c>
      <c r="O1129" s="326">
        <v>0.59320998191833496</v>
      </c>
      <c r="P1129" s="326">
        <v>0.73750001192092896</v>
      </c>
      <c r="Q1129" s="142">
        <v>63272</v>
      </c>
      <c r="R1129" s="326">
        <v>0.51279997825622559</v>
      </c>
      <c r="S1129" s="326">
        <v>0.81407999992370605</v>
      </c>
    </row>
    <row r="1130" spans="1:19" x14ac:dyDescent="0.25">
      <c r="A1130" t="s">
        <v>478</v>
      </c>
      <c r="B1130" t="s">
        <v>284</v>
      </c>
      <c r="C1130" t="s">
        <v>309</v>
      </c>
      <c r="D1130" t="s">
        <v>477</v>
      </c>
      <c r="E1130" t="s">
        <v>53</v>
      </c>
      <c r="F1130" t="s">
        <v>54</v>
      </c>
      <c r="G1130" s="133">
        <v>5</v>
      </c>
      <c r="H1130" t="s">
        <v>252</v>
      </c>
      <c r="I1130" t="s">
        <v>577</v>
      </c>
      <c r="J1130" t="s">
        <v>491</v>
      </c>
      <c r="K1130" s="327">
        <v>67</v>
      </c>
      <c r="L1130" s="326">
        <v>7.9949997365474701E-2</v>
      </c>
      <c r="M1130" s="326">
        <v>0.1200700029730797</v>
      </c>
      <c r="N1130" s="327">
        <v>894</v>
      </c>
      <c r="O1130" s="326">
        <v>0.13729000091552729</v>
      </c>
      <c r="P1130" s="326">
        <v>0.17068000137805939</v>
      </c>
      <c r="Q1130" s="327">
        <v>9186</v>
      </c>
      <c r="R1130" s="326">
        <v>7.4450001120567322E-2</v>
      </c>
      <c r="S1130" s="325">
        <v>0.11818999797105791</v>
      </c>
    </row>
    <row r="1131" spans="1:19" x14ac:dyDescent="0.25">
      <c r="A1131" t="s">
        <v>478</v>
      </c>
      <c r="B1131" t="s">
        <v>284</v>
      </c>
      <c r="C1131" t="s">
        <v>309</v>
      </c>
      <c r="D1131" t="s">
        <v>477</v>
      </c>
      <c r="E1131" t="s">
        <v>53</v>
      </c>
      <c r="F1131" t="s">
        <v>54</v>
      </c>
      <c r="G1131" s="133">
        <v>5</v>
      </c>
      <c r="H1131" t="s">
        <v>252</v>
      </c>
      <c r="I1131" t="s">
        <v>577</v>
      </c>
      <c r="J1131" t="s">
        <v>490</v>
      </c>
      <c r="K1131" s="327">
        <v>22</v>
      </c>
      <c r="L1131" s="326">
        <v>2.6249999180436131E-2</v>
      </c>
      <c r="M1131" s="326">
        <v>3.9429999887943268E-2</v>
      </c>
      <c r="N1131" s="327">
        <v>314</v>
      </c>
      <c r="O1131" s="326">
        <v>4.822000116109848E-2</v>
      </c>
      <c r="P1131" s="326">
        <v>5.9950001537799842E-2</v>
      </c>
      <c r="Q1131" s="327">
        <v>3071</v>
      </c>
      <c r="R1131" s="326">
        <v>2.489000000059605E-2</v>
      </c>
      <c r="S1131" s="325">
        <v>3.9510000497102737E-2</v>
      </c>
    </row>
    <row r="1132" spans="1:19" x14ac:dyDescent="0.25">
      <c r="A1132" t="s">
        <v>478</v>
      </c>
      <c r="B1132" t="s">
        <v>284</v>
      </c>
      <c r="C1132" t="s">
        <v>309</v>
      </c>
      <c r="D1132" t="s">
        <v>477</v>
      </c>
      <c r="E1132" t="s">
        <v>53</v>
      </c>
      <c r="F1132" t="s">
        <v>54</v>
      </c>
      <c r="G1132">
        <v>5</v>
      </c>
      <c r="H1132" t="s">
        <v>252</v>
      </c>
      <c r="I1132" t="s">
        <v>577</v>
      </c>
      <c r="J1132" t="s">
        <v>489</v>
      </c>
      <c r="K1132" s="142">
        <v>13</v>
      </c>
      <c r="L1132" s="326">
        <v>1.5510000288486481E-2</v>
      </c>
      <c r="M1132" s="326">
        <v>2.3299999535083771E-2</v>
      </c>
      <c r="N1132" s="142">
        <v>138</v>
      </c>
      <c r="O1132" s="326">
        <v>2.119000069797039E-2</v>
      </c>
      <c r="P1132" s="326">
        <v>2.6350000873208049E-2</v>
      </c>
      <c r="Q1132" s="142">
        <v>1819</v>
      </c>
      <c r="R1132" s="326">
        <v>1.473999954760075E-2</v>
      </c>
      <c r="S1132" s="326">
        <v>2.339999936521053E-2</v>
      </c>
    </row>
    <row r="1133" spans="1:19" x14ac:dyDescent="0.25">
      <c r="A1133" t="s">
        <v>478</v>
      </c>
      <c r="B1133" t="s">
        <v>284</v>
      </c>
      <c r="C1133" t="s">
        <v>309</v>
      </c>
      <c r="D1133" t="s">
        <v>477</v>
      </c>
      <c r="E1133" t="s">
        <v>53</v>
      </c>
      <c r="F1133" t="s">
        <v>54</v>
      </c>
      <c r="G1133">
        <v>5</v>
      </c>
      <c r="H1133" t="s">
        <v>252</v>
      </c>
      <c r="I1133" t="s">
        <v>577</v>
      </c>
      <c r="J1133" t="s">
        <v>488</v>
      </c>
      <c r="K1133" s="142">
        <v>2</v>
      </c>
      <c r="L1133" s="326">
        <v>2.390000037848949E-3</v>
      </c>
      <c r="M1133" s="326">
        <v>3.5800000187009569E-3</v>
      </c>
      <c r="N1133" s="142">
        <v>29</v>
      </c>
      <c r="O1133" s="326">
        <v>4.4499998912215233E-3</v>
      </c>
      <c r="P1133" s="326">
        <v>5.5399998091161251E-3</v>
      </c>
      <c r="Q1133" s="142">
        <v>374</v>
      </c>
      <c r="R1133" s="326">
        <v>3.03000002168119E-3</v>
      </c>
      <c r="S1133" s="326">
        <v>4.8099998384714127E-3</v>
      </c>
    </row>
    <row r="1134" spans="1:19" x14ac:dyDescent="0.25">
      <c r="A1134" t="s">
        <v>478</v>
      </c>
      <c r="B1134" t="s">
        <v>284</v>
      </c>
      <c r="C1134" t="s">
        <v>309</v>
      </c>
      <c r="D1134" t="s">
        <v>477</v>
      </c>
      <c r="E1134" t="s">
        <v>53</v>
      </c>
      <c r="F1134" t="s">
        <v>54</v>
      </c>
      <c r="G1134" s="133">
        <v>5</v>
      </c>
      <c r="H1134" t="s">
        <v>252</v>
      </c>
      <c r="I1134" t="s">
        <v>499</v>
      </c>
      <c r="J1134" t="s">
        <v>261</v>
      </c>
      <c r="K1134" s="327">
        <v>836</v>
      </c>
      <c r="L1134" s="326">
        <v>0.99760997295379639</v>
      </c>
      <c r="N1134" s="327">
        <v>6460</v>
      </c>
      <c r="O1134" s="326">
        <v>0.99200999736785889</v>
      </c>
      <c r="Q1134" s="327">
        <v>122496</v>
      </c>
      <c r="R1134" s="326">
        <v>0.99278998374938965</v>
      </c>
      <c r="S1134" s="325"/>
    </row>
    <row r="1135" spans="1:19" x14ac:dyDescent="0.25">
      <c r="A1135" t="s">
        <v>478</v>
      </c>
      <c r="B1135" t="s">
        <v>284</v>
      </c>
      <c r="C1135" t="s">
        <v>309</v>
      </c>
      <c r="D1135" t="s">
        <v>477</v>
      </c>
      <c r="E1135" t="s">
        <v>53</v>
      </c>
      <c r="F1135" t="s">
        <v>54</v>
      </c>
      <c r="G1135">
        <v>5</v>
      </c>
      <c r="H1135" t="s">
        <v>252</v>
      </c>
      <c r="I1135" t="s">
        <v>499</v>
      </c>
      <c r="J1135" t="s">
        <v>262</v>
      </c>
      <c r="K1135" s="142">
        <v>2</v>
      </c>
      <c r="L1135" s="326">
        <v>2.390000037848949E-3</v>
      </c>
      <c r="N1135" s="142">
        <v>52</v>
      </c>
      <c r="O1135" s="326">
        <v>7.9899998381733894E-3</v>
      </c>
      <c r="Q1135" s="142">
        <v>889</v>
      </c>
      <c r="R1135" s="326">
        <v>7.2099999524652958E-3</v>
      </c>
    </row>
    <row r="1136" spans="1:19" x14ac:dyDescent="0.25">
      <c r="A1136" t="s">
        <v>478</v>
      </c>
      <c r="B1136" t="s">
        <v>284</v>
      </c>
      <c r="C1136" t="s">
        <v>309</v>
      </c>
      <c r="D1136" t="s">
        <v>477</v>
      </c>
      <c r="E1136" t="s">
        <v>53</v>
      </c>
      <c r="F1136" t="s">
        <v>54</v>
      </c>
      <c r="G1136">
        <v>5</v>
      </c>
      <c r="H1136" t="s">
        <v>252</v>
      </c>
      <c r="I1136" t="s">
        <v>578</v>
      </c>
      <c r="J1136" t="s">
        <v>498</v>
      </c>
      <c r="K1136" s="142">
        <v>36</v>
      </c>
      <c r="L1136" s="326">
        <v>4.2959999293088913E-2</v>
      </c>
      <c r="N1136" s="142">
        <v>1692</v>
      </c>
      <c r="O1136" s="326">
        <v>0.25982999801635742</v>
      </c>
      <c r="Q1136" s="142">
        <v>17871</v>
      </c>
      <c r="R1136" s="326">
        <v>0.1448400020599365</v>
      </c>
    </row>
    <row r="1137" spans="1:19" x14ac:dyDescent="0.25">
      <c r="A1137" t="s">
        <v>478</v>
      </c>
      <c r="B1137" t="s">
        <v>284</v>
      </c>
      <c r="C1137" t="s">
        <v>309</v>
      </c>
      <c r="D1137" t="s">
        <v>477</v>
      </c>
      <c r="E1137" t="s">
        <v>53</v>
      </c>
      <c r="F1137" t="s">
        <v>54</v>
      </c>
      <c r="G1137">
        <v>5</v>
      </c>
      <c r="H1137" t="s">
        <v>252</v>
      </c>
      <c r="I1137" t="s">
        <v>578</v>
      </c>
      <c r="J1137" t="s">
        <v>497</v>
      </c>
      <c r="K1137" s="142">
        <v>118</v>
      </c>
      <c r="L1137" s="326">
        <v>0.14080999791622159</v>
      </c>
      <c r="N1137" s="142">
        <v>984</v>
      </c>
      <c r="O1137" s="326">
        <v>0.15110999345779419</v>
      </c>
      <c r="Q1137" s="142">
        <v>21943</v>
      </c>
      <c r="R1137" s="326">
        <v>0.17783999443054199</v>
      </c>
    </row>
    <row r="1138" spans="1:19" x14ac:dyDescent="0.25">
      <c r="A1138" t="s">
        <v>478</v>
      </c>
      <c r="B1138" t="s">
        <v>284</v>
      </c>
      <c r="C1138" t="s">
        <v>309</v>
      </c>
      <c r="D1138" t="s">
        <v>477</v>
      </c>
      <c r="E1138" t="s">
        <v>53</v>
      </c>
      <c r="F1138" t="s">
        <v>54</v>
      </c>
      <c r="G1138" s="133">
        <v>5</v>
      </c>
      <c r="H1138" t="s">
        <v>252</v>
      </c>
      <c r="I1138" t="s">
        <v>578</v>
      </c>
      <c r="J1138" t="s">
        <v>496</v>
      </c>
      <c r="K1138" s="327">
        <v>108</v>
      </c>
      <c r="L1138" s="326">
        <v>0.12887999415397641</v>
      </c>
      <c r="N1138" s="327">
        <v>1025</v>
      </c>
      <c r="O1138" s="326">
        <v>0.15739999711513519</v>
      </c>
      <c r="Q1138" s="327">
        <v>25988</v>
      </c>
      <c r="R1138" s="326">
        <v>0.21062999963760379</v>
      </c>
      <c r="S1138" s="325"/>
    </row>
    <row r="1139" spans="1:19" x14ac:dyDescent="0.25">
      <c r="A1139" t="s">
        <v>478</v>
      </c>
      <c r="B1139" t="s">
        <v>284</v>
      </c>
      <c r="C1139" t="s">
        <v>309</v>
      </c>
      <c r="D1139" t="s">
        <v>477</v>
      </c>
      <c r="E1139" t="s">
        <v>53</v>
      </c>
      <c r="F1139" t="s">
        <v>54</v>
      </c>
      <c r="G1139">
        <v>5</v>
      </c>
      <c r="H1139" t="s">
        <v>252</v>
      </c>
      <c r="I1139" t="s">
        <v>578</v>
      </c>
      <c r="J1139" t="s">
        <v>495</v>
      </c>
      <c r="K1139" s="142">
        <v>217</v>
      </c>
      <c r="L1139" s="326">
        <v>0.25894999504089361</v>
      </c>
      <c r="N1139" s="142">
        <v>1357</v>
      </c>
      <c r="O1139" s="326">
        <v>0.20837999880313871</v>
      </c>
      <c r="Q1139" s="142">
        <v>27975</v>
      </c>
      <c r="R1139" s="326">
        <v>0.22673000395298001</v>
      </c>
    </row>
    <row r="1140" spans="1:19" x14ac:dyDescent="0.25">
      <c r="A1140" t="s">
        <v>478</v>
      </c>
      <c r="B1140" t="s">
        <v>284</v>
      </c>
      <c r="C1140" t="s">
        <v>309</v>
      </c>
      <c r="D1140" t="s">
        <v>477</v>
      </c>
      <c r="E1140" t="s">
        <v>53</v>
      </c>
      <c r="F1140" t="s">
        <v>54</v>
      </c>
      <c r="G1140" s="133">
        <v>5</v>
      </c>
      <c r="H1140" t="s">
        <v>252</v>
      </c>
      <c r="I1140" t="s">
        <v>578</v>
      </c>
      <c r="J1140" t="s">
        <v>494</v>
      </c>
      <c r="K1140" s="327">
        <v>359</v>
      </c>
      <c r="L1140" s="326">
        <v>0.42840000987052917</v>
      </c>
      <c r="N1140" s="327">
        <v>1454</v>
      </c>
      <c r="O1140" s="326">
        <v>0.2232799977064133</v>
      </c>
      <c r="Q1140" s="327">
        <v>29608</v>
      </c>
      <c r="R1140" s="326">
        <v>0.23995999991893771</v>
      </c>
      <c r="S1140" s="325"/>
    </row>
    <row r="1141" spans="1:19" x14ac:dyDescent="0.25">
      <c r="A1141" t="s">
        <v>478</v>
      </c>
      <c r="B1141" t="s">
        <v>284</v>
      </c>
      <c r="C1141" t="s">
        <v>309</v>
      </c>
      <c r="D1141" t="s">
        <v>477</v>
      </c>
      <c r="E1141" t="s">
        <v>53</v>
      </c>
      <c r="F1141" t="s">
        <v>54</v>
      </c>
      <c r="G1141" s="133">
        <v>5</v>
      </c>
      <c r="H1141" t="s">
        <v>252</v>
      </c>
      <c r="I1141" t="s">
        <v>476</v>
      </c>
      <c r="J1141" t="s">
        <v>482</v>
      </c>
      <c r="K1141" s="327">
        <v>611</v>
      </c>
      <c r="L1141" s="326">
        <v>0.72912001609802246</v>
      </c>
      <c r="M1141" s="326">
        <v>0.77934002876281738</v>
      </c>
      <c r="N1141" s="327">
        <v>4717</v>
      </c>
      <c r="O1141" s="326">
        <v>0.72435998916625977</v>
      </c>
      <c r="P1141" s="326">
        <v>0.74790000915527344</v>
      </c>
      <c r="Q1141" s="327">
        <v>91484</v>
      </c>
      <c r="R1141" s="326">
        <v>0.74145001173019409</v>
      </c>
      <c r="S1141" s="325">
        <v>0.77395999431610107</v>
      </c>
    </row>
    <row r="1142" spans="1:19" x14ac:dyDescent="0.25">
      <c r="A1142" t="s">
        <v>478</v>
      </c>
      <c r="B1142" t="s">
        <v>284</v>
      </c>
      <c r="C1142" t="s">
        <v>309</v>
      </c>
      <c r="D1142" t="s">
        <v>477</v>
      </c>
      <c r="E1142" t="s">
        <v>53</v>
      </c>
      <c r="F1142" t="s">
        <v>54</v>
      </c>
      <c r="G1142">
        <v>5</v>
      </c>
      <c r="H1142" t="s">
        <v>252</v>
      </c>
      <c r="I1142" t="s">
        <v>476</v>
      </c>
      <c r="J1142" t="s">
        <v>481</v>
      </c>
      <c r="K1142" s="142">
        <v>79</v>
      </c>
      <c r="L1142" s="326">
        <v>9.4269998371601105E-2</v>
      </c>
      <c r="M1142" s="326">
        <v>0.10076999664306641</v>
      </c>
      <c r="N1142" s="142">
        <v>725</v>
      </c>
      <c r="O1142" s="326">
        <v>0.1113300025463104</v>
      </c>
      <c r="P1142" s="326">
        <v>0.1149500012397766</v>
      </c>
      <c r="Q1142" s="142">
        <v>12086</v>
      </c>
      <c r="R1142" s="326">
        <v>9.7949996590614319E-2</v>
      </c>
      <c r="S1142" s="326">
        <v>0.1022500023245811</v>
      </c>
    </row>
    <row r="1143" spans="1:19" x14ac:dyDescent="0.25">
      <c r="A1143" t="s">
        <v>478</v>
      </c>
      <c r="B1143" t="s">
        <v>284</v>
      </c>
      <c r="C1143" t="s">
        <v>309</v>
      </c>
      <c r="D1143" t="s">
        <v>477</v>
      </c>
      <c r="E1143" t="s">
        <v>53</v>
      </c>
      <c r="F1143" t="s">
        <v>54</v>
      </c>
      <c r="G1143" s="133">
        <v>5</v>
      </c>
      <c r="H1143" t="s">
        <v>252</v>
      </c>
      <c r="I1143" t="s">
        <v>476</v>
      </c>
      <c r="J1143" t="s">
        <v>480</v>
      </c>
      <c r="K1143" s="327">
        <v>45</v>
      </c>
      <c r="L1143" s="326">
        <v>5.3700000047683723E-2</v>
      </c>
      <c r="M1143" s="326">
        <v>5.7399999350309372E-2</v>
      </c>
      <c r="N1143" s="327">
        <v>482</v>
      </c>
      <c r="O1143" s="326">
        <v>7.401999831199646E-2</v>
      </c>
      <c r="P1143" s="326">
        <v>7.6420001685619354E-2</v>
      </c>
      <c r="Q1143" s="327">
        <v>8487</v>
      </c>
      <c r="R1143" s="326">
        <v>6.8779997527599335E-2</v>
      </c>
      <c r="S1143" s="325">
        <v>7.1800000965595245E-2</v>
      </c>
    </row>
    <row r="1144" spans="1:19" x14ac:dyDescent="0.25">
      <c r="A1144" t="s">
        <v>478</v>
      </c>
      <c r="B1144" t="s">
        <v>284</v>
      </c>
      <c r="C1144" t="s">
        <v>309</v>
      </c>
      <c r="D1144" t="s">
        <v>477</v>
      </c>
      <c r="E1144" t="s">
        <v>53</v>
      </c>
      <c r="F1144" t="s">
        <v>54</v>
      </c>
      <c r="G1144" s="133">
        <v>5</v>
      </c>
      <c r="H1144" t="s">
        <v>252</v>
      </c>
      <c r="I1144" t="s">
        <v>476</v>
      </c>
      <c r="J1144" t="s">
        <v>479</v>
      </c>
      <c r="K1144" s="327">
        <v>54</v>
      </c>
      <c r="L1144" s="326">
        <v>6.443999707698822E-2</v>
      </c>
      <c r="N1144" s="327">
        <v>205</v>
      </c>
      <c r="O1144" s="326">
        <v>3.1479999423027039E-2</v>
      </c>
      <c r="Q1144" s="327">
        <v>5183</v>
      </c>
      <c r="R1144" s="326">
        <v>4.2010001838207238E-2</v>
      </c>
      <c r="S1144" s="325"/>
    </row>
    <row r="1145" spans="1:19" x14ac:dyDescent="0.25">
      <c r="A1145" t="s">
        <v>478</v>
      </c>
      <c r="B1145" t="s">
        <v>284</v>
      </c>
      <c r="C1145" t="s">
        <v>309</v>
      </c>
      <c r="D1145" t="s">
        <v>477</v>
      </c>
      <c r="E1145" t="s">
        <v>53</v>
      </c>
      <c r="F1145" t="s">
        <v>54</v>
      </c>
      <c r="G1145" s="133">
        <v>5</v>
      </c>
      <c r="H1145" t="s">
        <v>252</v>
      </c>
      <c r="I1145" t="s">
        <v>476</v>
      </c>
      <c r="J1145" t="s">
        <v>475</v>
      </c>
      <c r="K1145" s="327">
        <v>49</v>
      </c>
      <c r="L1145" s="326">
        <v>5.8469999581575387E-2</v>
      </c>
      <c r="M1145" s="326">
        <v>6.25E-2</v>
      </c>
      <c r="N1145" s="327">
        <v>383</v>
      </c>
      <c r="O1145" s="326">
        <v>5.8809999376535423E-2</v>
      </c>
      <c r="P1145" s="326">
        <v>6.0729999095201492E-2</v>
      </c>
      <c r="Q1145" s="327">
        <v>6145</v>
      </c>
      <c r="R1145" s="326">
        <v>4.9800001084804528E-2</v>
      </c>
      <c r="S1145" s="325">
        <v>5.1989998668432243E-2</v>
      </c>
    </row>
    <row r="1146" spans="1:19" x14ac:dyDescent="0.25">
      <c r="A1146" t="s">
        <v>478</v>
      </c>
      <c r="B1146" t="s">
        <v>284</v>
      </c>
      <c r="C1146" t="s">
        <v>309</v>
      </c>
      <c r="D1146" t="s">
        <v>477</v>
      </c>
      <c r="E1146" t="s">
        <v>55</v>
      </c>
      <c r="F1146" t="s">
        <v>56</v>
      </c>
      <c r="G1146">
        <v>16</v>
      </c>
      <c r="H1146" t="s">
        <v>244</v>
      </c>
      <c r="I1146" t="s">
        <v>525</v>
      </c>
      <c r="J1146" t="s">
        <v>530</v>
      </c>
      <c r="K1146" s="142">
        <v>7</v>
      </c>
      <c r="L1146" s="326">
        <v>4.1800001636147499E-3</v>
      </c>
      <c r="N1146" s="142">
        <v>19</v>
      </c>
      <c r="O1146" s="326">
        <v>4.0199998766183853E-3</v>
      </c>
      <c r="Q1146" s="142">
        <v>595</v>
      </c>
      <c r="R1146" s="326">
        <v>4.8199999146163464E-3</v>
      </c>
    </row>
    <row r="1147" spans="1:19" x14ac:dyDescent="0.25">
      <c r="A1147" t="s">
        <v>478</v>
      </c>
      <c r="B1147" t="s">
        <v>284</v>
      </c>
      <c r="C1147" t="s">
        <v>309</v>
      </c>
      <c r="D1147" t="s">
        <v>477</v>
      </c>
      <c r="E1147" t="s">
        <v>55</v>
      </c>
      <c r="F1147" t="s">
        <v>56</v>
      </c>
      <c r="G1147" s="133">
        <v>16</v>
      </c>
      <c r="H1147" t="s">
        <v>244</v>
      </c>
      <c r="I1147" t="s">
        <v>525</v>
      </c>
      <c r="J1147" t="s">
        <v>529</v>
      </c>
      <c r="K1147" s="327">
        <v>62</v>
      </c>
      <c r="L1147" s="326">
        <v>3.7060000002384193E-2</v>
      </c>
      <c r="N1147" s="327">
        <v>190</v>
      </c>
      <c r="O1147" s="326">
        <v>4.0150001645088203E-2</v>
      </c>
      <c r="Q1147" s="327">
        <v>4962</v>
      </c>
      <c r="R1147" s="326">
        <v>4.0219999849796302E-2</v>
      </c>
      <c r="S1147" s="325"/>
    </row>
    <row r="1148" spans="1:19" x14ac:dyDescent="0.25">
      <c r="A1148" t="s">
        <v>478</v>
      </c>
      <c r="B1148" t="s">
        <v>284</v>
      </c>
      <c r="C1148" t="s">
        <v>309</v>
      </c>
      <c r="D1148" t="s">
        <v>477</v>
      </c>
      <c r="E1148" t="s">
        <v>55</v>
      </c>
      <c r="F1148" t="s">
        <v>56</v>
      </c>
      <c r="G1148" s="133">
        <v>16</v>
      </c>
      <c r="H1148" t="s">
        <v>244</v>
      </c>
      <c r="I1148" t="s">
        <v>525</v>
      </c>
      <c r="J1148" t="s">
        <v>528</v>
      </c>
      <c r="K1148" s="327">
        <v>173</v>
      </c>
      <c r="L1148" s="326">
        <v>0.1034099981188774</v>
      </c>
      <c r="N1148" s="327">
        <v>561</v>
      </c>
      <c r="O1148" s="326">
        <v>0.1185500025749207</v>
      </c>
      <c r="Q1148" s="327">
        <v>15699</v>
      </c>
      <c r="R1148" s="326">
        <v>0.12724000215530401</v>
      </c>
      <c r="S1148" s="325"/>
    </row>
    <row r="1149" spans="1:19" x14ac:dyDescent="0.25">
      <c r="A1149" t="s">
        <v>478</v>
      </c>
      <c r="B1149" t="s">
        <v>284</v>
      </c>
      <c r="C1149" t="s">
        <v>309</v>
      </c>
      <c r="D1149" t="s">
        <v>477</v>
      </c>
      <c r="E1149" t="s">
        <v>55</v>
      </c>
      <c r="F1149" t="s">
        <v>56</v>
      </c>
      <c r="G1149">
        <v>16</v>
      </c>
      <c r="H1149" t="s">
        <v>244</v>
      </c>
      <c r="I1149" t="s">
        <v>525</v>
      </c>
      <c r="J1149" t="s">
        <v>527</v>
      </c>
      <c r="K1149" s="142">
        <v>376</v>
      </c>
      <c r="L1149" s="326">
        <v>0.22474999725818631</v>
      </c>
      <c r="N1149" s="142">
        <v>1141</v>
      </c>
      <c r="O1149" s="326">
        <v>0.24111999571323389</v>
      </c>
      <c r="Q1149" s="142">
        <v>30576</v>
      </c>
      <c r="R1149" s="326">
        <v>0.2478100061416626</v>
      </c>
    </row>
    <row r="1150" spans="1:19" x14ac:dyDescent="0.25">
      <c r="A1150" t="s">
        <v>478</v>
      </c>
      <c r="B1150" t="s">
        <v>284</v>
      </c>
      <c r="C1150" t="s">
        <v>309</v>
      </c>
      <c r="D1150" t="s">
        <v>477</v>
      </c>
      <c r="E1150" t="s">
        <v>55</v>
      </c>
      <c r="F1150" t="s">
        <v>56</v>
      </c>
      <c r="G1150">
        <v>16</v>
      </c>
      <c r="H1150" t="s">
        <v>244</v>
      </c>
      <c r="I1150" t="s">
        <v>525</v>
      </c>
      <c r="J1150" t="s">
        <v>526</v>
      </c>
      <c r="K1150" s="142">
        <v>417</v>
      </c>
      <c r="L1150" s="326">
        <v>0.24924999475479129</v>
      </c>
      <c r="N1150" s="142">
        <v>1167</v>
      </c>
      <c r="O1150" s="326">
        <v>0.2466199994087219</v>
      </c>
      <c r="Q1150" s="142">
        <v>30917</v>
      </c>
      <c r="R1150" s="326">
        <v>0.25056999921798712</v>
      </c>
    </row>
    <row r="1151" spans="1:19" x14ac:dyDescent="0.25">
      <c r="A1151" t="s">
        <v>478</v>
      </c>
      <c r="B1151" t="s">
        <v>284</v>
      </c>
      <c r="C1151" t="s">
        <v>309</v>
      </c>
      <c r="D1151" t="s">
        <v>477</v>
      </c>
      <c r="E1151" t="s">
        <v>55</v>
      </c>
      <c r="F1151" t="s">
        <v>56</v>
      </c>
      <c r="G1151">
        <v>16</v>
      </c>
      <c r="H1151" t="s">
        <v>244</v>
      </c>
      <c r="I1151" t="s">
        <v>525</v>
      </c>
      <c r="J1151" t="s">
        <v>259</v>
      </c>
      <c r="K1151" s="142">
        <v>387</v>
      </c>
      <c r="L1151" s="326">
        <v>0.23131999373435971</v>
      </c>
      <c r="N1151" s="142">
        <v>970</v>
      </c>
      <c r="O1151" s="326">
        <v>0.20498999953269961</v>
      </c>
      <c r="Q1151" s="142">
        <v>23351</v>
      </c>
      <c r="R1151" s="326">
        <v>0.18925000727176669</v>
      </c>
    </row>
    <row r="1152" spans="1:19" x14ac:dyDescent="0.25">
      <c r="A1152" t="s">
        <v>478</v>
      </c>
      <c r="B1152" t="s">
        <v>284</v>
      </c>
      <c r="C1152" t="s">
        <v>309</v>
      </c>
      <c r="D1152" t="s">
        <v>477</v>
      </c>
      <c r="E1152" t="s">
        <v>55</v>
      </c>
      <c r="F1152" t="s">
        <v>56</v>
      </c>
      <c r="G1152" s="133">
        <v>16</v>
      </c>
      <c r="H1152" t="s">
        <v>244</v>
      </c>
      <c r="I1152" t="s">
        <v>525</v>
      </c>
      <c r="J1152" t="s">
        <v>260</v>
      </c>
      <c r="K1152" s="327">
        <v>251</v>
      </c>
      <c r="L1152" s="326">
        <v>0.15003000199794769</v>
      </c>
      <c r="N1152" s="327">
        <v>684</v>
      </c>
      <c r="O1152" s="326">
        <v>0.14454999566078189</v>
      </c>
      <c r="Q1152" s="327">
        <v>17285</v>
      </c>
      <c r="R1152" s="326">
        <v>0.14009000360965729</v>
      </c>
      <c r="S1152" s="325"/>
    </row>
    <row r="1153" spans="1:19" x14ac:dyDescent="0.25">
      <c r="A1153" t="s">
        <v>478</v>
      </c>
      <c r="B1153" t="s">
        <v>284</v>
      </c>
      <c r="C1153" t="s">
        <v>309</v>
      </c>
      <c r="D1153" t="s">
        <v>477</v>
      </c>
      <c r="E1153" t="s">
        <v>55</v>
      </c>
      <c r="F1153" t="s">
        <v>56</v>
      </c>
      <c r="G1153" s="133">
        <v>16</v>
      </c>
      <c r="H1153" t="s">
        <v>244</v>
      </c>
      <c r="I1153" t="s">
        <v>521</v>
      </c>
      <c r="J1153" t="s">
        <v>524</v>
      </c>
      <c r="K1153" s="327">
        <v>1360</v>
      </c>
      <c r="L1153" s="326">
        <v>0.81291002035140991</v>
      </c>
      <c r="M1153" s="326">
        <v>0.84472000598907471</v>
      </c>
      <c r="N1153" s="327">
        <v>3838</v>
      </c>
      <c r="O1153" s="326">
        <v>0.8110700249671936</v>
      </c>
      <c r="P1153" s="326">
        <v>0.85938000679016113</v>
      </c>
      <c r="Q1153" s="327">
        <v>99716</v>
      </c>
      <c r="R1153" s="326">
        <v>0.80817002058029175</v>
      </c>
      <c r="S1153" s="325">
        <v>0.84360998868942261</v>
      </c>
    </row>
    <row r="1154" spans="1:19" x14ac:dyDescent="0.25">
      <c r="A1154" t="s">
        <v>478</v>
      </c>
      <c r="B1154" t="s">
        <v>284</v>
      </c>
      <c r="C1154" t="s">
        <v>309</v>
      </c>
      <c r="D1154" t="s">
        <v>477</v>
      </c>
      <c r="E1154" t="s">
        <v>55</v>
      </c>
      <c r="F1154" t="s">
        <v>56</v>
      </c>
      <c r="G1154" s="133">
        <v>16</v>
      </c>
      <c r="H1154" t="s">
        <v>244</v>
      </c>
      <c r="I1154" t="s">
        <v>521</v>
      </c>
      <c r="J1154" t="s">
        <v>523</v>
      </c>
      <c r="K1154" s="327">
        <v>143</v>
      </c>
      <c r="L1154" s="326">
        <v>8.5479997098445892E-2</v>
      </c>
      <c r="M1154" s="326">
        <v>8.8820002973079681E-2</v>
      </c>
      <c r="N1154" s="327">
        <v>384</v>
      </c>
      <c r="O1154" s="326">
        <v>8.1150002777576447E-2</v>
      </c>
      <c r="P1154" s="326">
        <v>8.5979998111724854E-2</v>
      </c>
      <c r="Q1154" s="327">
        <v>10969</v>
      </c>
      <c r="R1154" s="326">
        <v>8.8899999856948853E-2</v>
      </c>
      <c r="S1154" s="325">
        <v>9.2799998819828033E-2</v>
      </c>
    </row>
    <row r="1155" spans="1:19" x14ac:dyDescent="0.25">
      <c r="A1155" t="s">
        <v>478</v>
      </c>
      <c r="B1155" t="s">
        <v>284</v>
      </c>
      <c r="C1155" t="s">
        <v>309</v>
      </c>
      <c r="D1155" t="s">
        <v>477</v>
      </c>
      <c r="E1155" t="s">
        <v>55</v>
      </c>
      <c r="F1155" t="s">
        <v>56</v>
      </c>
      <c r="G1155" s="133">
        <v>16</v>
      </c>
      <c r="H1155" t="s">
        <v>244</v>
      </c>
      <c r="I1155" t="s">
        <v>521</v>
      </c>
      <c r="J1155" t="s">
        <v>522</v>
      </c>
      <c r="K1155" s="327">
        <v>107</v>
      </c>
      <c r="L1155" s="326">
        <v>6.3960000872612E-2</v>
      </c>
      <c r="M1155" s="326">
        <v>6.6459998488426208E-2</v>
      </c>
      <c r="N1155" s="327">
        <v>244</v>
      </c>
      <c r="O1155" s="326">
        <v>5.1559999585151672E-2</v>
      </c>
      <c r="P1155" s="326">
        <v>5.4639998823404312E-2</v>
      </c>
      <c r="Q1155" s="327">
        <v>7517</v>
      </c>
      <c r="R1155" s="326">
        <v>6.0920000076293952E-2</v>
      </c>
      <c r="S1155" s="325">
        <v>6.3589997589588165E-2</v>
      </c>
    </row>
    <row r="1156" spans="1:19" x14ac:dyDescent="0.25">
      <c r="A1156" t="s">
        <v>478</v>
      </c>
      <c r="B1156" t="s">
        <v>284</v>
      </c>
      <c r="C1156" t="s">
        <v>309</v>
      </c>
      <c r="D1156" t="s">
        <v>477</v>
      </c>
      <c r="E1156" t="s">
        <v>55</v>
      </c>
      <c r="F1156" t="s">
        <v>56</v>
      </c>
      <c r="G1156" s="133">
        <v>16</v>
      </c>
      <c r="H1156" t="s">
        <v>244</v>
      </c>
      <c r="I1156" t="s">
        <v>521</v>
      </c>
      <c r="J1156" t="s">
        <v>438</v>
      </c>
      <c r="K1156" s="327">
        <v>63</v>
      </c>
      <c r="L1156" s="326">
        <v>3.765999898314476E-2</v>
      </c>
      <c r="N1156" s="327">
        <v>266</v>
      </c>
      <c r="O1156" s="326">
        <v>5.6210000067949302E-2</v>
      </c>
      <c r="Q1156" s="327">
        <v>5183</v>
      </c>
      <c r="R1156" s="326">
        <v>4.2010001838207238E-2</v>
      </c>
      <c r="S1156" s="325"/>
    </row>
    <row r="1157" spans="1:19" x14ac:dyDescent="0.25">
      <c r="A1157" t="s">
        <v>478</v>
      </c>
      <c r="B1157" t="s">
        <v>284</v>
      </c>
      <c r="C1157" t="s">
        <v>309</v>
      </c>
      <c r="D1157" t="s">
        <v>477</v>
      </c>
      <c r="E1157" t="s">
        <v>55</v>
      </c>
      <c r="F1157" t="s">
        <v>56</v>
      </c>
      <c r="G1157">
        <v>16</v>
      </c>
      <c r="H1157" t="s">
        <v>244</v>
      </c>
      <c r="I1157" t="s">
        <v>517</v>
      </c>
      <c r="J1157" t="s">
        <v>520</v>
      </c>
      <c r="K1157" s="142">
        <v>602</v>
      </c>
      <c r="L1157" s="326">
        <v>0.35982999205589289</v>
      </c>
      <c r="N1157" s="142">
        <v>1678</v>
      </c>
      <c r="O1157" s="326">
        <v>0.35460999608039862</v>
      </c>
      <c r="Q1157" s="142">
        <v>43571</v>
      </c>
      <c r="R1157" s="326">
        <v>0.35313001275062561</v>
      </c>
    </row>
    <row r="1158" spans="1:19" x14ac:dyDescent="0.25">
      <c r="A1158" t="s">
        <v>478</v>
      </c>
      <c r="B1158" t="s">
        <v>284</v>
      </c>
      <c r="C1158" t="s">
        <v>309</v>
      </c>
      <c r="D1158" t="s">
        <v>477</v>
      </c>
      <c r="E1158" t="s">
        <v>55</v>
      </c>
      <c r="F1158" t="s">
        <v>56</v>
      </c>
      <c r="G1158" s="133">
        <v>16</v>
      </c>
      <c r="H1158" t="s">
        <v>244</v>
      </c>
      <c r="I1158" t="s">
        <v>517</v>
      </c>
      <c r="J1158" t="s">
        <v>519</v>
      </c>
      <c r="K1158" s="327">
        <v>508</v>
      </c>
      <c r="L1158" s="326">
        <v>0.30364999175071722</v>
      </c>
      <c r="N1158" s="327">
        <v>1347</v>
      </c>
      <c r="O1158" s="326">
        <v>0.28466001152992249</v>
      </c>
      <c r="Q1158" s="327">
        <v>34904</v>
      </c>
      <c r="R1158" s="326">
        <v>0.28288999199867249</v>
      </c>
      <c r="S1158" s="325"/>
    </row>
    <row r="1159" spans="1:19" x14ac:dyDescent="0.25">
      <c r="A1159" t="s">
        <v>478</v>
      </c>
      <c r="B1159" t="s">
        <v>284</v>
      </c>
      <c r="C1159" t="s">
        <v>309</v>
      </c>
      <c r="D1159" t="s">
        <v>477</v>
      </c>
      <c r="E1159" t="s">
        <v>55</v>
      </c>
      <c r="F1159" t="s">
        <v>56</v>
      </c>
      <c r="G1159" s="133">
        <v>16</v>
      </c>
      <c r="H1159" t="s">
        <v>244</v>
      </c>
      <c r="I1159" t="s">
        <v>517</v>
      </c>
      <c r="J1159" t="s">
        <v>518</v>
      </c>
      <c r="K1159" s="327">
        <v>563</v>
      </c>
      <c r="L1159" s="326">
        <v>0.3365199863910675</v>
      </c>
      <c r="N1159" s="327">
        <v>1707</v>
      </c>
      <c r="O1159" s="326">
        <v>0.36074000597000122</v>
      </c>
      <c r="Q1159" s="327">
        <v>44910</v>
      </c>
      <c r="R1159" s="326">
        <v>0.3639799952507019</v>
      </c>
      <c r="S1159" s="325"/>
    </row>
    <row r="1160" spans="1:19" x14ac:dyDescent="0.25">
      <c r="A1160" t="s">
        <v>478</v>
      </c>
      <c r="B1160" t="s">
        <v>284</v>
      </c>
      <c r="C1160" t="s">
        <v>309</v>
      </c>
      <c r="D1160" t="s">
        <v>477</v>
      </c>
      <c r="E1160" t="s">
        <v>55</v>
      </c>
      <c r="F1160" t="s">
        <v>56</v>
      </c>
      <c r="G1160" s="133">
        <v>16</v>
      </c>
      <c r="H1160" t="s">
        <v>244</v>
      </c>
      <c r="I1160" t="s">
        <v>513</v>
      </c>
      <c r="J1160" t="s">
        <v>516</v>
      </c>
      <c r="K1160" s="327">
        <v>71</v>
      </c>
      <c r="L1160" s="326">
        <v>4.2440000921487808E-2</v>
      </c>
      <c r="M1160" s="326">
        <v>4.8200000077486038E-2</v>
      </c>
      <c r="N1160" s="327">
        <v>160</v>
      </c>
      <c r="O1160" s="326">
        <v>3.3810000866651542E-2</v>
      </c>
      <c r="P1160" s="326">
        <v>4.0849998593330383E-2</v>
      </c>
      <c r="Q1160" s="327">
        <v>4179</v>
      </c>
      <c r="R1160" s="326">
        <v>3.3870000392198563E-2</v>
      </c>
      <c r="S1160" s="325">
        <v>3.8320001214742661E-2</v>
      </c>
    </row>
    <row r="1161" spans="1:19" x14ac:dyDescent="0.25">
      <c r="A1161" t="s">
        <v>478</v>
      </c>
      <c r="B1161" t="s">
        <v>284</v>
      </c>
      <c r="C1161" t="s">
        <v>309</v>
      </c>
      <c r="D1161" t="s">
        <v>477</v>
      </c>
      <c r="E1161" t="s">
        <v>55</v>
      </c>
      <c r="F1161" t="s">
        <v>56</v>
      </c>
      <c r="G1161" s="133">
        <v>16</v>
      </c>
      <c r="H1161" t="s">
        <v>244</v>
      </c>
      <c r="I1161" t="s">
        <v>513</v>
      </c>
      <c r="J1161" t="s">
        <v>515</v>
      </c>
      <c r="K1161" s="327">
        <v>121</v>
      </c>
      <c r="L1161" s="326">
        <v>7.2329998016357422E-2</v>
      </c>
      <c r="M1161" s="326">
        <v>8.2149997353553772E-2</v>
      </c>
      <c r="N1161" s="327">
        <v>444</v>
      </c>
      <c r="O1161" s="326">
        <v>9.3829996883869171E-2</v>
      </c>
      <c r="P1161" s="326">
        <v>0.1133499965071678</v>
      </c>
      <c r="Q1161" s="327">
        <v>13286</v>
      </c>
      <c r="R1161" s="326">
        <v>0.1076800003647804</v>
      </c>
      <c r="S1161" s="325">
        <v>0.12182000279426571</v>
      </c>
    </row>
    <row r="1162" spans="1:19" x14ac:dyDescent="0.25">
      <c r="A1162" t="s">
        <v>478</v>
      </c>
      <c r="B1162" t="s">
        <v>284</v>
      </c>
      <c r="C1162" t="s">
        <v>309</v>
      </c>
      <c r="D1162" t="s">
        <v>477</v>
      </c>
      <c r="E1162" t="s">
        <v>55</v>
      </c>
      <c r="F1162" t="s">
        <v>56</v>
      </c>
      <c r="G1162" s="133">
        <v>16</v>
      </c>
      <c r="H1162" t="s">
        <v>244</v>
      </c>
      <c r="I1162" t="s">
        <v>513</v>
      </c>
      <c r="J1162" t="s">
        <v>514</v>
      </c>
      <c r="K1162" s="327">
        <v>1281</v>
      </c>
      <c r="L1162" s="326">
        <v>0.76569002866744995</v>
      </c>
      <c r="M1162" s="326">
        <v>0.86965000629425049</v>
      </c>
      <c r="N1162" s="327">
        <v>3313</v>
      </c>
      <c r="O1162" s="326">
        <v>0.70012998580932617</v>
      </c>
      <c r="P1162" s="326">
        <v>0.84579998254776001</v>
      </c>
      <c r="Q1162" s="327">
        <v>91601</v>
      </c>
      <c r="R1162" s="326">
        <v>0.74239999055862427</v>
      </c>
      <c r="S1162" s="325">
        <v>0.83986997604370117</v>
      </c>
    </row>
    <row r="1163" spans="1:19" x14ac:dyDescent="0.25">
      <c r="A1163" t="s">
        <v>478</v>
      </c>
      <c r="B1163" t="s">
        <v>284</v>
      </c>
      <c r="C1163" t="s">
        <v>309</v>
      </c>
      <c r="D1163" t="s">
        <v>477</v>
      </c>
      <c r="E1163" t="s">
        <v>55</v>
      </c>
      <c r="F1163" t="s">
        <v>56</v>
      </c>
      <c r="G1163">
        <v>16</v>
      </c>
      <c r="H1163" t="s">
        <v>244</v>
      </c>
      <c r="I1163" t="s">
        <v>513</v>
      </c>
      <c r="J1163" t="s">
        <v>512</v>
      </c>
      <c r="K1163" s="142">
        <v>200</v>
      </c>
      <c r="L1163" s="326">
        <v>0.11954999715089799</v>
      </c>
      <c r="N1163" s="142">
        <v>815</v>
      </c>
      <c r="O1163" s="326">
        <v>0.1722300052642822</v>
      </c>
      <c r="Q1163" s="142">
        <v>14319</v>
      </c>
      <c r="R1163" s="326">
        <v>0.11604999750852581</v>
      </c>
    </row>
    <row r="1164" spans="1:19" x14ac:dyDescent="0.25">
      <c r="A1164" t="s">
        <v>478</v>
      </c>
      <c r="B1164" t="s">
        <v>284</v>
      </c>
      <c r="C1164" t="s">
        <v>309</v>
      </c>
      <c r="D1164" t="s">
        <v>477</v>
      </c>
      <c r="E1164" t="s">
        <v>55</v>
      </c>
      <c r="F1164" t="s">
        <v>56</v>
      </c>
      <c r="G1164" s="133">
        <v>16</v>
      </c>
      <c r="H1164" t="s">
        <v>244</v>
      </c>
      <c r="I1164" t="s">
        <v>575</v>
      </c>
      <c r="J1164" t="s">
        <v>511</v>
      </c>
      <c r="K1164" s="327">
        <v>9</v>
      </c>
      <c r="L1164" s="326">
        <v>5.3799999877810478E-3</v>
      </c>
      <c r="M1164" s="326">
        <v>5.7199997827410698E-3</v>
      </c>
      <c r="N1164" s="327">
        <v>78</v>
      </c>
      <c r="O1164" s="326">
        <v>1.648000068962574E-2</v>
      </c>
      <c r="P1164" s="326">
        <v>1.802000030875206E-2</v>
      </c>
      <c r="Q1164" s="327">
        <v>5100</v>
      </c>
      <c r="R1164" s="326">
        <v>4.1329998522996902E-2</v>
      </c>
      <c r="S1164" s="325">
        <v>4.4070001691579819E-2</v>
      </c>
    </row>
    <row r="1165" spans="1:19" x14ac:dyDescent="0.25">
      <c r="A1165" t="s">
        <v>478</v>
      </c>
      <c r="B1165" t="s">
        <v>284</v>
      </c>
      <c r="C1165" t="s">
        <v>309</v>
      </c>
      <c r="D1165" t="s">
        <v>477</v>
      </c>
      <c r="E1165" t="s">
        <v>55</v>
      </c>
      <c r="F1165" t="s">
        <v>56</v>
      </c>
      <c r="G1165" s="133">
        <v>16</v>
      </c>
      <c r="H1165" t="s">
        <v>244</v>
      </c>
      <c r="I1165" t="s">
        <v>575</v>
      </c>
      <c r="J1165" t="s">
        <v>510</v>
      </c>
      <c r="K1165" s="327">
        <v>2</v>
      </c>
      <c r="L1165" s="326">
        <v>1.200000056996942E-3</v>
      </c>
      <c r="M1165" s="326">
        <v>1.2700000079348679E-3</v>
      </c>
      <c r="N1165" s="327">
        <v>55</v>
      </c>
      <c r="O1165" s="326">
        <v>1.162000000476837E-2</v>
      </c>
      <c r="P1165" s="326">
        <v>1.2710000388324261E-2</v>
      </c>
      <c r="Q1165" s="327">
        <v>2781</v>
      </c>
      <c r="R1165" s="326">
        <v>2.2539999336004261E-2</v>
      </c>
      <c r="S1165" s="325">
        <v>2.4029999971389771E-2</v>
      </c>
    </row>
    <row r="1166" spans="1:19" x14ac:dyDescent="0.25">
      <c r="A1166" t="s">
        <v>478</v>
      </c>
      <c r="B1166" t="s">
        <v>284</v>
      </c>
      <c r="C1166" t="s">
        <v>309</v>
      </c>
      <c r="D1166" t="s">
        <v>477</v>
      </c>
      <c r="E1166" t="s">
        <v>55</v>
      </c>
      <c r="F1166" t="s">
        <v>56</v>
      </c>
      <c r="G1166" s="133">
        <v>16</v>
      </c>
      <c r="H1166" t="s">
        <v>244</v>
      </c>
      <c r="I1166" t="s">
        <v>575</v>
      </c>
      <c r="J1166" t="s">
        <v>509</v>
      </c>
      <c r="K1166" s="327">
        <v>9</v>
      </c>
      <c r="L1166" s="326">
        <v>5.3799999877810478E-3</v>
      </c>
      <c r="M1166" s="326">
        <v>5.7199997827410698E-3</v>
      </c>
      <c r="N1166" s="327">
        <v>26</v>
      </c>
      <c r="O1166" s="326">
        <v>5.4899998940527439E-3</v>
      </c>
      <c r="P1166" s="326">
        <v>6.0100001282989979E-3</v>
      </c>
      <c r="Q1166" s="327">
        <v>909</v>
      </c>
      <c r="R1166" s="326">
        <v>7.3699997738003731E-3</v>
      </c>
      <c r="S1166" s="325">
        <v>7.8499997034668922E-3</v>
      </c>
    </row>
    <row r="1167" spans="1:19" x14ac:dyDescent="0.25">
      <c r="A1167" t="s">
        <v>478</v>
      </c>
      <c r="B1167" t="s">
        <v>284</v>
      </c>
      <c r="C1167" t="s">
        <v>309</v>
      </c>
      <c r="D1167" t="s">
        <v>477</v>
      </c>
      <c r="E1167" t="s">
        <v>55</v>
      </c>
      <c r="F1167" t="s">
        <v>56</v>
      </c>
      <c r="G1167">
        <v>16</v>
      </c>
      <c r="H1167" t="s">
        <v>244</v>
      </c>
      <c r="I1167" t="s">
        <v>575</v>
      </c>
      <c r="J1167" t="s">
        <v>508</v>
      </c>
      <c r="K1167" s="142">
        <v>13</v>
      </c>
      <c r="L1167" s="326">
        <v>7.7700000256299973E-3</v>
      </c>
      <c r="M1167" s="326">
        <v>8.2599995657801628E-3</v>
      </c>
      <c r="N1167" s="142">
        <v>32</v>
      </c>
      <c r="O1167" s="326">
        <v>6.7599997855722904E-3</v>
      </c>
      <c r="P1167" s="326">
        <v>7.3899999260902396E-3</v>
      </c>
      <c r="Q1167" s="142">
        <v>2219</v>
      </c>
      <c r="R1167" s="326">
        <v>1.7980000004172329E-2</v>
      </c>
      <c r="S1167" s="326">
        <v>1.9169999286532399E-2</v>
      </c>
    </row>
    <row r="1168" spans="1:19" x14ac:dyDescent="0.25">
      <c r="A1168" t="s">
        <v>478</v>
      </c>
      <c r="B1168" t="s">
        <v>284</v>
      </c>
      <c r="C1168" t="s">
        <v>309</v>
      </c>
      <c r="D1168" t="s">
        <v>477</v>
      </c>
      <c r="E1168" t="s">
        <v>55</v>
      </c>
      <c r="F1168" t="s">
        <v>56</v>
      </c>
      <c r="G1168" s="133">
        <v>16</v>
      </c>
      <c r="H1168" t="s">
        <v>244</v>
      </c>
      <c r="I1168" t="s">
        <v>575</v>
      </c>
      <c r="J1168" t="s">
        <v>438</v>
      </c>
      <c r="K1168" s="327">
        <v>100</v>
      </c>
      <c r="L1168" s="326">
        <v>5.9769999235868447E-2</v>
      </c>
      <c r="N1168" s="327">
        <v>403</v>
      </c>
      <c r="O1168" s="326">
        <v>8.5160002112388611E-2</v>
      </c>
      <c r="Q1168" s="327">
        <v>7648</v>
      </c>
      <c r="R1168" s="326">
        <v>6.1980001628398902E-2</v>
      </c>
      <c r="S1168" s="325"/>
    </row>
    <row r="1169" spans="1:19" x14ac:dyDescent="0.25">
      <c r="A1169" t="s">
        <v>478</v>
      </c>
      <c r="B1169" t="s">
        <v>284</v>
      </c>
      <c r="C1169" t="s">
        <v>309</v>
      </c>
      <c r="D1169" t="s">
        <v>477</v>
      </c>
      <c r="E1169" t="s">
        <v>55</v>
      </c>
      <c r="F1169" t="s">
        <v>56</v>
      </c>
      <c r="G1169">
        <v>16</v>
      </c>
      <c r="H1169" t="s">
        <v>244</v>
      </c>
      <c r="I1169" t="s">
        <v>575</v>
      </c>
      <c r="J1169" t="s">
        <v>507</v>
      </c>
      <c r="K1169" s="142">
        <v>1540</v>
      </c>
      <c r="L1169" s="326">
        <v>0.92049998044967651</v>
      </c>
      <c r="M1169" s="326">
        <v>0.97901999950408936</v>
      </c>
      <c r="N1169" s="142">
        <v>4138</v>
      </c>
      <c r="O1169" s="326">
        <v>0.87446999549865723</v>
      </c>
      <c r="P1169" s="326">
        <v>0.95587998628616333</v>
      </c>
      <c r="Q1169" s="142">
        <v>104728</v>
      </c>
      <c r="R1169" s="326">
        <v>0.84878998994827271</v>
      </c>
      <c r="S1169" s="326">
        <v>0.90487998723983765</v>
      </c>
    </row>
    <row r="1170" spans="1:19" x14ac:dyDescent="0.25">
      <c r="A1170" t="s">
        <v>478</v>
      </c>
      <c r="B1170" t="s">
        <v>284</v>
      </c>
      <c r="C1170" t="s">
        <v>309</v>
      </c>
      <c r="D1170" t="s">
        <v>477</v>
      </c>
      <c r="E1170" t="s">
        <v>55</v>
      </c>
      <c r="F1170" t="s">
        <v>56</v>
      </c>
      <c r="G1170" s="133">
        <v>16</v>
      </c>
      <c r="H1170" t="s">
        <v>244</v>
      </c>
      <c r="I1170" t="s">
        <v>576</v>
      </c>
      <c r="J1170" t="s">
        <v>485</v>
      </c>
      <c r="K1170" s="327">
        <v>0</v>
      </c>
      <c r="L1170" s="326">
        <v>0</v>
      </c>
      <c r="N1170" s="327">
        <v>0</v>
      </c>
      <c r="O1170" s="326">
        <v>0</v>
      </c>
      <c r="Q1170" s="327">
        <v>2</v>
      </c>
      <c r="R1170" s="326">
        <v>1.99999994947575E-5</v>
      </c>
      <c r="S1170" s="325">
        <v>0.5</v>
      </c>
    </row>
    <row r="1171" spans="1:19" x14ac:dyDescent="0.25">
      <c r="A1171" t="s">
        <v>478</v>
      </c>
      <c r="B1171" t="s">
        <v>284</v>
      </c>
      <c r="C1171" t="s">
        <v>309</v>
      </c>
      <c r="D1171" t="s">
        <v>477</v>
      </c>
      <c r="E1171" t="s">
        <v>55</v>
      </c>
      <c r="F1171" t="s">
        <v>56</v>
      </c>
      <c r="G1171" s="133">
        <v>16</v>
      </c>
      <c r="H1171" t="s">
        <v>244</v>
      </c>
      <c r="I1171" t="s">
        <v>576</v>
      </c>
      <c r="J1171" t="s">
        <v>484</v>
      </c>
      <c r="K1171" s="327">
        <v>0</v>
      </c>
      <c r="L1171" s="326">
        <v>0</v>
      </c>
      <c r="N1171" s="327">
        <v>0</v>
      </c>
      <c r="O1171" s="326">
        <v>0</v>
      </c>
      <c r="Q1171" s="327">
        <v>2</v>
      </c>
      <c r="R1171" s="326">
        <v>1.99999994947575E-5</v>
      </c>
      <c r="S1171" s="325">
        <v>0.5</v>
      </c>
    </row>
    <row r="1172" spans="1:19" x14ac:dyDescent="0.25">
      <c r="A1172" t="s">
        <v>478</v>
      </c>
      <c r="B1172" t="s">
        <v>284</v>
      </c>
      <c r="C1172" t="s">
        <v>309</v>
      </c>
      <c r="D1172" t="s">
        <v>477</v>
      </c>
      <c r="E1172" t="s">
        <v>55</v>
      </c>
      <c r="F1172" t="s">
        <v>56</v>
      </c>
      <c r="G1172" s="133">
        <v>16</v>
      </c>
      <c r="H1172" t="s">
        <v>244</v>
      </c>
      <c r="I1172" t="s">
        <v>576</v>
      </c>
      <c r="J1172" t="s">
        <v>438</v>
      </c>
      <c r="K1172" s="327">
        <v>1673</v>
      </c>
      <c r="L1172" s="326">
        <v>1</v>
      </c>
      <c r="N1172" s="327">
        <v>4732</v>
      </c>
      <c r="O1172" s="326">
        <v>1</v>
      </c>
      <c r="Q1172" s="327">
        <v>123381</v>
      </c>
      <c r="R1172" s="326">
        <v>0.99997001886367798</v>
      </c>
      <c r="S1172" s="325"/>
    </row>
    <row r="1173" spans="1:19" x14ac:dyDescent="0.25">
      <c r="A1173" t="s">
        <v>478</v>
      </c>
      <c r="B1173" t="s">
        <v>284</v>
      </c>
      <c r="C1173" t="s">
        <v>309</v>
      </c>
      <c r="D1173" t="s">
        <v>477</v>
      </c>
      <c r="E1173" t="s">
        <v>55</v>
      </c>
      <c r="F1173" t="s">
        <v>56</v>
      </c>
      <c r="G1173">
        <v>16</v>
      </c>
      <c r="H1173" t="s">
        <v>244</v>
      </c>
      <c r="I1173" t="s">
        <v>504</v>
      </c>
      <c r="J1173" t="s">
        <v>506</v>
      </c>
      <c r="K1173" s="142">
        <v>200</v>
      </c>
      <c r="L1173" s="326">
        <v>0.11954999715089799</v>
      </c>
      <c r="N1173" s="142">
        <v>815</v>
      </c>
      <c r="O1173" s="326">
        <v>0.1722300052642822</v>
      </c>
      <c r="Q1173" s="142">
        <v>14319</v>
      </c>
      <c r="R1173" s="326">
        <v>0.11604999750852581</v>
      </c>
    </row>
    <row r="1174" spans="1:19" x14ac:dyDescent="0.25">
      <c r="A1174" t="s">
        <v>478</v>
      </c>
      <c r="B1174" t="s">
        <v>284</v>
      </c>
      <c r="C1174" t="s">
        <v>309</v>
      </c>
      <c r="D1174" t="s">
        <v>477</v>
      </c>
      <c r="E1174" t="s">
        <v>55</v>
      </c>
      <c r="F1174" t="s">
        <v>56</v>
      </c>
      <c r="G1174" s="133">
        <v>16</v>
      </c>
      <c r="H1174" t="s">
        <v>244</v>
      </c>
      <c r="I1174" t="s">
        <v>504</v>
      </c>
      <c r="J1174" t="s">
        <v>424</v>
      </c>
      <c r="K1174" s="327">
        <v>121</v>
      </c>
      <c r="L1174" s="326">
        <v>7.2329998016357422E-2</v>
      </c>
      <c r="M1174" s="326">
        <v>8.2149997353553772E-2</v>
      </c>
      <c r="N1174" s="327">
        <v>444</v>
      </c>
      <c r="O1174" s="326">
        <v>9.3829996883869171E-2</v>
      </c>
      <c r="P1174" s="326">
        <v>0.1133499965071678</v>
      </c>
      <c r="Q1174" s="327">
        <v>13286</v>
      </c>
      <c r="R1174" s="326">
        <v>0.1076800003647804</v>
      </c>
      <c r="S1174" s="325">
        <v>0.12182000279426571</v>
      </c>
    </row>
    <row r="1175" spans="1:19" x14ac:dyDescent="0.25">
      <c r="A1175" t="s">
        <v>478</v>
      </c>
      <c r="B1175" t="s">
        <v>284</v>
      </c>
      <c r="C1175" t="s">
        <v>309</v>
      </c>
      <c r="D1175" t="s">
        <v>477</v>
      </c>
      <c r="E1175" t="s">
        <v>55</v>
      </c>
      <c r="F1175" t="s">
        <v>56</v>
      </c>
      <c r="G1175" s="133">
        <v>16</v>
      </c>
      <c r="H1175" t="s">
        <v>244</v>
      </c>
      <c r="I1175" t="s">
        <v>504</v>
      </c>
      <c r="J1175" t="s">
        <v>455</v>
      </c>
      <c r="K1175" s="327">
        <v>532</v>
      </c>
      <c r="L1175" s="326">
        <v>0.3179900050163269</v>
      </c>
      <c r="M1175" s="326">
        <v>0.36116999387741089</v>
      </c>
      <c r="N1175" s="327">
        <v>1461</v>
      </c>
      <c r="O1175" s="326">
        <v>0.30875000357627869</v>
      </c>
      <c r="P1175" s="326">
        <v>0.37299001216888428</v>
      </c>
      <c r="Q1175" s="327">
        <v>43045</v>
      </c>
      <c r="R1175" s="326">
        <v>0.34887000918388372</v>
      </c>
      <c r="S1175" s="325">
        <v>0.39467000961303711</v>
      </c>
    </row>
    <row r="1176" spans="1:19" x14ac:dyDescent="0.25">
      <c r="A1176" t="s">
        <v>478</v>
      </c>
      <c r="B1176" t="s">
        <v>284</v>
      </c>
      <c r="C1176" t="s">
        <v>309</v>
      </c>
      <c r="D1176" t="s">
        <v>477</v>
      </c>
      <c r="E1176" t="s">
        <v>55</v>
      </c>
      <c r="F1176" t="s">
        <v>56</v>
      </c>
      <c r="G1176" s="133">
        <v>16</v>
      </c>
      <c r="H1176" t="s">
        <v>244</v>
      </c>
      <c r="I1176" t="s">
        <v>504</v>
      </c>
      <c r="J1176" t="s">
        <v>505</v>
      </c>
      <c r="K1176" s="327">
        <v>660</v>
      </c>
      <c r="L1176" s="326">
        <v>0.39449998736381531</v>
      </c>
      <c r="M1176" s="326">
        <v>0.4480699896812439</v>
      </c>
      <c r="N1176" s="327">
        <v>1641</v>
      </c>
      <c r="O1176" s="326">
        <v>0.34678998589515692</v>
      </c>
      <c r="P1176" s="326">
        <v>0.41894000768661499</v>
      </c>
      <c r="Q1176" s="327">
        <v>42835</v>
      </c>
      <c r="R1176" s="326">
        <v>0.34716999530792242</v>
      </c>
      <c r="S1176" s="325">
        <v>0.39274001121521002</v>
      </c>
    </row>
    <row r="1177" spans="1:19" x14ac:dyDescent="0.25">
      <c r="A1177" t="s">
        <v>478</v>
      </c>
      <c r="B1177" t="s">
        <v>284</v>
      </c>
      <c r="C1177" t="s">
        <v>309</v>
      </c>
      <c r="D1177" t="s">
        <v>477</v>
      </c>
      <c r="E1177" t="s">
        <v>55</v>
      </c>
      <c r="F1177" t="s">
        <v>56</v>
      </c>
      <c r="G1177" s="133">
        <v>16</v>
      </c>
      <c r="H1177" t="s">
        <v>244</v>
      </c>
      <c r="I1177" t="s">
        <v>504</v>
      </c>
      <c r="J1177" t="s">
        <v>503</v>
      </c>
      <c r="K1177" s="327">
        <v>160</v>
      </c>
      <c r="L1177" s="326">
        <v>9.5640003681182861E-2</v>
      </c>
      <c r="M1177" s="326">
        <v>0.10862000286579131</v>
      </c>
      <c r="N1177" s="327">
        <v>371</v>
      </c>
      <c r="O1177" s="326">
        <v>7.8400000929832458E-2</v>
      </c>
      <c r="P1177" s="326">
        <v>9.471999853849411E-2</v>
      </c>
      <c r="Q1177" s="327">
        <v>9900</v>
      </c>
      <c r="R1177" s="326">
        <v>8.0239996314048767E-2</v>
      </c>
      <c r="S1177" s="325">
        <v>9.0769998729228973E-2</v>
      </c>
    </row>
    <row r="1178" spans="1:19" x14ac:dyDescent="0.25">
      <c r="A1178" t="s">
        <v>478</v>
      </c>
      <c r="B1178" t="s">
        <v>284</v>
      </c>
      <c r="C1178" t="s">
        <v>309</v>
      </c>
      <c r="D1178" t="s">
        <v>477</v>
      </c>
      <c r="E1178" t="s">
        <v>55</v>
      </c>
      <c r="F1178" t="s">
        <v>56</v>
      </c>
      <c r="G1178">
        <v>16</v>
      </c>
      <c r="H1178" t="s">
        <v>244</v>
      </c>
      <c r="I1178" t="s">
        <v>501</v>
      </c>
      <c r="J1178" t="s">
        <v>502</v>
      </c>
      <c r="K1178" s="142">
        <v>200</v>
      </c>
      <c r="L1178" s="326">
        <v>0.11954999715089799</v>
      </c>
      <c r="N1178" s="142">
        <v>815</v>
      </c>
      <c r="O1178" s="326">
        <v>0.1722300052642822</v>
      </c>
      <c r="Q1178" s="142">
        <v>14319</v>
      </c>
      <c r="R1178" s="326">
        <v>0.11604999750852581</v>
      </c>
    </row>
    <row r="1179" spans="1:19" x14ac:dyDescent="0.25">
      <c r="A1179" t="s">
        <v>478</v>
      </c>
      <c r="B1179" t="s">
        <v>284</v>
      </c>
      <c r="C1179" t="s">
        <v>309</v>
      </c>
      <c r="D1179" t="s">
        <v>477</v>
      </c>
      <c r="E1179" t="s">
        <v>55</v>
      </c>
      <c r="F1179" t="s">
        <v>56</v>
      </c>
      <c r="G1179" s="133">
        <v>16</v>
      </c>
      <c r="H1179" t="s">
        <v>244</v>
      </c>
      <c r="I1179" t="s">
        <v>501</v>
      </c>
      <c r="J1179" t="s">
        <v>500</v>
      </c>
      <c r="K1179" s="327">
        <v>1473</v>
      </c>
      <c r="L1179" s="326">
        <v>0.88045001029968262</v>
      </c>
      <c r="M1179" s="326">
        <v>1</v>
      </c>
      <c r="N1179" s="327">
        <v>3917</v>
      </c>
      <c r="O1179" s="326">
        <v>0.82776999473571777</v>
      </c>
      <c r="P1179" s="326">
        <v>1</v>
      </c>
      <c r="Q1179" s="327">
        <v>109066</v>
      </c>
      <c r="R1179" s="326">
        <v>0.88394999504089355</v>
      </c>
      <c r="S1179" s="325">
        <v>1</v>
      </c>
    </row>
    <row r="1180" spans="1:19" x14ac:dyDescent="0.25">
      <c r="A1180" t="s">
        <v>478</v>
      </c>
      <c r="B1180" t="s">
        <v>284</v>
      </c>
      <c r="C1180" t="s">
        <v>309</v>
      </c>
      <c r="D1180" t="s">
        <v>477</v>
      </c>
      <c r="E1180" t="s">
        <v>55</v>
      </c>
      <c r="F1180" t="s">
        <v>56</v>
      </c>
      <c r="G1180" s="133">
        <v>16</v>
      </c>
      <c r="H1180" t="s">
        <v>244</v>
      </c>
      <c r="I1180" t="s">
        <v>577</v>
      </c>
      <c r="J1180" t="s">
        <v>493</v>
      </c>
      <c r="K1180" s="327">
        <v>454</v>
      </c>
      <c r="L1180" s="326">
        <v>0.27136999368667603</v>
      </c>
      <c r="N1180" s="327">
        <v>1868</v>
      </c>
      <c r="O1180" s="326">
        <v>0.39476001262664789</v>
      </c>
      <c r="Q1180" s="327">
        <v>45663</v>
      </c>
      <c r="R1180" s="326">
        <v>0.37009000778198242</v>
      </c>
      <c r="S1180" s="325"/>
    </row>
    <row r="1181" spans="1:19" x14ac:dyDescent="0.25">
      <c r="A1181" t="s">
        <v>478</v>
      </c>
      <c r="B1181" t="s">
        <v>284</v>
      </c>
      <c r="C1181" t="s">
        <v>309</v>
      </c>
      <c r="D1181" t="s">
        <v>477</v>
      </c>
      <c r="E1181" t="s">
        <v>55</v>
      </c>
      <c r="F1181" t="s">
        <v>56</v>
      </c>
      <c r="G1181" s="133">
        <v>16</v>
      </c>
      <c r="H1181" t="s">
        <v>244</v>
      </c>
      <c r="I1181" t="s">
        <v>577</v>
      </c>
      <c r="J1181" t="s">
        <v>492</v>
      </c>
      <c r="K1181" s="327">
        <v>1114</v>
      </c>
      <c r="L1181" s="326">
        <v>0.66587001085281372</v>
      </c>
      <c r="M1181" s="326">
        <v>0.913860023021698</v>
      </c>
      <c r="N1181" s="327">
        <v>2493</v>
      </c>
      <c r="O1181" s="326">
        <v>0.5268399715423584</v>
      </c>
      <c r="P1181" s="326">
        <v>0.87045997381210327</v>
      </c>
      <c r="Q1181" s="327">
        <v>63272</v>
      </c>
      <c r="R1181" s="326">
        <v>0.51279997825622559</v>
      </c>
      <c r="S1181" s="325">
        <v>0.81407999992370605</v>
      </c>
    </row>
    <row r="1182" spans="1:19" x14ac:dyDescent="0.25">
      <c r="A1182" t="s">
        <v>478</v>
      </c>
      <c r="B1182" t="s">
        <v>284</v>
      </c>
      <c r="C1182" t="s">
        <v>309</v>
      </c>
      <c r="D1182" t="s">
        <v>477</v>
      </c>
      <c r="E1182" t="s">
        <v>55</v>
      </c>
      <c r="F1182" t="s">
        <v>56</v>
      </c>
      <c r="G1182" s="133">
        <v>16</v>
      </c>
      <c r="H1182" t="s">
        <v>244</v>
      </c>
      <c r="I1182" t="s">
        <v>577</v>
      </c>
      <c r="J1182" t="s">
        <v>491</v>
      </c>
      <c r="K1182" s="327">
        <v>66</v>
      </c>
      <c r="L1182" s="326">
        <v>3.945000097155571E-2</v>
      </c>
      <c r="M1182" s="326">
        <v>5.4140001535415649E-2</v>
      </c>
      <c r="N1182" s="327">
        <v>253</v>
      </c>
      <c r="O1182" s="326">
        <v>5.3470000624656677E-2</v>
      </c>
      <c r="P1182" s="326">
        <v>8.8339999318122864E-2</v>
      </c>
      <c r="Q1182" s="327">
        <v>9186</v>
      </c>
      <c r="R1182" s="326">
        <v>7.4450001120567322E-2</v>
      </c>
      <c r="S1182" s="325">
        <v>0.11818999797105791</v>
      </c>
    </row>
    <row r="1183" spans="1:19" x14ac:dyDescent="0.25">
      <c r="A1183" t="s">
        <v>478</v>
      </c>
      <c r="B1183" t="s">
        <v>284</v>
      </c>
      <c r="C1183" t="s">
        <v>309</v>
      </c>
      <c r="D1183" t="s">
        <v>477</v>
      </c>
      <c r="E1183" t="s">
        <v>55</v>
      </c>
      <c r="F1183" t="s">
        <v>56</v>
      </c>
      <c r="G1183" s="133">
        <v>16</v>
      </c>
      <c r="H1183" t="s">
        <v>244</v>
      </c>
      <c r="I1183" t="s">
        <v>577</v>
      </c>
      <c r="J1183" t="s">
        <v>490</v>
      </c>
      <c r="K1183" s="327">
        <v>26</v>
      </c>
      <c r="L1183" s="326">
        <v>1.5540000051259989E-2</v>
      </c>
      <c r="M1183" s="326">
        <v>2.1330000832676891E-2</v>
      </c>
      <c r="N1183" s="327">
        <v>77</v>
      </c>
      <c r="O1183" s="326">
        <v>1.6270000487565991E-2</v>
      </c>
      <c r="P1183" s="326">
        <v>2.6890000328421589E-2</v>
      </c>
      <c r="Q1183" s="327">
        <v>3071</v>
      </c>
      <c r="R1183" s="326">
        <v>2.489000000059605E-2</v>
      </c>
      <c r="S1183" s="325">
        <v>3.9510000497102737E-2</v>
      </c>
    </row>
    <row r="1184" spans="1:19" x14ac:dyDescent="0.25">
      <c r="A1184" t="s">
        <v>478</v>
      </c>
      <c r="B1184" t="s">
        <v>284</v>
      </c>
      <c r="C1184" t="s">
        <v>309</v>
      </c>
      <c r="D1184" t="s">
        <v>477</v>
      </c>
      <c r="E1184" t="s">
        <v>55</v>
      </c>
      <c r="F1184" t="s">
        <v>56</v>
      </c>
      <c r="G1184" s="133">
        <v>16</v>
      </c>
      <c r="H1184" t="s">
        <v>244</v>
      </c>
      <c r="I1184" t="s">
        <v>577</v>
      </c>
      <c r="J1184" t="s">
        <v>489</v>
      </c>
      <c r="K1184" s="327">
        <v>11</v>
      </c>
      <c r="L1184" s="326">
        <v>6.5799998119473457E-3</v>
      </c>
      <c r="M1184" s="326">
        <v>9.0199997648596764E-3</v>
      </c>
      <c r="N1184" s="327">
        <v>34</v>
      </c>
      <c r="O1184" s="326">
        <v>7.1899998001754284E-3</v>
      </c>
      <c r="P1184" s="326">
        <v>1.1869999580085279E-2</v>
      </c>
      <c r="Q1184" s="327">
        <v>1819</v>
      </c>
      <c r="R1184" s="326">
        <v>1.473999954760075E-2</v>
      </c>
      <c r="S1184" s="325">
        <v>2.339999936521053E-2</v>
      </c>
    </row>
    <row r="1185" spans="1:19" x14ac:dyDescent="0.25">
      <c r="A1185" t="s">
        <v>478</v>
      </c>
      <c r="B1185" t="s">
        <v>284</v>
      </c>
      <c r="C1185" t="s">
        <v>309</v>
      </c>
      <c r="D1185" t="s">
        <v>477</v>
      </c>
      <c r="E1185" t="s">
        <v>55</v>
      </c>
      <c r="F1185" t="s">
        <v>56</v>
      </c>
      <c r="G1185" s="133">
        <v>16</v>
      </c>
      <c r="H1185" t="s">
        <v>244</v>
      </c>
      <c r="I1185" t="s">
        <v>577</v>
      </c>
      <c r="J1185" t="s">
        <v>488</v>
      </c>
      <c r="K1185" s="327">
        <v>2</v>
      </c>
      <c r="L1185" s="326">
        <v>1.200000056996942E-3</v>
      </c>
      <c r="M1185" s="326">
        <v>1.640000031329691E-3</v>
      </c>
      <c r="N1185" s="327">
        <v>7</v>
      </c>
      <c r="O1185" s="326">
        <v>1.47999997716397E-3</v>
      </c>
      <c r="P1185" s="326">
        <v>2.4399999529123311E-3</v>
      </c>
      <c r="Q1185" s="327">
        <v>374</v>
      </c>
      <c r="R1185" s="326">
        <v>3.03000002168119E-3</v>
      </c>
      <c r="S1185" s="325">
        <v>4.8099998384714127E-3</v>
      </c>
    </row>
    <row r="1186" spans="1:19" x14ac:dyDescent="0.25">
      <c r="A1186" t="s">
        <v>478</v>
      </c>
      <c r="B1186" t="s">
        <v>284</v>
      </c>
      <c r="C1186" t="s">
        <v>309</v>
      </c>
      <c r="D1186" t="s">
        <v>477</v>
      </c>
      <c r="E1186" t="s">
        <v>55</v>
      </c>
      <c r="F1186" t="s">
        <v>56</v>
      </c>
      <c r="G1186" s="133">
        <v>16</v>
      </c>
      <c r="H1186" t="s">
        <v>244</v>
      </c>
      <c r="I1186" t="s">
        <v>499</v>
      </c>
      <c r="J1186" t="s">
        <v>261</v>
      </c>
      <c r="K1186" s="327">
        <v>1662</v>
      </c>
      <c r="L1186" s="326">
        <v>0.99342000484466553</v>
      </c>
      <c r="N1186" s="327">
        <v>4702</v>
      </c>
      <c r="O1186" s="326">
        <v>0.99365997314453125</v>
      </c>
      <c r="Q1186" s="327">
        <v>122496</v>
      </c>
      <c r="R1186" s="326">
        <v>0.99278998374938965</v>
      </c>
      <c r="S1186" s="325"/>
    </row>
    <row r="1187" spans="1:19" x14ac:dyDescent="0.25">
      <c r="A1187" t="s">
        <v>478</v>
      </c>
      <c r="B1187" t="s">
        <v>284</v>
      </c>
      <c r="C1187" t="s">
        <v>309</v>
      </c>
      <c r="D1187" t="s">
        <v>477</v>
      </c>
      <c r="E1187" t="s">
        <v>55</v>
      </c>
      <c r="F1187" t="s">
        <v>56</v>
      </c>
      <c r="G1187" s="133">
        <v>16</v>
      </c>
      <c r="H1187" t="s">
        <v>244</v>
      </c>
      <c r="I1187" t="s">
        <v>499</v>
      </c>
      <c r="J1187" t="s">
        <v>262</v>
      </c>
      <c r="K1187" s="327">
        <v>11</v>
      </c>
      <c r="L1187" s="326">
        <v>6.5799998119473457E-3</v>
      </c>
      <c r="N1187" s="327">
        <v>30</v>
      </c>
      <c r="O1187" s="326">
        <v>6.3399998471140862E-3</v>
      </c>
      <c r="Q1187" s="327">
        <v>889</v>
      </c>
      <c r="R1187" s="326">
        <v>7.2099999524652958E-3</v>
      </c>
      <c r="S1187" s="325"/>
    </row>
    <row r="1188" spans="1:19" x14ac:dyDescent="0.25">
      <c r="A1188" t="s">
        <v>478</v>
      </c>
      <c r="B1188" t="s">
        <v>284</v>
      </c>
      <c r="C1188" t="s">
        <v>309</v>
      </c>
      <c r="D1188" t="s">
        <v>477</v>
      </c>
      <c r="E1188" t="s">
        <v>55</v>
      </c>
      <c r="F1188" t="s">
        <v>56</v>
      </c>
      <c r="G1188" s="133">
        <v>16</v>
      </c>
      <c r="H1188" t="s">
        <v>244</v>
      </c>
      <c r="I1188" t="s">
        <v>578</v>
      </c>
      <c r="J1188" t="s">
        <v>498</v>
      </c>
      <c r="K1188" s="327">
        <v>256</v>
      </c>
      <c r="L1188" s="326">
        <v>0.15301999449729919</v>
      </c>
      <c r="N1188" s="327">
        <v>537</v>
      </c>
      <c r="O1188" s="326">
        <v>0.1134800016880035</v>
      </c>
      <c r="Q1188" s="327">
        <v>17871</v>
      </c>
      <c r="R1188" s="326">
        <v>0.1448400020599365</v>
      </c>
      <c r="S1188" s="325"/>
    </row>
    <row r="1189" spans="1:19" x14ac:dyDescent="0.25">
      <c r="A1189" t="s">
        <v>478</v>
      </c>
      <c r="B1189" t="s">
        <v>284</v>
      </c>
      <c r="C1189" t="s">
        <v>309</v>
      </c>
      <c r="D1189" t="s">
        <v>477</v>
      </c>
      <c r="E1189" t="s">
        <v>55</v>
      </c>
      <c r="F1189" t="s">
        <v>56</v>
      </c>
      <c r="G1189" s="133">
        <v>16</v>
      </c>
      <c r="H1189" t="s">
        <v>244</v>
      </c>
      <c r="I1189" t="s">
        <v>578</v>
      </c>
      <c r="J1189" t="s">
        <v>497</v>
      </c>
      <c r="K1189" s="327">
        <v>346</v>
      </c>
      <c r="L1189" s="326">
        <v>0.20680999755859381</v>
      </c>
      <c r="N1189" s="327">
        <v>845</v>
      </c>
      <c r="O1189" s="326">
        <v>0.17857000231742859</v>
      </c>
      <c r="Q1189" s="327">
        <v>21943</v>
      </c>
      <c r="R1189" s="326">
        <v>0.17783999443054199</v>
      </c>
      <c r="S1189" s="325"/>
    </row>
    <row r="1190" spans="1:19" x14ac:dyDescent="0.25">
      <c r="A1190" t="s">
        <v>478</v>
      </c>
      <c r="B1190" t="s">
        <v>284</v>
      </c>
      <c r="C1190" t="s">
        <v>309</v>
      </c>
      <c r="D1190" t="s">
        <v>477</v>
      </c>
      <c r="E1190" t="s">
        <v>55</v>
      </c>
      <c r="F1190" t="s">
        <v>56</v>
      </c>
      <c r="G1190" s="133">
        <v>16</v>
      </c>
      <c r="H1190" t="s">
        <v>244</v>
      </c>
      <c r="I1190" t="s">
        <v>578</v>
      </c>
      <c r="J1190" t="s">
        <v>496</v>
      </c>
      <c r="K1190" s="327">
        <v>398</v>
      </c>
      <c r="L1190" s="326">
        <v>0.23790000379085541</v>
      </c>
      <c r="N1190" s="327">
        <v>1099</v>
      </c>
      <c r="O1190" s="326">
        <v>0.23225000500679019</v>
      </c>
      <c r="Q1190" s="327">
        <v>25988</v>
      </c>
      <c r="R1190" s="326">
        <v>0.21062999963760379</v>
      </c>
      <c r="S1190" s="325"/>
    </row>
    <row r="1191" spans="1:19" x14ac:dyDescent="0.25">
      <c r="A1191" t="s">
        <v>478</v>
      </c>
      <c r="B1191" t="s">
        <v>284</v>
      </c>
      <c r="C1191" t="s">
        <v>309</v>
      </c>
      <c r="D1191" t="s">
        <v>477</v>
      </c>
      <c r="E1191" t="s">
        <v>55</v>
      </c>
      <c r="F1191" t="s">
        <v>56</v>
      </c>
      <c r="G1191">
        <v>16</v>
      </c>
      <c r="H1191" t="s">
        <v>244</v>
      </c>
      <c r="I1191" t="s">
        <v>578</v>
      </c>
      <c r="J1191" t="s">
        <v>495</v>
      </c>
      <c r="K1191" s="142">
        <v>461</v>
      </c>
      <c r="L1191" s="326">
        <v>0.27555000782012939</v>
      </c>
      <c r="N1191" s="142">
        <v>1196</v>
      </c>
      <c r="O1191" s="326">
        <v>0.25275000929832458</v>
      </c>
      <c r="Q1191" s="142">
        <v>27975</v>
      </c>
      <c r="R1191" s="326">
        <v>0.22673000395298001</v>
      </c>
    </row>
    <row r="1192" spans="1:19" x14ac:dyDescent="0.25">
      <c r="A1192" t="s">
        <v>478</v>
      </c>
      <c r="B1192" t="s">
        <v>284</v>
      </c>
      <c r="C1192" t="s">
        <v>309</v>
      </c>
      <c r="D1192" t="s">
        <v>477</v>
      </c>
      <c r="E1192" t="s">
        <v>55</v>
      </c>
      <c r="F1192" t="s">
        <v>56</v>
      </c>
      <c r="G1192" s="133">
        <v>16</v>
      </c>
      <c r="H1192" t="s">
        <v>244</v>
      </c>
      <c r="I1192" t="s">
        <v>578</v>
      </c>
      <c r="J1192" t="s">
        <v>494</v>
      </c>
      <c r="K1192" s="327">
        <v>212</v>
      </c>
      <c r="L1192" s="326">
        <v>0.12671999633312231</v>
      </c>
      <c r="N1192" s="327">
        <v>1055</v>
      </c>
      <c r="O1192" s="326">
        <v>0.22294999659061429</v>
      </c>
      <c r="Q1192" s="327">
        <v>29608</v>
      </c>
      <c r="R1192" s="326">
        <v>0.23995999991893771</v>
      </c>
      <c r="S1192" s="325"/>
    </row>
    <row r="1193" spans="1:19" x14ac:dyDescent="0.25">
      <c r="A1193" t="s">
        <v>478</v>
      </c>
      <c r="B1193" t="s">
        <v>284</v>
      </c>
      <c r="C1193" t="s">
        <v>309</v>
      </c>
      <c r="D1193" t="s">
        <v>477</v>
      </c>
      <c r="E1193" t="s">
        <v>55</v>
      </c>
      <c r="F1193" t="s">
        <v>56</v>
      </c>
      <c r="G1193">
        <v>16</v>
      </c>
      <c r="H1193" t="s">
        <v>244</v>
      </c>
      <c r="I1193" t="s">
        <v>476</v>
      </c>
      <c r="J1193" t="s">
        <v>482</v>
      </c>
      <c r="K1193" s="142">
        <v>1250</v>
      </c>
      <c r="L1193" s="326">
        <v>0.74716001749038696</v>
      </c>
      <c r="M1193" s="326">
        <v>0.77640002965927124</v>
      </c>
      <c r="N1193" s="142">
        <v>3520</v>
      </c>
      <c r="O1193" s="326">
        <v>0.74387001991271973</v>
      </c>
      <c r="P1193" s="326">
        <v>0.78817999362945557</v>
      </c>
      <c r="Q1193" s="142">
        <v>91484</v>
      </c>
      <c r="R1193" s="326">
        <v>0.74145001173019409</v>
      </c>
      <c r="S1193" s="326">
        <v>0.77395999431610107</v>
      </c>
    </row>
    <row r="1194" spans="1:19" x14ac:dyDescent="0.25">
      <c r="A1194" t="s">
        <v>478</v>
      </c>
      <c r="B1194" t="s">
        <v>284</v>
      </c>
      <c r="C1194" t="s">
        <v>309</v>
      </c>
      <c r="D1194" t="s">
        <v>477</v>
      </c>
      <c r="E1194" t="s">
        <v>55</v>
      </c>
      <c r="F1194" t="s">
        <v>56</v>
      </c>
      <c r="G1194" s="133">
        <v>16</v>
      </c>
      <c r="H1194" t="s">
        <v>244</v>
      </c>
      <c r="I1194" t="s">
        <v>476</v>
      </c>
      <c r="J1194" t="s">
        <v>481</v>
      </c>
      <c r="K1194" s="327">
        <v>189</v>
      </c>
      <c r="L1194" s="326">
        <v>0.11297000199556349</v>
      </c>
      <c r="M1194" s="326">
        <v>0.11738999933004381</v>
      </c>
      <c r="N1194" s="327">
        <v>459</v>
      </c>
      <c r="O1194" s="326">
        <v>9.7000002861022949E-2</v>
      </c>
      <c r="P1194" s="326">
        <v>0.10277999937534329</v>
      </c>
      <c r="Q1194" s="327">
        <v>12086</v>
      </c>
      <c r="R1194" s="326">
        <v>9.7949996590614319E-2</v>
      </c>
      <c r="S1194" s="325">
        <v>0.1022500023245811</v>
      </c>
    </row>
    <row r="1195" spans="1:19" x14ac:dyDescent="0.25">
      <c r="A1195" t="s">
        <v>478</v>
      </c>
      <c r="B1195" t="s">
        <v>284</v>
      </c>
      <c r="C1195" t="s">
        <v>309</v>
      </c>
      <c r="D1195" t="s">
        <v>477</v>
      </c>
      <c r="E1195" t="s">
        <v>55</v>
      </c>
      <c r="F1195" t="s">
        <v>56</v>
      </c>
      <c r="G1195" s="133">
        <v>16</v>
      </c>
      <c r="H1195" t="s">
        <v>244</v>
      </c>
      <c r="I1195" t="s">
        <v>476</v>
      </c>
      <c r="J1195" t="s">
        <v>480</v>
      </c>
      <c r="K1195" s="327">
        <v>102</v>
      </c>
      <c r="L1195" s="326">
        <v>6.0970000922679901E-2</v>
      </c>
      <c r="M1195" s="326">
        <v>6.3349999487400055E-2</v>
      </c>
      <c r="N1195" s="327">
        <v>296</v>
      </c>
      <c r="O1195" s="326">
        <v>6.2550000846385956E-2</v>
      </c>
      <c r="P1195" s="326">
        <v>6.6279999911785126E-2</v>
      </c>
      <c r="Q1195" s="327">
        <v>8487</v>
      </c>
      <c r="R1195" s="326">
        <v>6.8779997527599335E-2</v>
      </c>
      <c r="S1195" s="325">
        <v>7.1800000965595245E-2</v>
      </c>
    </row>
    <row r="1196" spans="1:19" x14ac:dyDescent="0.25">
      <c r="A1196" t="s">
        <v>478</v>
      </c>
      <c r="B1196" t="s">
        <v>284</v>
      </c>
      <c r="C1196" t="s">
        <v>309</v>
      </c>
      <c r="D1196" t="s">
        <v>477</v>
      </c>
      <c r="E1196" t="s">
        <v>55</v>
      </c>
      <c r="F1196" t="s">
        <v>56</v>
      </c>
      <c r="G1196" s="133">
        <v>16</v>
      </c>
      <c r="H1196" t="s">
        <v>244</v>
      </c>
      <c r="I1196" t="s">
        <v>476</v>
      </c>
      <c r="J1196" t="s">
        <v>479</v>
      </c>
      <c r="K1196" s="327">
        <v>63</v>
      </c>
      <c r="L1196" s="326">
        <v>3.765999898314476E-2</v>
      </c>
      <c r="N1196" s="327">
        <v>266</v>
      </c>
      <c r="O1196" s="326">
        <v>5.6210000067949302E-2</v>
      </c>
      <c r="Q1196" s="327">
        <v>5183</v>
      </c>
      <c r="R1196" s="326">
        <v>4.2010001838207238E-2</v>
      </c>
      <c r="S1196" s="325"/>
    </row>
    <row r="1197" spans="1:19" x14ac:dyDescent="0.25">
      <c r="A1197" t="s">
        <v>478</v>
      </c>
      <c r="B1197" t="s">
        <v>284</v>
      </c>
      <c r="C1197" t="s">
        <v>309</v>
      </c>
      <c r="D1197" t="s">
        <v>477</v>
      </c>
      <c r="E1197" t="s">
        <v>55</v>
      </c>
      <c r="F1197" t="s">
        <v>56</v>
      </c>
      <c r="G1197" s="133">
        <v>16</v>
      </c>
      <c r="H1197" t="s">
        <v>244</v>
      </c>
      <c r="I1197" t="s">
        <v>476</v>
      </c>
      <c r="J1197" t="s">
        <v>475</v>
      </c>
      <c r="K1197" s="327">
        <v>69</v>
      </c>
      <c r="L1197" s="326">
        <v>4.1239999234676361E-2</v>
      </c>
      <c r="M1197" s="326">
        <v>4.28600013256073E-2</v>
      </c>
      <c r="N1197" s="327">
        <v>191</v>
      </c>
      <c r="O1197" s="326">
        <v>4.0359999984502792E-2</v>
      </c>
      <c r="P1197" s="326">
        <v>4.276999831199646E-2</v>
      </c>
      <c r="Q1197" s="327">
        <v>6145</v>
      </c>
      <c r="R1197" s="326">
        <v>4.9800001084804528E-2</v>
      </c>
      <c r="S1197" s="325">
        <v>5.1989998668432243E-2</v>
      </c>
    </row>
    <row r="1198" spans="1:19" x14ac:dyDescent="0.25">
      <c r="A1198" t="s">
        <v>478</v>
      </c>
      <c r="B1198" t="s">
        <v>284</v>
      </c>
      <c r="C1198" t="s">
        <v>309</v>
      </c>
      <c r="D1198" t="s">
        <v>477</v>
      </c>
      <c r="E1198" t="s">
        <v>57</v>
      </c>
      <c r="F1198" t="s">
        <v>58</v>
      </c>
      <c r="G1198">
        <v>2</v>
      </c>
      <c r="H1198" t="s">
        <v>243</v>
      </c>
      <c r="I1198" t="s">
        <v>525</v>
      </c>
      <c r="J1198" t="s">
        <v>530</v>
      </c>
      <c r="K1198" s="142">
        <v>7</v>
      </c>
      <c r="L1198" s="326">
        <v>6.9400002248585224E-3</v>
      </c>
      <c r="N1198" s="142">
        <v>15</v>
      </c>
      <c r="O1198" s="326">
        <v>4.6899998560547829E-3</v>
      </c>
      <c r="Q1198" s="142">
        <v>595</v>
      </c>
      <c r="R1198" s="326">
        <v>4.8199999146163464E-3</v>
      </c>
    </row>
    <row r="1199" spans="1:19" x14ac:dyDescent="0.25">
      <c r="A1199" t="s">
        <v>478</v>
      </c>
      <c r="B1199" t="s">
        <v>284</v>
      </c>
      <c r="C1199" t="s">
        <v>309</v>
      </c>
      <c r="D1199" t="s">
        <v>477</v>
      </c>
      <c r="E1199" t="s">
        <v>57</v>
      </c>
      <c r="F1199" t="s">
        <v>58</v>
      </c>
      <c r="G1199" s="133">
        <v>2</v>
      </c>
      <c r="H1199" t="s">
        <v>243</v>
      </c>
      <c r="I1199" t="s">
        <v>525</v>
      </c>
      <c r="J1199" t="s">
        <v>529</v>
      </c>
      <c r="K1199" s="327">
        <v>45</v>
      </c>
      <c r="L1199" s="326">
        <v>4.4640000909566879E-2</v>
      </c>
      <c r="N1199" s="327">
        <v>132</v>
      </c>
      <c r="O1199" s="326">
        <v>4.1280001401901252E-2</v>
      </c>
      <c r="Q1199" s="327">
        <v>4962</v>
      </c>
      <c r="R1199" s="326">
        <v>4.0219999849796302E-2</v>
      </c>
      <c r="S1199" s="325"/>
    </row>
    <row r="1200" spans="1:19" x14ac:dyDescent="0.25">
      <c r="A1200" t="s">
        <v>478</v>
      </c>
      <c r="B1200" t="s">
        <v>284</v>
      </c>
      <c r="C1200" t="s">
        <v>309</v>
      </c>
      <c r="D1200" t="s">
        <v>477</v>
      </c>
      <c r="E1200" t="s">
        <v>57</v>
      </c>
      <c r="F1200" t="s">
        <v>58</v>
      </c>
      <c r="G1200" s="133">
        <v>2</v>
      </c>
      <c r="H1200" t="s">
        <v>243</v>
      </c>
      <c r="I1200" t="s">
        <v>525</v>
      </c>
      <c r="J1200" t="s">
        <v>528</v>
      </c>
      <c r="K1200" s="327">
        <v>132</v>
      </c>
      <c r="L1200" s="326">
        <v>0.13095000386238101</v>
      </c>
      <c r="N1200" s="327">
        <v>388</v>
      </c>
      <c r="O1200" s="326">
        <v>0.1213300004601479</v>
      </c>
      <c r="Q1200" s="327">
        <v>15699</v>
      </c>
      <c r="R1200" s="326">
        <v>0.12724000215530401</v>
      </c>
      <c r="S1200" s="325"/>
    </row>
    <row r="1201" spans="1:19" x14ac:dyDescent="0.25">
      <c r="A1201" t="s">
        <v>478</v>
      </c>
      <c r="B1201" t="s">
        <v>284</v>
      </c>
      <c r="C1201" t="s">
        <v>309</v>
      </c>
      <c r="D1201" t="s">
        <v>477</v>
      </c>
      <c r="E1201" t="s">
        <v>57</v>
      </c>
      <c r="F1201" t="s">
        <v>58</v>
      </c>
      <c r="G1201" s="133">
        <v>2</v>
      </c>
      <c r="H1201" t="s">
        <v>243</v>
      </c>
      <c r="I1201" t="s">
        <v>525</v>
      </c>
      <c r="J1201" t="s">
        <v>527</v>
      </c>
      <c r="K1201" s="327">
        <v>218</v>
      </c>
      <c r="L1201" s="326">
        <v>0.21626999974250791</v>
      </c>
      <c r="N1201" s="327">
        <v>705</v>
      </c>
      <c r="O1201" s="326">
        <v>0.22044999897480011</v>
      </c>
      <c r="Q1201" s="327">
        <v>30576</v>
      </c>
      <c r="R1201" s="326">
        <v>0.2478100061416626</v>
      </c>
      <c r="S1201" s="325"/>
    </row>
    <row r="1202" spans="1:19" x14ac:dyDescent="0.25">
      <c r="A1202" t="s">
        <v>478</v>
      </c>
      <c r="B1202" t="s">
        <v>284</v>
      </c>
      <c r="C1202" t="s">
        <v>309</v>
      </c>
      <c r="D1202" t="s">
        <v>477</v>
      </c>
      <c r="E1202" t="s">
        <v>57</v>
      </c>
      <c r="F1202" t="s">
        <v>58</v>
      </c>
      <c r="G1202">
        <v>2</v>
      </c>
      <c r="H1202" t="s">
        <v>243</v>
      </c>
      <c r="I1202" t="s">
        <v>525</v>
      </c>
      <c r="J1202" t="s">
        <v>526</v>
      </c>
      <c r="K1202" s="142">
        <v>259</v>
      </c>
      <c r="L1202" s="326">
        <v>0.25694000720977778</v>
      </c>
      <c r="N1202" s="142">
        <v>765</v>
      </c>
      <c r="O1202" s="326">
        <v>0.23920999467372889</v>
      </c>
      <c r="Q1202" s="142">
        <v>30917</v>
      </c>
      <c r="R1202" s="326">
        <v>0.25056999921798712</v>
      </c>
    </row>
    <row r="1203" spans="1:19" x14ac:dyDescent="0.25">
      <c r="A1203" t="s">
        <v>478</v>
      </c>
      <c r="B1203" t="s">
        <v>284</v>
      </c>
      <c r="C1203" t="s">
        <v>309</v>
      </c>
      <c r="D1203" t="s">
        <v>477</v>
      </c>
      <c r="E1203" t="s">
        <v>57</v>
      </c>
      <c r="F1203" t="s">
        <v>58</v>
      </c>
      <c r="G1203" s="133">
        <v>2</v>
      </c>
      <c r="H1203" t="s">
        <v>243</v>
      </c>
      <c r="I1203" t="s">
        <v>525</v>
      </c>
      <c r="J1203" t="s">
        <v>259</v>
      </c>
      <c r="K1203" s="327">
        <v>201</v>
      </c>
      <c r="L1203" s="326">
        <v>0.1993999928236008</v>
      </c>
      <c r="N1203" s="327">
        <v>677</v>
      </c>
      <c r="O1203" s="326">
        <v>0.21168999373912811</v>
      </c>
      <c r="Q1203" s="327">
        <v>23351</v>
      </c>
      <c r="R1203" s="326">
        <v>0.18925000727176669</v>
      </c>
      <c r="S1203" s="325"/>
    </row>
    <row r="1204" spans="1:19" x14ac:dyDescent="0.25">
      <c r="A1204" t="s">
        <v>478</v>
      </c>
      <c r="B1204" t="s">
        <v>284</v>
      </c>
      <c r="C1204" t="s">
        <v>309</v>
      </c>
      <c r="D1204" t="s">
        <v>477</v>
      </c>
      <c r="E1204" t="s">
        <v>57</v>
      </c>
      <c r="F1204" t="s">
        <v>58</v>
      </c>
      <c r="G1204">
        <v>2</v>
      </c>
      <c r="H1204" t="s">
        <v>243</v>
      </c>
      <c r="I1204" t="s">
        <v>525</v>
      </c>
      <c r="J1204" t="s">
        <v>260</v>
      </c>
      <c r="K1204" s="142">
        <v>146</v>
      </c>
      <c r="L1204" s="326">
        <v>0.1448400020599365</v>
      </c>
      <c r="N1204" s="142">
        <v>516</v>
      </c>
      <c r="O1204" s="326">
        <v>0.1613499969244003</v>
      </c>
      <c r="Q1204" s="142">
        <v>17285</v>
      </c>
      <c r="R1204" s="326">
        <v>0.14009000360965729</v>
      </c>
    </row>
    <row r="1205" spans="1:19" x14ac:dyDescent="0.25">
      <c r="A1205" t="s">
        <v>478</v>
      </c>
      <c r="B1205" t="s">
        <v>284</v>
      </c>
      <c r="C1205" t="s">
        <v>309</v>
      </c>
      <c r="D1205" t="s">
        <v>477</v>
      </c>
      <c r="E1205" t="s">
        <v>57</v>
      </c>
      <c r="F1205" t="s">
        <v>58</v>
      </c>
      <c r="G1205">
        <v>2</v>
      </c>
      <c r="H1205" t="s">
        <v>243</v>
      </c>
      <c r="I1205" t="s">
        <v>521</v>
      </c>
      <c r="J1205" t="s">
        <v>524</v>
      </c>
      <c r="K1205" s="142">
        <v>774</v>
      </c>
      <c r="L1205" s="326">
        <v>0.76785999536514282</v>
      </c>
      <c r="M1205" s="326">
        <v>0.77710998058319092</v>
      </c>
      <c r="N1205" s="142">
        <v>2556</v>
      </c>
      <c r="O1205" s="326">
        <v>0.79925000667572021</v>
      </c>
      <c r="P1205" s="326">
        <v>0.81090998649597168</v>
      </c>
      <c r="Q1205" s="142">
        <v>99716</v>
      </c>
      <c r="R1205" s="326">
        <v>0.80817002058029175</v>
      </c>
      <c r="S1205" s="326">
        <v>0.84360998868942261</v>
      </c>
    </row>
    <row r="1206" spans="1:19" x14ac:dyDescent="0.25">
      <c r="A1206" t="s">
        <v>478</v>
      </c>
      <c r="B1206" t="s">
        <v>284</v>
      </c>
      <c r="C1206" t="s">
        <v>309</v>
      </c>
      <c r="D1206" t="s">
        <v>477</v>
      </c>
      <c r="E1206" t="s">
        <v>57</v>
      </c>
      <c r="F1206" t="s">
        <v>58</v>
      </c>
      <c r="G1206">
        <v>2</v>
      </c>
      <c r="H1206" t="s">
        <v>243</v>
      </c>
      <c r="I1206" t="s">
        <v>521</v>
      </c>
      <c r="J1206" t="s">
        <v>523</v>
      </c>
      <c r="K1206" s="142">
        <v>125</v>
      </c>
      <c r="L1206" s="326">
        <v>0.12400999665260309</v>
      </c>
      <c r="M1206" s="326">
        <v>0.12549999356269839</v>
      </c>
      <c r="N1206" s="142">
        <v>348</v>
      </c>
      <c r="O1206" s="326">
        <v>0.10881999880075451</v>
      </c>
      <c r="P1206" s="326">
        <v>0.1104099974036217</v>
      </c>
      <c r="Q1206" s="142">
        <v>10969</v>
      </c>
      <c r="R1206" s="326">
        <v>8.8899999856948853E-2</v>
      </c>
      <c r="S1206" s="326">
        <v>9.2799998819828033E-2</v>
      </c>
    </row>
    <row r="1207" spans="1:19" x14ac:dyDescent="0.25">
      <c r="A1207" t="s">
        <v>478</v>
      </c>
      <c r="B1207" t="s">
        <v>284</v>
      </c>
      <c r="C1207" t="s">
        <v>309</v>
      </c>
      <c r="D1207" t="s">
        <v>477</v>
      </c>
      <c r="E1207" t="s">
        <v>57</v>
      </c>
      <c r="F1207" t="s">
        <v>58</v>
      </c>
      <c r="G1207">
        <v>2</v>
      </c>
      <c r="H1207" t="s">
        <v>243</v>
      </c>
      <c r="I1207" t="s">
        <v>521</v>
      </c>
      <c r="J1207" t="s">
        <v>522</v>
      </c>
      <c r="K1207" s="142">
        <v>97</v>
      </c>
      <c r="L1207" s="326">
        <v>9.6230000257492065E-2</v>
      </c>
      <c r="M1207" s="326">
        <v>9.7390003502368927E-2</v>
      </c>
      <c r="N1207" s="142">
        <v>248</v>
      </c>
      <c r="O1207" s="326">
        <v>7.7550001442432404E-2</v>
      </c>
      <c r="P1207" s="326">
        <v>7.8680001199245453E-2</v>
      </c>
      <c r="Q1207" s="142">
        <v>7517</v>
      </c>
      <c r="R1207" s="326">
        <v>6.0920000076293952E-2</v>
      </c>
      <c r="S1207" s="326">
        <v>6.3589997589588165E-2</v>
      </c>
    </row>
    <row r="1208" spans="1:19" x14ac:dyDescent="0.25">
      <c r="A1208" t="s">
        <v>478</v>
      </c>
      <c r="B1208" t="s">
        <v>284</v>
      </c>
      <c r="C1208" t="s">
        <v>309</v>
      </c>
      <c r="D1208" t="s">
        <v>477</v>
      </c>
      <c r="E1208" t="s">
        <v>57</v>
      </c>
      <c r="F1208" t="s">
        <v>58</v>
      </c>
      <c r="G1208" s="133">
        <v>2</v>
      </c>
      <c r="H1208" t="s">
        <v>243</v>
      </c>
      <c r="I1208" t="s">
        <v>521</v>
      </c>
      <c r="J1208" t="s">
        <v>438</v>
      </c>
      <c r="K1208" s="327">
        <v>12</v>
      </c>
      <c r="L1208" s="326">
        <v>1.1900000274181369E-2</v>
      </c>
      <c r="N1208" s="327">
        <v>46</v>
      </c>
      <c r="O1208" s="326">
        <v>1.437999960035086E-2</v>
      </c>
      <c r="Q1208" s="327">
        <v>5183</v>
      </c>
      <c r="R1208" s="326">
        <v>4.2010001838207238E-2</v>
      </c>
      <c r="S1208" s="325"/>
    </row>
    <row r="1209" spans="1:19" x14ac:dyDescent="0.25">
      <c r="A1209" t="s">
        <v>478</v>
      </c>
      <c r="B1209" t="s">
        <v>284</v>
      </c>
      <c r="C1209" t="s">
        <v>309</v>
      </c>
      <c r="D1209" t="s">
        <v>477</v>
      </c>
      <c r="E1209" t="s">
        <v>57</v>
      </c>
      <c r="F1209" t="s">
        <v>58</v>
      </c>
      <c r="G1209">
        <v>2</v>
      </c>
      <c r="H1209" t="s">
        <v>243</v>
      </c>
      <c r="I1209" t="s">
        <v>517</v>
      </c>
      <c r="J1209" t="s">
        <v>520</v>
      </c>
      <c r="K1209" s="142">
        <v>387</v>
      </c>
      <c r="L1209" s="326">
        <v>0.38392999768257141</v>
      </c>
      <c r="N1209" s="142">
        <v>1159</v>
      </c>
      <c r="O1209" s="326">
        <v>0.36241000890731812</v>
      </c>
      <c r="Q1209" s="142">
        <v>43571</v>
      </c>
      <c r="R1209" s="326">
        <v>0.35313001275062561</v>
      </c>
    </row>
    <row r="1210" spans="1:19" x14ac:dyDescent="0.25">
      <c r="A1210" t="s">
        <v>478</v>
      </c>
      <c r="B1210" t="s">
        <v>284</v>
      </c>
      <c r="C1210" t="s">
        <v>309</v>
      </c>
      <c r="D1210" t="s">
        <v>477</v>
      </c>
      <c r="E1210" t="s">
        <v>57</v>
      </c>
      <c r="F1210" t="s">
        <v>58</v>
      </c>
      <c r="G1210" s="133">
        <v>2</v>
      </c>
      <c r="H1210" t="s">
        <v>243</v>
      </c>
      <c r="I1210" t="s">
        <v>517</v>
      </c>
      <c r="J1210" t="s">
        <v>519</v>
      </c>
      <c r="K1210" s="327">
        <v>278</v>
      </c>
      <c r="L1210" s="326">
        <v>0.2757900059223175</v>
      </c>
      <c r="N1210" s="327">
        <v>840</v>
      </c>
      <c r="O1210" s="326">
        <v>0.26265999674797058</v>
      </c>
      <c r="Q1210" s="327">
        <v>34904</v>
      </c>
      <c r="R1210" s="326">
        <v>0.28288999199867249</v>
      </c>
      <c r="S1210" s="325"/>
    </row>
    <row r="1211" spans="1:19" x14ac:dyDescent="0.25">
      <c r="A1211" t="s">
        <v>478</v>
      </c>
      <c r="B1211" t="s">
        <v>284</v>
      </c>
      <c r="C1211" t="s">
        <v>309</v>
      </c>
      <c r="D1211" t="s">
        <v>477</v>
      </c>
      <c r="E1211" t="s">
        <v>57</v>
      </c>
      <c r="F1211" t="s">
        <v>58</v>
      </c>
      <c r="G1211">
        <v>2</v>
      </c>
      <c r="H1211" t="s">
        <v>243</v>
      </c>
      <c r="I1211" t="s">
        <v>517</v>
      </c>
      <c r="J1211" t="s">
        <v>518</v>
      </c>
      <c r="K1211" s="142">
        <v>343</v>
      </c>
      <c r="L1211" s="326">
        <v>0.34027999639511108</v>
      </c>
      <c r="N1211" s="142">
        <v>1199</v>
      </c>
      <c r="O1211" s="326">
        <v>0.37492001056671143</v>
      </c>
      <c r="Q1211" s="142">
        <v>44910</v>
      </c>
      <c r="R1211" s="326">
        <v>0.3639799952507019</v>
      </c>
    </row>
    <row r="1212" spans="1:19" x14ac:dyDescent="0.25">
      <c r="A1212" t="s">
        <v>478</v>
      </c>
      <c r="B1212" t="s">
        <v>284</v>
      </c>
      <c r="C1212" t="s">
        <v>309</v>
      </c>
      <c r="D1212" t="s">
        <v>477</v>
      </c>
      <c r="E1212" t="s">
        <v>57</v>
      </c>
      <c r="F1212" t="s">
        <v>58</v>
      </c>
      <c r="G1212" s="133">
        <v>2</v>
      </c>
      <c r="H1212" t="s">
        <v>243</v>
      </c>
      <c r="I1212" t="s">
        <v>513</v>
      </c>
      <c r="J1212" t="s">
        <v>516</v>
      </c>
      <c r="K1212" s="327">
        <v>36</v>
      </c>
      <c r="L1212" s="326">
        <v>3.570999950170517E-2</v>
      </c>
      <c r="M1212" s="326">
        <v>3.677000105381012E-2</v>
      </c>
      <c r="N1212" s="327">
        <v>108</v>
      </c>
      <c r="O1212" s="326">
        <v>3.3769998699426651E-2</v>
      </c>
      <c r="P1212" s="326">
        <v>3.5130001604557037E-2</v>
      </c>
      <c r="Q1212" s="327">
        <v>4179</v>
      </c>
      <c r="R1212" s="326">
        <v>3.3870000392198563E-2</v>
      </c>
      <c r="S1212" s="325">
        <v>3.8320001214742661E-2</v>
      </c>
    </row>
    <row r="1213" spans="1:19" x14ac:dyDescent="0.25">
      <c r="A1213" t="s">
        <v>478</v>
      </c>
      <c r="B1213" t="s">
        <v>284</v>
      </c>
      <c r="C1213" t="s">
        <v>309</v>
      </c>
      <c r="D1213" t="s">
        <v>477</v>
      </c>
      <c r="E1213" t="s">
        <v>57</v>
      </c>
      <c r="F1213" t="s">
        <v>58</v>
      </c>
      <c r="G1213" s="133">
        <v>2</v>
      </c>
      <c r="H1213" t="s">
        <v>243</v>
      </c>
      <c r="I1213" t="s">
        <v>513</v>
      </c>
      <c r="J1213" t="s">
        <v>515</v>
      </c>
      <c r="K1213" s="327">
        <v>105</v>
      </c>
      <c r="L1213" s="326">
        <v>0.1041700020432472</v>
      </c>
      <c r="M1213" s="326">
        <v>0.10724999755620961</v>
      </c>
      <c r="N1213" s="327">
        <v>330</v>
      </c>
      <c r="O1213" s="326">
        <v>0.1031899973750114</v>
      </c>
      <c r="P1213" s="326">
        <v>0.1073499992489815</v>
      </c>
      <c r="Q1213" s="327">
        <v>13286</v>
      </c>
      <c r="R1213" s="326">
        <v>0.1076800003647804</v>
      </c>
      <c r="S1213" s="325">
        <v>0.12182000279426571</v>
      </c>
    </row>
    <row r="1214" spans="1:19" x14ac:dyDescent="0.25">
      <c r="A1214" t="s">
        <v>478</v>
      </c>
      <c r="B1214" t="s">
        <v>284</v>
      </c>
      <c r="C1214" t="s">
        <v>309</v>
      </c>
      <c r="D1214" t="s">
        <v>477</v>
      </c>
      <c r="E1214" t="s">
        <v>57</v>
      </c>
      <c r="F1214" t="s">
        <v>58</v>
      </c>
      <c r="G1214" s="133">
        <v>2</v>
      </c>
      <c r="H1214" t="s">
        <v>243</v>
      </c>
      <c r="I1214" t="s">
        <v>513</v>
      </c>
      <c r="J1214" t="s">
        <v>514</v>
      </c>
      <c r="K1214" s="327">
        <v>838</v>
      </c>
      <c r="L1214" s="326">
        <v>0.83135002851486206</v>
      </c>
      <c r="M1214" s="326">
        <v>0.85597997903823853</v>
      </c>
      <c r="N1214" s="327">
        <v>2636</v>
      </c>
      <c r="O1214" s="326">
        <v>0.82427000999450684</v>
      </c>
      <c r="P1214" s="326">
        <v>0.85750997066497803</v>
      </c>
      <c r="Q1214" s="327">
        <v>91601</v>
      </c>
      <c r="R1214" s="326">
        <v>0.74239999055862427</v>
      </c>
      <c r="S1214" s="325">
        <v>0.83986997604370117</v>
      </c>
    </row>
    <row r="1215" spans="1:19" x14ac:dyDescent="0.25">
      <c r="A1215" t="s">
        <v>478</v>
      </c>
      <c r="B1215" t="s">
        <v>284</v>
      </c>
      <c r="C1215" t="s">
        <v>309</v>
      </c>
      <c r="D1215" t="s">
        <v>477</v>
      </c>
      <c r="E1215" t="s">
        <v>57</v>
      </c>
      <c r="F1215" t="s">
        <v>58</v>
      </c>
      <c r="G1215" s="133">
        <v>2</v>
      </c>
      <c r="H1215" t="s">
        <v>243</v>
      </c>
      <c r="I1215" t="s">
        <v>513</v>
      </c>
      <c r="J1215" t="s">
        <v>512</v>
      </c>
      <c r="K1215" s="327">
        <v>29</v>
      </c>
      <c r="L1215" s="326">
        <v>2.8769999742507931E-2</v>
      </c>
      <c r="N1215" s="327">
        <v>124</v>
      </c>
      <c r="O1215" s="326">
        <v>3.8770001381635673E-2</v>
      </c>
      <c r="Q1215" s="327">
        <v>14319</v>
      </c>
      <c r="R1215" s="326">
        <v>0.11604999750852581</v>
      </c>
      <c r="S1215" s="325"/>
    </row>
    <row r="1216" spans="1:19" x14ac:dyDescent="0.25">
      <c r="A1216" t="s">
        <v>478</v>
      </c>
      <c r="B1216" t="s">
        <v>284</v>
      </c>
      <c r="C1216" t="s">
        <v>309</v>
      </c>
      <c r="D1216" t="s">
        <v>477</v>
      </c>
      <c r="E1216" t="s">
        <v>57</v>
      </c>
      <c r="F1216" t="s">
        <v>58</v>
      </c>
      <c r="G1216">
        <v>2</v>
      </c>
      <c r="H1216" t="s">
        <v>243</v>
      </c>
      <c r="I1216" t="s">
        <v>575</v>
      </c>
      <c r="J1216" t="s">
        <v>511</v>
      </c>
      <c r="K1216" s="142">
        <v>74</v>
      </c>
      <c r="L1216" s="326">
        <v>7.3409996926784515E-2</v>
      </c>
      <c r="M1216" s="326">
        <v>7.3409996926784515E-2</v>
      </c>
      <c r="N1216" s="142">
        <v>113</v>
      </c>
      <c r="O1216" s="326">
        <v>3.5330001264810562E-2</v>
      </c>
      <c r="P1216" s="326">
        <v>3.6019999533891678E-2</v>
      </c>
      <c r="Q1216" s="142">
        <v>5100</v>
      </c>
      <c r="R1216" s="326">
        <v>4.1329998522996902E-2</v>
      </c>
      <c r="S1216" s="326">
        <v>4.4070001691579819E-2</v>
      </c>
    </row>
    <row r="1217" spans="1:19" x14ac:dyDescent="0.25">
      <c r="A1217" t="s">
        <v>478</v>
      </c>
      <c r="B1217" t="s">
        <v>284</v>
      </c>
      <c r="C1217" t="s">
        <v>309</v>
      </c>
      <c r="D1217" t="s">
        <v>477</v>
      </c>
      <c r="E1217" t="s">
        <v>57</v>
      </c>
      <c r="F1217" t="s">
        <v>58</v>
      </c>
      <c r="G1217" s="133">
        <v>2</v>
      </c>
      <c r="H1217" t="s">
        <v>243</v>
      </c>
      <c r="I1217" t="s">
        <v>575</v>
      </c>
      <c r="J1217" t="s">
        <v>510</v>
      </c>
      <c r="K1217" s="327">
        <v>2</v>
      </c>
      <c r="L1217" s="326">
        <v>1.9799999427050352E-3</v>
      </c>
      <c r="M1217" s="326">
        <v>1.9799999427050352E-3</v>
      </c>
      <c r="N1217" s="327">
        <v>12</v>
      </c>
      <c r="O1217" s="326">
        <v>3.7499999161809679E-3</v>
      </c>
      <c r="P1217" s="326">
        <v>3.830000059679151E-3</v>
      </c>
      <c r="Q1217" s="327">
        <v>2781</v>
      </c>
      <c r="R1217" s="326">
        <v>2.2539999336004261E-2</v>
      </c>
      <c r="S1217" s="325">
        <v>2.4029999971389771E-2</v>
      </c>
    </row>
    <row r="1218" spans="1:19" x14ac:dyDescent="0.25">
      <c r="A1218" t="s">
        <v>478</v>
      </c>
      <c r="B1218" t="s">
        <v>284</v>
      </c>
      <c r="C1218" t="s">
        <v>309</v>
      </c>
      <c r="D1218" t="s">
        <v>477</v>
      </c>
      <c r="E1218" t="s">
        <v>57</v>
      </c>
      <c r="F1218" t="s">
        <v>58</v>
      </c>
      <c r="G1218" s="133">
        <v>2</v>
      </c>
      <c r="H1218" t="s">
        <v>243</v>
      </c>
      <c r="I1218" t="s">
        <v>575</v>
      </c>
      <c r="J1218" t="s">
        <v>509</v>
      </c>
      <c r="K1218" s="327">
        <v>5</v>
      </c>
      <c r="L1218" s="326">
        <v>4.9600000493228444E-3</v>
      </c>
      <c r="M1218" s="326">
        <v>4.9600000493228444E-3</v>
      </c>
      <c r="N1218" s="327">
        <v>18</v>
      </c>
      <c r="O1218" s="326">
        <v>5.6300000287592411E-3</v>
      </c>
      <c r="P1218" s="326">
        <v>5.7399999350309372E-3</v>
      </c>
      <c r="Q1218" s="327">
        <v>909</v>
      </c>
      <c r="R1218" s="326">
        <v>7.3699997738003731E-3</v>
      </c>
      <c r="S1218" s="325">
        <v>7.8499997034668922E-3</v>
      </c>
    </row>
    <row r="1219" spans="1:19" x14ac:dyDescent="0.25">
      <c r="A1219" t="s">
        <v>478</v>
      </c>
      <c r="B1219" t="s">
        <v>284</v>
      </c>
      <c r="C1219" t="s">
        <v>309</v>
      </c>
      <c r="D1219" t="s">
        <v>477</v>
      </c>
      <c r="E1219" t="s">
        <v>57</v>
      </c>
      <c r="F1219" t="s">
        <v>58</v>
      </c>
      <c r="G1219" s="133">
        <v>2</v>
      </c>
      <c r="H1219" t="s">
        <v>243</v>
      </c>
      <c r="I1219" t="s">
        <v>575</v>
      </c>
      <c r="J1219" t="s">
        <v>508</v>
      </c>
      <c r="K1219" s="327">
        <v>2</v>
      </c>
      <c r="L1219" s="326">
        <v>1.9799999427050352E-3</v>
      </c>
      <c r="M1219" s="326">
        <v>1.9799999427050352E-3</v>
      </c>
      <c r="N1219" s="327">
        <v>14</v>
      </c>
      <c r="O1219" s="326">
        <v>4.3799998238682747E-3</v>
      </c>
      <c r="P1219" s="326">
        <v>4.459999967366457E-3</v>
      </c>
      <c r="Q1219" s="327">
        <v>2219</v>
      </c>
      <c r="R1219" s="326">
        <v>1.7980000004172329E-2</v>
      </c>
      <c r="S1219" s="325">
        <v>1.9169999286532399E-2</v>
      </c>
    </row>
    <row r="1220" spans="1:19" x14ac:dyDescent="0.25">
      <c r="A1220" t="s">
        <v>478</v>
      </c>
      <c r="B1220" t="s">
        <v>284</v>
      </c>
      <c r="C1220" t="s">
        <v>309</v>
      </c>
      <c r="D1220" t="s">
        <v>477</v>
      </c>
      <c r="E1220" t="s">
        <v>57</v>
      </c>
      <c r="F1220" t="s">
        <v>58</v>
      </c>
      <c r="G1220">
        <v>2</v>
      </c>
      <c r="H1220" t="s">
        <v>243</v>
      </c>
      <c r="I1220" t="s">
        <v>575</v>
      </c>
      <c r="J1220" t="s">
        <v>438</v>
      </c>
      <c r="K1220" s="142">
        <v>0</v>
      </c>
      <c r="L1220" s="326">
        <v>0</v>
      </c>
      <c r="N1220" s="142">
        <v>61</v>
      </c>
      <c r="O1220" s="326">
        <v>1.906999945640564E-2</v>
      </c>
      <c r="Q1220" s="142">
        <v>7648</v>
      </c>
      <c r="R1220" s="326">
        <v>6.1980001628398902E-2</v>
      </c>
    </row>
    <row r="1221" spans="1:19" x14ac:dyDescent="0.25">
      <c r="A1221" t="s">
        <v>478</v>
      </c>
      <c r="B1221" t="s">
        <v>284</v>
      </c>
      <c r="C1221" t="s">
        <v>309</v>
      </c>
      <c r="D1221" t="s">
        <v>477</v>
      </c>
      <c r="E1221" t="s">
        <v>57</v>
      </c>
      <c r="F1221" t="s">
        <v>58</v>
      </c>
      <c r="G1221" s="133">
        <v>2</v>
      </c>
      <c r="H1221" t="s">
        <v>243</v>
      </c>
      <c r="I1221" t="s">
        <v>575</v>
      </c>
      <c r="J1221" t="s">
        <v>507</v>
      </c>
      <c r="K1221" s="327">
        <v>925</v>
      </c>
      <c r="L1221" s="326">
        <v>0.91765999794006348</v>
      </c>
      <c r="M1221" s="326">
        <v>0.91765999794006348</v>
      </c>
      <c r="N1221" s="327">
        <v>2980</v>
      </c>
      <c r="O1221" s="326">
        <v>0.93182998895645142</v>
      </c>
      <c r="P1221" s="326">
        <v>0.94994997978210449</v>
      </c>
      <c r="Q1221" s="327">
        <v>104728</v>
      </c>
      <c r="R1221" s="326">
        <v>0.84878998994827271</v>
      </c>
      <c r="S1221" s="325">
        <v>0.90487998723983765</v>
      </c>
    </row>
    <row r="1222" spans="1:19" x14ac:dyDescent="0.25">
      <c r="A1222" t="s">
        <v>478</v>
      </c>
      <c r="B1222" t="s">
        <v>284</v>
      </c>
      <c r="C1222" t="s">
        <v>309</v>
      </c>
      <c r="D1222" t="s">
        <v>477</v>
      </c>
      <c r="E1222" t="s">
        <v>57</v>
      </c>
      <c r="F1222" t="s">
        <v>58</v>
      </c>
      <c r="G1222">
        <v>2</v>
      </c>
      <c r="H1222" t="s">
        <v>243</v>
      </c>
      <c r="I1222" t="s">
        <v>576</v>
      </c>
      <c r="J1222" t="s">
        <v>485</v>
      </c>
      <c r="K1222" s="142">
        <v>0</v>
      </c>
      <c r="L1222" s="326">
        <v>0</v>
      </c>
      <c r="N1222" s="142">
        <v>0</v>
      </c>
      <c r="O1222" s="326">
        <v>0</v>
      </c>
      <c r="Q1222" s="142">
        <v>2</v>
      </c>
      <c r="R1222" s="326">
        <v>1.99999994947575E-5</v>
      </c>
      <c r="S1222" s="326">
        <v>0.5</v>
      </c>
    </row>
    <row r="1223" spans="1:19" x14ac:dyDescent="0.25">
      <c r="A1223" t="s">
        <v>478</v>
      </c>
      <c r="B1223" t="s">
        <v>284</v>
      </c>
      <c r="C1223" t="s">
        <v>309</v>
      </c>
      <c r="D1223" t="s">
        <v>477</v>
      </c>
      <c r="E1223" t="s">
        <v>57</v>
      </c>
      <c r="F1223" t="s">
        <v>58</v>
      </c>
      <c r="G1223" s="133">
        <v>2</v>
      </c>
      <c r="H1223" t="s">
        <v>243</v>
      </c>
      <c r="I1223" t="s">
        <v>576</v>
      </c>
      <c r="J1223" t="s">
        <v>484</v>
      </c>
      <c r="K1223" s="327">
        <v>0</v>
      </c>
      <c r="L1223" s="326">
        <v>0</v>
      </c>
      <c r="N1223" s="327">
        <v>0</v>
      </c>
      <c r="O1223" s="326">
        <v>0</v>
      </c>
      <c r="Q1223" s="327">
        <v>2</v>
      </c>
      <c r="R1223" s="326">
        <v>1.99999994947575E-5</v>
      </c>
      <c r="S1223" s="325">
        <v>0.5</v>
      </c>
    </row>
    <row r="1224" spans="1:19" x14ac:dyDescent="0.25">
      <c r="A1224" t="s">
        <v>478</v>
      </c>
      <c r="B1224" t="s">
        <v>284</v>
      </c>
      <c r="C1224" t="s">
        <v>309</v>
      </c>
      <c r="D1224" t="s">
        <v>477</v>
      </c>
      <c r="E1224" t="s">
        <v>57</v>
      </c>
      <c r="F1224" t="s">
        <v>58</v>
      </c>
      <c r="G1224" s="133">
        <v>2</v>
      </c>
      <c r="H1224" t="s">
        <v>243</v>
      </c>
      <c r="I1224" t="s">
        <v>576</v>
      </c>
      <c r="J1224" t="s">
        <v>438</v>
      </c>
      <c r="K1224" s="327">
        <v>1008</v>
      </c>
      <c r="L1224" s="326">
        <v>1</v>
      </c>
      <c r="N1224" s="327">
        <v>3198</v>
      </c>
      <c r="O1224" s="326">
        <v>1</v>
      </c>
      <c r="Q1224" s="327">
        <v>123381</v>
      </c>
      <c r="R1224" s="326">
        <v>0.99997001886367798</v>
      </c>
      <c r="S1224" s="325"/>
    </row>
    <row r="1225" spans="1:19" x14ac:dyDescent="0.25">
      <c r="A1225" t="s">
        <v>478</v>
      </c>
      <c r="B1225" t="s">
        <v>284</v>
      </c>
      <c r="C1225" t="s">
        <v>309</v>
      </c>
      <c r="D1225" t="s">
        <v>477</v>
      </c>
      <c r="E1225" t="s">
        <v>57</v>
      </c>
      <c r="F1225" t="s">
        <v>58</v>
      </c>
      <c r="G1225" s="133">
        <v>2</v>
      </c>
      <c r="H1225" t="s">
        <v>243</v>
      </c>
      <c r="I1225" t="s">
        <v>504</v>
      </c>
      <c r="J1225" t="s">
        <v>506</v>
      </c>
      <c r="K1225" s="327">
        <v>29</v>
      </c>
      <c r="L1225" s="326">
        <v>2.8769999742507931E-2</v>
      </c>
      <c r="N1225" s="327">
        <v>124</v>
      </c>
      <c r="O1225" s="326">
        <v>3.8770001381635673E-2</v>
      </c>
      <c r="Q1225" s="327">
        <v>14319</v>
      </c>
      <c r="R1225" s="326">
        <v>0.11604999750852581</v>
      </c>
      <c r="S1225" s="325"/>
    </row>
    <row r="1226" spans="1:19" x14ac:dyDescent="0.25">
      <c r="A1226" t="s">
        <v>478</v>
      </c>
      <c r="B1226" t="s">
        <v>284</v>
      </c>
      <c r="C1226" t="s">
        <v>309</v>
      </c>
      <c r="D1226" t="s">
        <v>477</v>
      </c>
      <c r="E1226" t="s">
        <v>57</v>
      </c>
      <c r="F1226" t="s">
        <v>58</v>
      </c>
      <c r="G1226" s="133">
        <v>2</v>
      </c>
      <c r="H1226" t="s">
        <v>243</v>
      </c>
      <c r="I1226" t="s">
        <v>504</v>
      </c>
      <c r="J1226" t="s">
        <v>424</v>
      </c>
      <c r="K1226" s="327">
        <v>105</v>
      </c>
      <c r="L1226" s="326">
        <v>0.1041700020432472</v>
      </c>
      <c r="M1226" s="326">
        <v>0.10724999755620961</v>
      </c>
      <c r="N1226" s="327">
        <v>330</v>
      </c>
      <c r="O1226" s="326">
        <v>0.1031899973750114</v>
      </c>
      <c r="P1226" s="326">
        <v>0.1073499992489815</v>
      </c>
      <c r="Q1226" s="327">
        <v>13286</v>
      </c>
      <c r="R1226" s="326">
        <v>0.1076800003647804</v>
      </c>
      <c r="S1226" s="325">
        <v>0.12182000279426571</v>
      </c>
    </row>
    <row r="1227" spans="1:19" x14ac:dyDescent="0.25">
      <c r="A1227" t="s">
        <v>478</v>
      </c>
      <c r="B1227" t="s">
        <v>284</v>
      </c>
      <c r="C1227" t="s">
        <v>309</v>
      </c>
      <c r="D1227" t="s">
        <v>477</v>
      </c>
      <c r="E1227" t="s">
        <v>57</v>
      </c>
      <c r="F1227" t="s">
        <v>58</v>
      </c>
      <c r="G1227" s="133">
        <v>2</v>
      </c>
      <c r="H1227" t="s">
        <v>243</v>
      </c>
      <c r="I1227" t="s">
        <v>504</v>
      </c>
      <c r="J1227" t="s">
        <v>455</v>
      </c>
      <c r="K1227" s="327">
        <v>352</v>
      </c>
      <c r="L1227" s="326">
        <v>0.3492099940776825</v>
      </c>
      <c r="M1227" s="326">
        <v>0.35954999923706049</v>
      </c>
      <c r="N1227" s="327">
        <v>1121</v>
      </c>
      <c r="O1227" s="326">
        <v>0.3505299985408783</v>
      </c>
      <c r="P1227" s="326">
        <v>0.36467000842094421</v>
      </c>
      <c r="Q1227" s="327">
        <v>43045</v>
      </c>
      <c r="R1227" s="326">
        <v>0.34887000918388372</v>
      </c>
      <c r="S1227" s="325">
        <v>0.39467000961303711</v>
      </c>
    </row>
    <row r="1228" spans="1:19" x14ac:dyDescent="0.25">
      <c r="A1228" t="s">
        <v>478</v>
      </c>
      <c r="B1228" t="s">
        <v>284</v>
      </c>
      <c r="C1228" t="s">
        <v>309</v>
      </c>
      <c r="D1228" t="s">
        <v>477</v>
      </c>
      <c r="E1228" t="s">
        <v>57</v>
      </c>
      <c r="F1228" t="s">
        <v>58</v>
      </c>
      <c r="G1228" s="133">
        <v>2</v>
      </c>
      <c r="H1228" t="s">
        <v>243</v>
      </c>
      <c r="I1228" t="s">
        <v>504</v>
      </c>
      <c r="J1228" t="s">
        <v>505</v>
      </c>
      <c r="K1228" s="327">
        <v>457</v>
      </c>
      <c r="L1228" s="326">
        <v>0.45337000489234919</v>
      </c>
      <c r="M1228" s="326">
        <v>0.46680000424385071</v>
      </c>
      <c r="N1228" s="327">
        <v>1374</v>
      </c>
      <c r="O1228" s="326">
        <v>0.42963999509811401</v>
      </c>
      <c r="P1228" s="326">
        <v>0.44696998596191412</v>
      </c>
      <c r="Q1228" s="327">
        <v>42835</v>
      </c>
      <c r="R1228" s="326">
        <v>0.34716999530792242</v>
      </c>
      <c r="S1228" s="325">
        <v>0.39274001121521002</v>
      </c>
    </row>
    <row r="1229" spans="1:19" x14ac:dyDescent="0.25">
      <c r="A1229" t="s">
        <v>478</v>
      </c>
      <c r="B1229" t="s">
        <v>284</v>
      </c>
      <c r="C1229" t="s">
        <v>309</v>
      </c>
      <c r="D1229" t="s">
        <v>477</v>
      </c>
      <c r="E1229" t="s">
        <v>57</v>
      </c>
      <c r="F1229" t="s">
        <v>58</v>
      </c>
      <c r="G1229" s="133">
        <v>2</v>
      </c>
      <c r="H1229" t="s">
        <v>243</v>
      </c>
      <c r="I1229" t="s">
        <v>504</v>
      </c>
      <c r="J1229" t="s">
        <v>503</v>
      </c>
      <c r="K1229" s="327">
        <v>65</v>
      </c>
      <c r="L1229" s="326">
        <v>6.4479999244213104E-2</v>
      </c>
      <c r="M1229" s="326">
        <v>6.6390000283718109E-2</v>
      </c>
      <c r="N1229" s="327">
        <v>249</v>
      </c>
      <c r="O1229" s="326">
        <v>7.7859997749328613E-2</v>
      </c>
      <c r="P1229" s="326">
        <v>8.1000000238418579E-2</v>
      </c>
      <c r="Q1229" s="327">
        <v>9900</v>
      </c>
      <c r="R1229" s="326">
        <v>8.0239996314048767E-2</v>
      </c>
      <c r="S1229" s="325">
        <v>9.0769998729228973E-2</v>
      </c>
    </row>
    <row r="1230" spans="1:19" x14ac:dyDescent="0.25">
      <c r="A1230" t="s">
        <v>478</v>
      </c>
      <c r="B1230" t="s">
        <v>284</v>
      </c>
      <c r="C1230" t="s">
        <v>309</v>
      </c>
      <c r="D1230" t="s">
        <v>477</v>
      </c>
      <c r="E1230" t="s">
        <v>57</v>
      </c>
      <c r="F1230" t="s">
        <v>58</v>
      </c>
      <c r="G1230" s="133">
        <v>2</v>
      </c>
      <c r="H1230" t="s">
        <v>243</v>
      </c>
      <c r="I1230" t="s">
        <v>501</v>
      </c>
      <c r="J1230" t="s">
        <v>502</v>
      </c>
      <c r="K1230" s="327">
        <v>29</v>
      </c>
      <c r="L1230" s="326">
        <v>2.8769999742507931E-2</v>
      </c>
      <c r="N1230" s="327">
        <v>124</v>
      </c>
      <c r="O1230" s="326">
        <v>3.8770001381635673E-2</v>
      </c>
      <c r="Q1230" s="327">
        <v>14319</v>
      </c>
      <c r="R1230" s="326">
        <v>0.11604999750852581</v>
      </c>
      <c r="S1230" s="325"/>
    </row>
    <row r="1231" spans="1:19" x14ac:dyDescent="0.25">
      <c r="A1231" t="s">
        <v>478</v>
      </c>
      <c r="B1231" t="s">
        <v>284</v>
      </c>
      <c r="C1231" t="s">
        <v>309</v>
      </c>
      <c r="D1231" t="s">
        <v>477</v>
      </c>
      <c r="E1231" t="s">
        <v>57</v>
      </c>
      <c r="F1231" t="s">
        <v>58</v>
      </c>
      <c r="G1231" s="133">
        <v>2</v>
      </c>
      <c r="H1231" t="s">
        <v>243</v>
      </c>
      <c r="I1231" t="s">
        <v>501</v>
      </c>
      <c r="J1231" t="s">
        <v>500</v>
      </c>
      <c r="K1231" s="327">
        <v>979</v>
      </c>
      <c r="L1231" s="326">
        <v>0.97122997045516968</v>
      </c>
      <c r="M1231" s="326">
        <v>1</v>
      </c>
      <c r="N1231" s="327">
        <v>3074</v>
      </c>
      <c r="O1231" s="326">
        <v>0.96122997999191284</v>
      </c>
      <c r="P1231" s="326">
        <v>1</v>
      </c>
      <c r="Q1231" s="327">
        <v>109066</v>
      </c>
      <c r="R1231" s="326">
        <v>0.88394999504089355</v>
      </c>
      <c r="S1231" s="325">
        <v>1</v>
      </c>
    </row>
    <row r="1232" spans="1:19" x14ac:dyDescent="0.25">
      <c r="A1232" t="s">
        <v>478</v>
      </c>
      <c r="B1232" t="s">
        <v>284</v>
      </c>
      <c r="C1232" t="s">
        <v>309</v>
      </c>
      <c r="D1232" t="s">
        <v>477</v>
      </c>
      <c r="E1232" t="s">
        <v>57</v>
      </c>
      <c r="F1232" t="s">
        <v>58</v>
      </c>
      <c r="G1232">
        <v>2</v>
      </c>
      <c r="H1232" t="s">
        <v>243</v>
      </c>
      <c r="I1232" t="s">
        <v>577</v>
      </c>
      <c r="J1232" t="s">
        <v>493</v>
      </c>
      <c r="K1232" s="142">
        <v>79</v>
      </c>
      <c r="L1232" s="326">
        <v>7.8369997441768646E-2</v>
      </c>
      <c r="N1232" s="142">
        <v>267</v>
      </c>
      <c r="O1232" s="326">
        <v>8.3489999175071716E-2</v>
      </c>
      <c r="Q1232" s="142">
        <v>45663</v>
      </c>
      <c r="R1232" s="326">
        <v>0.37009000778198242</v>
      </c>
    </row>
    <row r="1233" spans="1:19" x14ac:dyDescent="0.25">
      <c r="A1233" t="s">
        <v>478</v>
      </c>
      <c r="B1233" t="s">
        <v>284</v>
      </c>
      <c r="C1233" t="s">
        <v>309</v>
      </c>
      <c r="D1233" t="s">
        <v>477</v>
      </c>
      <c r="E1233" t="s">
        <v>57</v>
      </c>
      <c r="F1233" t="s">
        <v>58</v>
      </c>
      <c r="G1233" s="133">
        <v>2</v>
      </c>
      <c r="H1233" t="s">
        <v>243</v>
      </c>
      <c r="I1233" t="s">
        <v>577</v>
      </c>
      <c r="J1233" t="s">
        <v>492</v>
      </c>
      <c r="K1233" s="327">
        <v>716</v>
      </c>
      <c r="L1233" s="326">
        <v>0.71031999588012695</v>
      </c>
      <c r="M1233" s="326">
        <v>0.77072000503540039</v>
      </c>
      <c r="N1233" s="327">
        <v>2380</v>
      </c>
      <c r="O1233" s="326">
        <v>0.74422001838684082</v>
      </c>
      <c r="P1233" s="326">
        <v>0.81200999021530151</v>
      </c>
      <c r="Q1233" s="327">
        <v>63272</v>
      </c>
      <c r="R1233" s="326">
        <v>0.51279997825622559</v>
      </c>
      <c r="S1233" s="325">
        <v>0.81407999992370605</v>
      </c>
    </row>
    <row r="1234" spans="1:19" x14ac:dyDescent="0.25">
      <c r="A1234" t="s">
        <v>478</v>
      </c>
      <c r="B1234" t="s">
        <v>284</v>
      </c>
      <c r="C1234" t="s">
        <v>309</v>
      </c>
      <c r="D1234" t="s">
        <v>477</v>
      </c>
      <c r="E1234" t="s">
        <v>57</v>
      </c>
      <c r="F1234" t="s">
        <v>58</v>
      </c>
      <c r="G1234" s="133">
        <v>2</v>
      </c>
      <c r="H1234" t="s">
        <v>243</v>
      </c>
      <c r="I1234" t="s">
        <v>577</v>
      </c>
      <c r="J1234" t="s">
        <v>491</v>
      </c>
      <c r="K1234" s="327">
        <v>147</v>
      </c>
      <c r="L1234" s="326">
        <v>0.1458300054073334</v>
      </c>
      <c r="M1234" s="326">
        <v>0.1582300066947937</v>
      </c>
      <c r="N1234" s="327">
        <v>363</v>
      </c>
      <c r="O1234" s="326">
        <v>0.1135099977254868</v>
      </c>
      <c r="P1234" s="326">
        <v>0.12385000288486479</v>
      </c>
      <c r="Q1234" s="327">
        <v>9186</v>
      </c>
      <c r="R1234" s="326">
        <v>7.4450001120567322E-2</v>
      </c>
      <c r="S1234" s="325">
        <v>0.11818999797105791</v>
      </c>
    </row>
    <row r="1235" spans="1:19" x14ac:dyDescent="0.25">
      <c r="A1235" t="s">
        <v>478</v>
      </c>
      <c r="B1235" t="s">
        <v>284</v>
      </c>
      <c r="C1235" t="s">
        <v>309</v>
      </c>
      <c r="D1235" t="s">
        <v>477</v>
      </c>
      <c r="E1235" t="s">
        <v>57</v>
      </c>
      <c r="F1235" t="s">
        <v>58</v>
      </c>
      <c r="G1235" s="133">
        <v>2</v>
      </c>
      <c r="H1235" t="s">
        <v>243</v>
      </c>
      <c r="I1235" t="s">
        <v>577</v>
      </c>
      <c r="J1235" t="s">
        <v>490</v>
      </c>
      <c r="K1235" s="327">
        <v>38</v>
      </c>
      <c r="L1235" s="326">
        <v>3.7700001150369637E-2</v>
      </c>
      <c r="M1235" s="326">
        <v>4.0899999439716339E-2</v>
      </c>
      <c r="N1235" s="327">
        <v>118</v>
      </c>
      <c r="O1235" s="326">
        <v>3.6899998784065247E-2</v>
      </c>
      <c r="P1235" s="326">
        <v>4.0259998291730881E-2</v>
      </c>
      <c r="Q1235" s="327">
        <v>3071</v>
      </c>
      <c r="R1235" s="326">
        <v>2.489000000059605E-2</v>
      </c>
      <c r="S1235" s="325">
        <v>3.9510000497102737E-2</v>
      </c>
    </row>
    <row r="1236" spans="1:19" x14ac:dyDescent="0.25">
      <c r="A1236" t="s">
        <v>478</v>
      </c>
      <c r="B1236" t="s">
        <v>284</v>
      </c>
      <c r="C1236" t="s">
        <v>309</v>
      </c>
      <c r="D1236" t="s">
        <v>477</v>
      </c>
      <c r="E1236" t="s">
        <v>57</v>
      </c>
      <c r="F1236" t="s">
        <v>58</v>
      </c>
      <c r="G1236" s="133">
        <v>2</v>
      </c>
      <c r="H1236" t="s">
        <v>243</v>
      </c>
      <c r="I1236" t="s">
        <v>577</v>
      </c>
      <c r="J1236" t="s">
        <v>489</v>
      </c>
      <c r="K1236" s="327">
        <v>19</v>
      </c>
      <c r="L1236" s="326">
        <v>1.8850000575184819E-2</v>
      </c>
      <c r="M1236" s="326">
        <v>2.044999971985817E-2</v>
      </c>
      <c r="N1236" s="327">
        <v>51</v>
      </c>
      <c r="O1236" s="326">
        <v>1.5949999913573269E-2</v>
      </c>
      <c r="P1236" s="326">
        <v>1.740000024437904E-2</v>
      </c>
      <c r="Q1236" s="327">
        <v>1819</v>
      </c>
      <c r="R1236" s="326">
        <v>1.473999954760075E-2</v>
      </c>
      <c r="S1236" s="325">
        <v>2.339999936521053E-2</v>
      </c>
    </row>
    <row r="1237" spans="1:19" x14ac:dyDescent="0.25">
      <c r="A1237" t="s">
        <v>478</v>
      </c>
      <c r="B1237" t="s">
        <v>284</v>
      </c>
      <c r="C1237" t="s">
        <v>309</v>
      </c>
      <c r="D1237" t="s">
        <v>477</v>
      </c>
      <c r="E1237" t="s">
        <v>57</v>
      </c>
      <c r="F1237" t="s">
        <v>58</v>
      </c>
      <c r="G1237">
        <v>2</v>
      </c>
      <c r="H1237" t="s">
        <v>243</v>
      </c>
      <c r="I1237" t="s">
        <v>577</v>
      </c>
      <c r="J1237" t="s">
        <v>488</v>
      </c>
      <c r="K1237" s="142">
        <v>9</v>
      </c>
      <c r="L1237" s="326">
        <v>8.9299995452165604E-3</v>
      </c>
      <c r="M1237" s="326">
        <v>9.6899997442960739E-3</v>
      </c>
      <c r="N1237" s="142">
        <v>19</v>
      </c>
      <c r="O1237" s="326">
        <v>5.9400000609457493E-3</v>
      </c>
      <c r="P1237" s="326">
        <v>6.4799999818205833E-3</v>
      </c>
      <c r="Q1237" s="142">
        <v>374</v>
      </c>
      <c r="R1237" s="326">
        <v>3.03000002168119E-3</v>
      </c>
      <c r="S1237" s="326">
        <v>4.8099998384714127E-3</v>
      </c>
    </row>
    <row r="1238" spans="1:19" x14ac:dyDescent="0.25">
      <c r="A1238" t="s">
        <v>478</v>
      </c>
      <c r="B1238" t="s">
        <v>284</v>
      </c>
      <c r="C1238" t="s">
        <v>309</v>
      </c>
      <c r="D1238" t="s">
        <v>477</v>
      </c>
      <c r="E1238" t="s">
        <v>57</v>
      </c>
      <c r="F1238" t="s">
        <v>58</v>
      </c>
      <c r="G1238" s="133">
        <v>2</v>
      </c>
      <c r="H1238" t="s">
        <v>243</v>
      </c>
      <c r="I1238" t="s">
        <v>499</v>
      </c>
      <c r="J1238" t="s">
        <v>261</v>
      </c>
      <c r="K1238" s="327">
        <v>1000</v>
      </c>
      <c r="L1238" s="326">
        <v>0.99206000566482544</v>
      </c>
      <c r="N1238" s="327">
        <v>3171</v>
      </c>
      <c r="O1238" s="326">
        <v>0.99155998229980469</v>
      </c>
      <c r="Q1238" s="327">
        <v>122496</v>
      </c>
      <c r="R1238" s="326">
        <v>0.99278998374938965</v>
      </c>
      <c r="S1238" s="325"/>
    </row>
    <row r="1239" spans="1:19" x14ac:dyDescent="0.25">
      <c r="A1239" t="s">
        <v>478</v>
      </c>
      <c r="B1239" t="s">
        <v>284</v>
      </c>
      <c r="C1239" t="s">
        <v>309</v>
      </c>
      <c r="D1239" t="s">
        <v>477</v>
      </c>
      <c r="E1239" t="s">
        <v>57</v>
      </c>
      <c r="F1239" t="s">
        <v>58</v>
      </c>
      <c r="G1239" s="133">
        <v>2</v>
      </c>
      <c r="H1239" t="s">
        <v>243</v>
      </c>
      <c r="I1239" t="s">
        <v>499</v>
      </c>
      <c r="J1239" t="s">
        <v>262</v>
      </c>
      <c r="K1239" s="327">
        <v>8</v>
      </c>
      <c r="L1239" s="326">
        <v>7.9399999231100082E-3</v>
      </c>
      <c r="N1239" s="327">
        <v>27</v>
      </c>
      <c r="O1239" s="326">
        <v>8.4400000050663948E-3</v>
      </c>
      <c r="Q1239" s="327">
        <v>889</v>
      </c>
      <c r="R1239" s="326">
        <v>7.2099999524652958E-3</v>
      </c>
      <c r="S1239" s="325"/>
    </row>
    <row r="1240" spans="1:19" x14ac:dyDescent="0.25">
      <c r="A1240" t="s">
        <v>478</v>
      </c>
      <c r="B1240" t="s">
        <v>284</v>
      </c>
      <c r="C1240" t="s">
        <v>309</v>
      </c>
      <c r="D1240" t="s">
        <v>477</v>
      </c>
      <c r="E1240" t="s">
        <v>57</v>
      </c>
      <c r="F1240" t="s">
        <v>58</v>
      </c>
      <c r="G1240">
        <v>2</v>
      </c>
      <c r="H1240" t="s">
        <v>243</v>
      </c>
      <c r="I1240" t="s">
        <v>578</v>
      </c>
      <c r="J1240" t="s">
        <v>498</v>
      </c>
      <c r="K1240" s="142">
        <v>328</v>
      </c>
      <c r="L1240" s="326">
        <v>0.32539999485015869</v>
      </c>
      <c r="N1240" s="142">
        <v>693</v>
      </c>
      <c r="O1240" s="326">
        <v>0.2167000025510788</v>
      </c>
      <c r="Q1240" s="142">
        <v>17871</v>
      </c>
      <c r="R1240" s="326">
        <v>0.1448400020599365</v>
      </c>
    </row>
    <row r="1241" spans="1:19" x14ac:dyDescent="0.25">
      <c r="A1241" t="s">
        <v>478</v>
      </c>
      <c r="B1241" t="s">
        <v>284</v>
      </c>
      <c r="C1241" t="s">
        <v>309</v>
      </c>
      <c r="D1241" t="s">
        <v>477</v>
      </c>
      <c r="E1241" t="s">
        <v>57</v>
      </c>
      <c r="F1241" t="s">
        <v>58</v>
      </c>
      <c r="G1241" s="133">
        <v>2</v>
      </c>
      <c r="H1241" t="s">
        <v>243</v>
      </c>
      <c r="I1241" t="s">
        <v>578</v>
      </c>
      <c r="J1241" t="s">
        <v>497</v>
      </c>
      <c r="K1241" s="327">
        <v>228</v>
      </c>
      <c r="L1241" s="326">
        <v>0.2261900007724762</v>
      </c>
      <c r="N1241" s="327">
        <v>640</v>
      </c>
      <c r="O1241" s="326">
        <v>0.20013000071048739</v>
      </c>
      <c r="Q1241" s="327">
        <v>21943</v>
      </c>
      <c r="R1241" s="326">
        <v>0.17783999443054199</v>
      </c>
      <c r="S1241" s="325"/>
    </row>
    <row r="1242" spans="1:19" x14ac:dyDescent="0.25">
      <c r="A1242" t="s">
        <v>478</v>
      </c>
      <c r="B1242" t="s">
        <v>284</v>
      </c>
      <c r="C1242" t="s">
        <v>309</v>
      </c>
      <c r="D1242" t="s">
        <v>477</v>
      </c>
      <c r="E1242" t="s">
        <v>57</v>
      </c>
      <c r="F1242" t="s">
        <v>58</v>
      </c>
      <c r="G1242" s="133">
        <v>2</v>
      </c>
      <c r="H1242" t="s">
        <v>243</v>
      </c>
      <c r="I1242" t="s">
        <v>578</v>
      </c>
      <c r="J1242" t="s">
        <v>496</v>
      </c>
      <c r="K1242" s="327">
        <v>148</v>
      </c>
      <c r="L1242" s="326">
        <v>0.1468300074338913</v>
      </c>
      <c r="N1242" s="327">
        <v>564</v>
      </c>
      <c r="O1242" s="326">
        <v>0.17635999619960779</v>
      </c>
      <c r="Q1242" s="327">
        <v>25988</v>
      </c>
      <c r="R1242" s="326">
        <v>0.21062999963760379</v>
      </c>
      <c r="S1242" s="325"/>
    </row>
    <row r="1243" spans="1:19" x14ac:dyDescent="0.25">
      <c r="A1243" t="s">
        <v>478</v>
      </c>
      <c r="B1243" t="s">
        <v>284</v>
      </c>
      <c r="C1243" t="s">
        <v>309</v>
      </c>
      <c r="D1243" t="s">
        <v>477</v>
      </c>
      <c r="E1243" t="s">
        <v>57</v>
      </c>
      <c r="F1243" t="s">
        <v>58</v>
      </c>
      <c r="G1243" s="133">
        <v>2</v>
      </c>
      <c r="H1243" t="s">
        <v>243</v>
      </c>
      <c r="I1243" t="s">
        <v>578</v>
      </c>
      <c r="J1243" t="s">
        <v>495</v>
      </c>
      <c r="K1243" s="327">
        <v>199</v>
      </c>
      <c r="L1243" s="326">
        <v>0.19742000102996829</v>
      </c>
      <c r="N1243" s="327">
        <v>789</v>
      </c>
      <c r="O1243" s="326">
        <v>0.24672000110149381</v>
      </c>
      <c r="Q1243" s="327">
        <v>27975</v>
      </c>
      <c r="R1243" s="326">
        <v>0.22673000395298001</v>
      </c>
      <c r="S1243" s="325"/>
    </row>
    <row r="1244" spans="1:19" x14ac:dyDescent="0.25">
      <c r="A1244" t="s">
        <v>478</v>
      </c>
      <c r="B1244" t="s">
        <v>284</v>
      </c>
      <c r="C1244" t="s">
        <v>309</v>
      </c>
      <c r="D1244" t="s">
        <v>477</v>
      </c>
      <c r="E1244" t="s">
        <v>57</v>
      </c>
      <c r="F1244" t="s">
        <v>58</v>
      </c>
      <c r="G1244" s="133">
        <v>2</v>
      </c>
      <c r="H1244" t="s">
        <v>243</v>
      </c>
      <c r="I1244" t="s">
        <v>578</v>
      </c>
      <c r="J1244" t="s">
        <v>494</v>
      </c>
      <c r="K1244" s="327">
        <v>105</v>
      </c>
      <c r="L1244" s="326">
        <v>0.1041700020432472</v>
      </c>
      <c r="N1244" s="327">
        <v>512</v>
      </c>
      <c r="O1244" s="326">
        <v>0.1600999981164932</v>
      </c>
      <c r="Q1244" s="327">
        <v>29608</v>
      </c>
      <c r="R1244" s="326">
        <v>0.23995999991893771</v>
      </c>
      <c r="S1244" s="325"/>
    </row>
    <row r="1245" spans="1:19" x14ac:dyDescent="0.25">
      <c r="A1245" t="s">
        <v>478</v>
      </c>
      <c r="B1245" t="s">
        <v>284</v>
      </c>
      <c r="C1245" t="s">
        <v>309</v>
      </c>
      <c r="D1245" t="s">
        <v>477</v>
      </c>
      <c r="E1245" t="s">
        <v>57</v>
      </c>
      <c r="F1245" t="s">
        <v>58</v>
      </c>
      <c r="G1245" s="133">
        <v>2</v>
      </c>
      <c r="H1245" t="s">
        <v>243</v>
      </c>
      <c r="I1245" t="s">
        <v>476</v>
      </c>
      <c r="J1245" t="s">
        <v>482</v>
      </c>
      <c r="K1245" s="327">
        <v>687</v>
      </c>
      <c r="L1245" s="326">
        <v>0.68155002593994141</v>
      </c>
      <c r="M1245" s="326">
        <v>0.68976002931594849</v>
      </c>
      <c r="N1245" s="327">
        <v>2305</v>
      </c>
      <c r="O1245" s="326">
        <v>0.72075998783111572</v>
      </c>
      <c r="P1245" s="326">
        <v>0.73128002882003784</v>
      </c>
      <c r="Q1245" s="327">
        <v>91484</v>
      </c>
      <c r="R1245" s="326">
        <v>0.74145001173019409</v>
      </c>
      <c r="S1245" s="325">
        <v>0.77395999431610107</v>
      </c>
    </row>
    <row r="1246" spans="1:19" x14ac:dyDescent="0.25">
      <c r="A1246" t="s">
        <v>478</v>
      </c>
      <c r="B1246" t="s">
        <v>284</v>
      </c>
      <c r="C1246" t="s">
        <v>309</v>
      </c>
      <c r="D1246" t="s">
        <v>477</v>
      </c>
      <c r="E1246" t="s">
        <v>57</v>
      </c>
      <c r="F1246" t="s">
        <v>58</v>
      </c>
      <c r="G1246" s="133">
        <v>2</v>
      </c>
      <c r="H1246" t="s">
        <v>243</v>
      </c>
      <c r="I1246" t="s">
        <v>476</v>
      </c>
      <c r="J1246" t="s">
        <v>481</v>
      </c>
      <c r="K1246" s="327">
        <v>125</v>
      </c>
      <c r="L1246" s="326">
        <v>0.12400999665260309</v>
      </c>
      <c r="M1246" s="326">
        <v>0.12549999356269839</v>
      </c>
      <c r="N1246" s="327">
        <v>329</v>
      </c>
      <c r="O1246" s="326">
        <v>0.10288000106811521</v>
      </c>
      <c r="P1246" s="326">
        <v>0.10437999665737149</v>
      </c>
      <c r="Q1246" s="327">
        <v>12086</v>
      </c>
      <c r="R1246" s="326">
        <v>9.7949996590614319E-2</v>
      </c>
      <c r="S1246" s="325">
        <v>0.1022500023245811</v>
      </c>
    </row>
    <row r="1247" spans="1:19" x14ac:dyDescent="0.25">
      <c r="A1247" t="s">
        <v>478</v>
      </c>
      <c r="B1247" t="s">
        <v>284</v>
      </c>
      <c r="C1247" t="s">
        <v>309</v>
      </c>
      <c r="D1247" t="s">
        <v>477</v>
      </c>
      <c r="E1247" t="s">
        <v>57</v>
      </c>
      <c r="F1247" t="s">
        <v>58</v>
      </c>
      <c r="G1247" s="133">
        <v>2</v>
      </c>
      <c r="H1247" t="s">
        <v>243</v>
      </c>
      <c r="I1247" t="s">
        <v>476</v>
      </c>
      <c r="J1247" t="s">
        <v>480</v>
      </c>
      <c r="K1247" s="327">
        <v>110</v>
      </c>
      <c r="L1247" s="326">
        <v>0.1091300025582314</v>
      </c>
      <c r="M1247" s="326">
        <v>0.1104400008916855</v>
      </c>
      <c r="N1247" s="327">
        <v>297</v>
      </c>
      <c r="O1247" s="326">
        <v>9.2869997024536133E-2</v>
      </c>
      <c r="P1247" s="326">
        <v>9.4230003654956818E-2</v>
      </c>
      <c r="Q1247" s="327">
        <v>8487</v>
      </c>
      <c r="R1247" s="326">
        <v>6.8779997527599335E-2</v>
      </c>
      <c r="S1247" s="325">
        <v>7.1800000965595245E-2</v>
      </c>
    </row>
    <row r="1248" spans="1:19" x14ac:dyDescent="0.25">
      <c r="A1248" t="s">
        <v>478</v>
      </c>
      <c r="B1248" t="s">
        <v>284</v>
      </c>
      <c r="C1248" t="s">
        <v>309</v>
      </c>
      <c r="D1248" t="s">
        <v>477</v>
      </c>
      <c r="E1248" t="s">
        <v>57</v>
      </c>
      <c r="F1248" t="s">
        <v>58</v>
      </c>
      <c r="G1248" s="133">
        <v>2</v>
      </c>
      <c r="H1248" t="s">
        <v>243</v>
      </c>
      <c r="I1248" t="s">
        <v>476</v>
      </c>
      <c r="J1248" t="s">
        <v>479</v>
      </c>
      <c r="K1248" s="327">
        <v>12</v>
      </c>
      <c r="L1248" s="326">
        <v>1.1900000274181369E-2</v>
      </c>
      <c r="N1248" s="327">
        <v>46</v>
      </c>
      <c r="O1248" s="326">
        <v>1.437999960035086E-2</v>
      </c>
      <c r="Q1248" s="327">
        <v>5183</v>
      </c>
      <c r="R1248" s="326">
        <v>4.2010001838207238E-2</v>
      </c>
      <c r="S1248" s="325"/>
    </row>
    <row r="1249" spans="1:19" x14ac:dyDescent="0.25">
      <c r="A1249" t="s">
        <v>478</v>
      </c>
      <c r="B1249" t="s">
        <v>284</v>
      </c>
      <c r="C1249" t="s">
        <v>309</v>
      </c>
      <c r="D1249" t="s">
        <v>477</v>
      </c>
      <c r="E1249" t="s">
        <v>57</v>
      </c>
      <c r="F1249" t="s">
        <v>58</v>
      </c>
      <c r="G1249">
        <v>2</v>
      </c>
      <c r="H1249" t="s">
        <v>243</v>
      </c>
      <c r="I1249" t="s">
        <v>476</v>
      </c>
      <c r="J1249" t="s">
        <v>475</v>
      </c>
      <c r="K1249" s="142">
        <v>74</v>
      </c>
      <c r="L1249" s="326">
        <v>7.3409996926784515E-2</v>
      </c>
      <c r="M1249" s="326">
        <v>7.4299998581409454E-2</v>
      </c>
      <c r="N1249" s="142">
        <v>221</v>
      </c>
      <c r="O1249" s="326">
        <v>6.9109998643398285E-2</v>
      </c>
      <c r="P1249" s="326">
        <v>7.0110000669956207E-2</v>
      </c>
      <c r="Q1249" s="142">
        <v>6145</v>
      </c>
      <c r="R1249" s="326">
        <v>4.9800001084804528E-2</v>
      </c>
      <c r="S1249" s="326">
        <v>5.1989998668432243E-2</v>
      </c>
    </row>
    <row r="1250" spans="1:19" x14ac:dyDescent="0.25">
      <c r="A1250" t="s">
        <v>478</v>
      </c>
      <c r="B1250" t="s">
        <v>284</v>
      </c>
      <c r="C1250" t="s">
        <v>309</v>
      </c>
      <c r="D1250" t="s">
        <v>477</v>
      </c>
      <c r="E1250" t="s">
        <v>59</v>
      </c>
      <c r="F1250" t="s">
        <v>60</v>
      </c>
      <c r="G1250" s="133">
        <v>10</v>
      </c>
      <c r="H1250" t="s">
        <v>532</v>
      </c>
      <c r="I1250" t="s">
        <v>525</v>
      </c>
      <c r="J1250" t="s">
        <v>530</v>
      </c>
      <c r="K1250" s="327">
        <v>5</v>
      </c>
      <c r="L1250" s="326">
        <v>2.6799999177455902E-3</v>
      </c>
      <c r="N1250" s="327">
        <v>28</v>
      </c>
      <c r="O1250" s="326">
        <v>3.599999938160181E-3</v>
      </c>
      <c r="Q1250" s="327">
        <v>595</v>
      </c>
      <c r="R1250" s="326">
        <v>4.8199999146163464E-3</v>
      </c>
      <c r="S1250" s="325"/>
    </row>
    <row r="1251" spans="1:19" x14ac:dyDescent="0.25">
      <c r="A1251" t="s">
        <v>478</v>
      </c>
      <c r="B1251" t="s">
        <v>284</v>
      </c>
      <c r="C1251" t="s">
        <v>309</v>
      </c>
      <c r="D1251" t="s">
        <v>477</v>
      </c>
      <c r="E1251" t="s">
        <v>59</v>
      </c>
      <c r="F1251" t="s">
        <v>60</v>
      </c>
      <c r="G1251" s="133">
        <v>10</v>
      </c>
      <c r="H1251" t="s">
        <v>532</v>
      </c>
      <c r="I1251" t="s">
        <v>525</v>
      </c>
      <c r="J1251" t="s">
        <v>529</v>
      </c>
      <c r="K1251" s="327">
        <v>56</v>
      </c>
      <c r="L1251" s="326">
        <v>2.9990000650286671E-2</v>
      </c>
      <c r="N1251" s="327">
        <v>256</v>
      </c>
      <c r="O1251" s="326">
        <v>3.2930001616477973E-2</v>
      </c>
      <c r="Q1251" s="327">
        <v>4962</v>
      </c>
      <c r="R1251" s="326">
        <v>4.0219999849796302E-2</v>
      </c>
      <c r="S1251" s="325"/>
    </row>
    <row r="1252" spans="1:19" x14ac:dyDescent="0.25">
      <c r="A1252" t="s">
        <v>478</v>
      </c>
      <c r="B1252" t="s">
        <v>284</v>
      </c>
      <c r="C1252" t="s">
        <v>309</v>
      </c>
      <c r="D1252" t="s">
        <v>477</v>
      </c>
      <c r="E1252" t="s">
        <v>59</v>
      </c>
      <c r="F1252" t="s">
        <v>60</v>
      </c>
      <c r="G1252">
        <v>10</v>
      </c>
      <c r="H1252" t="s">
        <v>532</v>
      </c>
      <c r="I1252" t="s">
        <v>525</v>
      </c>
      <c r="J1252" t="s">
        <v>528</v>
      </c>
      <c r="K1252" s="142">
        <v>181</v>
      </c>
      <c r="L1252" s="326">
        <v>9.6950002014636993E-2</v>
      </c>
      <c r="N1252" s="142">
        <v>848</v>
      </c>
      <c r="O1252" s="326">
        <v>0.1090800017118454</v>
      </c>
      <c r="Q1252" s="142">
        <v>15699</v>
      </c>
      <c r="R1252" s="326">
        <v>0.12724000215530401</v>
      </c>
    </row>
    <row r="1253" spans="1:19" x14ac:dyDescent="0.25">
      <c r="A1253" t="s">
        <v>478</v>
      </c>
      <c r="B1253" t="s">
        <v>284</v>
      </c>
      <c r="C1253" t="s">
        <v>309</v>
      </c>
      <c r="D1253" t="s">
        <v>477</v>
      </c>
      <c r="E1253" t="s">
        <v>59</v>
      </c>
      <c r="F1253" t="s">
        <v>60</v>
      </c>
      <c r="G1253" s="133">
        <v>10</v>
      </c>
      <c r="H1253" t="s">
        <v>532</v>
      </c>
      <c r="I1253" t="s">
        <v>525</v>
      </c>
      <c r="J1253" t="s">
        <v>527</v>
      </c>
      <c r="K1253" s="327">
        <v>421</v>
      </c>
      <c r="L1253" s="326">
        <v>0.22550000250339511</v>
      </c>
      <c r="N1253" s="327">
        <v>1842</v>
      </c>
      <c r="O1253" s="326">
        <v>0.2369399964809418</v>
      </c>
      <c r="Q1253" s="327">
        <v>30576</v>
      </c>
      <c r="R1253" s="326">
        <v>0.2478100061416626</v>
      </c>
      <c r="S1253" s="325"/>
    </row>
    <row r="1254" spans="1:19" x14ac:dyDescent="0.25">
      <c r="A1254" t="s">
        <v>478</v>
      </c>
      <c r="B1254" t="s">
        <v>284</v>
      </c>
      <c r="C1254" t="s">
        <v>309</v>
      </c>
      <c r="D1254" t="s">
        <v>477</v>
      </c>
      <c r="E1254" t="s">
        <v>59</v>
      </c>
      <c r="F1254" t="s">
        <v>60</v>
      </c>
      <c r="G1254" s="133">
        <v>10</v>
      </c>
      <c r="H1254" t="s">
        <v>532</v>
      </c>
      <c r="I1254" t="s">
        <v>525</v>
      </c>
      <c r="J1254" t="s">
        <v>526</v>
      </c>
      <c r="K1254" s="327">
        <v>470</v>
      </c>
      <c r="L1254" s="326">
        <v>0.25174000859260559</v>
      </c>
      <c r="N1254" s="327">
        <v>1927</v>
      </c>
      <c r="O1254" s="326">
        <v>0.2478799968957901</v>
      </c>
      <c r="Q1254" s="327">
        <v>30917</v>
      </c>
      <c r="R1254" s="326">
        <v>0.25056999921798712</v>
      </c>
      <c r="S1254" s="325"/>
    </row>
    <row r="1255" spans="1:19" x14ac:dyDescent="0.25">
      <c r="A1255" t="s">
        <v>478</v>
      </c>
      <c r="B1255" t="s">
        <v>284</v>
      </c>
      <c r="C1255" t="s">
        <v>309</v>
      </c>
      <c r="D1255" t="s">
        <v>477</v>
      </c>
      <c r="E1255" t="s">
        <v>59</v>
      </c>
      <c r="F1255" t="s">
        <v>60</v>
      </c>
      <c r="G1255">
        <v>10</v>
      </c>
      <c r="H1255" t="s">
        <v>532</v>
      </c>
      <c r="I1255" t="s">
        <v>525</v>
      </c>
      <c r="J1255" t="s">
        <v>259</v>
      </c>
      <c r="K1255" s="142">
        <v>418</v>
      </c>
      <c r="L1255" s="326">
        <v>0.22389000654220581</v>
      </c>
      <c r="N1255" s="142">
        <v>1613</v>
      </c>
      <c r="O1255" s="326">
        <v>0.20748999714851379</v>
      </c>
      <c r="Q1255" s="142">
        <v>23351</v>
      </c>
      <c r="R1255" s="326">
        <v>0.18925000727176669</v>
      </c>
    </row>
    <row r="1256" spans="1:19" x14ac:dyDescent="0.25">
      <c r="A1256" t="s">
        <v>478</v>
      </c>
      <c r="B1256" t="s">
        <v>284</v>
      </c>
      <c r="C1256" t="s">
        <v>309</v>
      </c>
      <c r="D1256" t="s">
        <v>477</v>
      </c>
      <c r="E1256" t="s">
        <v>59</v>
      </c>
      <c r="F1256" t="s">
        <v>60</v>
      </c>
      <c r="G1256" s="133">
        <v>10</v>
      </c>
      <c r="H1256" t="s">
        <v>532</v>
      </c>
      <c r="I1256" t="s">
        <v>525</v>
      </c>
      <c r="J1256" t="s">
        <v>260</v>
      </c>
      <c r="K1256" s="327">
        <v>316</v>
      </c>
      <c r="L1256" s="326">
        <v>0.1692599952220917</v>
      </c>
      <c r="N1256" s="327">
        <v>1260</v>
      </c>
      <c r="O1256" s="326">
        <v>0.1620800048112869</v>
      </c>
      <c r="Q1256" s="327">
        <v>17285</v>
      </c>
      <c r="R1256" s="326">
        <v>0.14009000360965729</v>
      </c>
      <c r="S1256" s="325"/>
    </row>
    <row r="1257" spans="1:19" x14ac:dyDescent="0.25">
      <c r="A1257" t="s">
        <v>478</v>
      </c>
      <c r="B1257" t="s">
        <v>284</v>
      </c>
      <c r="C1257" t="s">
        <v>309</v>
      </c>
      <c r="D1257" t="s">
        <v>477</v>
      </c>
      <c r="E1257" t="s">
        <v>59</v>
      </c>
      <c r="F1257" t="s">
        <v>60</v>
      </c>
      <c r="G1257">
        <v>10</v>
      </c>
      <c r="H1257" t="s">
        <v>532</v>
      </c>
      <c r="I1257" t="s">
        <v>521</v>
      </c>
      <c r="J1257" t="s">
        <v>524</v>
      </c>
      <c r="K1257" s="142">
        <v>1556</v>
      </c>
      <c r="L1257" s="326">
        <v>0.83341997861862183</v>
      </c>
      <c r="M1257" s="326">
        <v>0.85825002193450928</v>
      </c>
      <c r="N1257" s="142">
        <v>6287</v>
      </c>
      <c r="O1257" s="326">
        <v>0.80871999263763428</v>
      </c>
      <c r="P1257" s="326">
        <v>0.85119998455047607</v>
      </c>
      <c r="Q1257" s="142">
        <v>99716</v>
      </c>
      <c r="R1257" s="326">
        <v>0.80817002058029175</v>
      </c>
      <c r="S1257" s="326">
        <v>0.84360998868942261</v>
      </c>
    </row>
    <row r="1258" spans="1:19" x14ac:dyDescent="0.25">
      <c r="A1258" t="s">
        <v>478</v>
      </c>
      <c r="B1258" t="s">
        <v>284</v>
      </c>
      <c r="C1258" t="s">
        <v>309</v>
      </c>
      <c r="D1258" t="s">
        <v>477</v>
      </c>
      <c r="E1258" t="s">
        <v>59</v>
      </c>
      <c r="F1258" t="s">
        <v>60</v>
      </c>
      <c r="G1258" s="133">
        <v>10</v>
      </c>
      <c r="H1258" t="s">
        <v>532</v>
      </c>
      <c r="I1258" t="s">
        <v>521</v>
      </c>
      <c r="J1258" t="s">
        <v>523</v>
      </c>
      <c r="K1258" s="327">
        <v>152</v>
      </c>
      <c r="L1258" s="326">
        <v>8.14099982380867E-2</v>
      </c>
      <c r="M1258" s="326">
        <v>8.383999764919281E-2</v>
      </c>
      <c r="N1258" s="327">
        <v>664</v>
      </c>
      <c r="O1258" s="326">
        <v>8.5409998893737793E-2</v>
      </c>
      <c r="P1258" s="326">
        <v>8.9900001883506775E-2</v>
      </c>
      <c r="Q1258" s="327">
        <v>10969</v>
      </c>
      <c r="R1258" s="326">
        <v>8.8899999856948853E-2</v>
      </c>
      <c r="S1258" s="325">
        <v>9.2799998819828033E-2</v>
      </c>
    </row>
    <row r="1259" spans="1:19" x14ac:dyDescent="0.25">
      <c r="A1259" t="s">
        <v>478</v>
      </c>
      <c r="B1259" t="s">
        <v>284</v>
      </c>
      <c r="C1259" t="s">
        <v>309</v>
      </c>
      <c r="D1259" t="s">
        <v>477</v>
      </c>
      <c r="E1259" t="s">
        <v>59</v>
      </c>
      <c r="F1259" t="s">
        <v>60</v>
      </c>
      <c r="G1259" s="133">
        <v>10</v>
      </c>
      <c r="H1259" t="s">
        <v>532</v>
      </c>
      <c r="I1259" t="s">
        <v>521</v>
      </c>
      <c r="J1259" t="s">
        <v>522</v>
      </c>
      <c r="K1259" s="327">
        <v>105</v>
      </c>
      <c r="L1259" s="326">
        <v>5.6239999830722809E-2</v>
      </c>
      <c r="M1259" s="326">
        <v>5.7920001447200782E-2</v>
      </c>
      <c r="N1259" s="327">
        <v>435</v>
      </c>
      <c r="O1259" s="326">
        <v>5.5959999561309808E-2</v>
      </c>
      <c r="P1259" s="326">
        <v>5.8899998664855957E-2</v>
      </c>
      <c r="Q1259" s="327">
        <v>7517</v>
      </c>
      <c r="R1259" s="326">
        <v>6.0920000076293952E-2</v>
      </c>
      <c r="S1259" s="325">
        <v>6.3589997589588165E-2</v>
      </c>
    </row>
    <row r="1260" spans="1:19" x14ac:dyDescent="0.25">
      <c r="A1260" t="s">
        <v>478</v>
      </c>
      <c r="B1260" t="s">
        <v>284</v>
      </c>
      <c r="C1260" t="s">
        <v>309</v>
      </c>
      <c r="D1260" t="s">
        <v>477</v>
      </c>
      <c r="E1260" t="s">
        <v>59</v>
      </c>
      <c r="F1260" t="s">
        <v>60</v>
      </c>
      <c r="G1260" s="133">
        <v>10</v>
      </c>
      <c r="H1260" t="s">
        <v>532</v>
      </c>
      <c r="I1260" t="s">
        <v>521</v>
      </c>
      <c r="J1260" t="s">
        <v>438</v>
      </c>
      <c r="K1260" s="327">
        <v>54</v>
      </c>
      <c r="L1260" s="326">
        <v>2.8920000419020649E-2</v>
      </c>
      <c r="N1260" s="327">
        <v>388</v>
      </c>
      <c r="O1260" s="326">
        <v>4.9910001456737518E-2</v>
      </c>
      <c r="Q1260" s="327">
        <v>5183</v>
      </c>
      <c r="R1260" s="326">
        <v>4.2010001838207238E-2</v>
      </c>
      <c r="S1260" s="325"/>
    </row>
    <row r="1261" spans="1:19" x14ac:dyDescent="0.25">
      <c r="A1261" t="s">
        <v>478</v>
      </c>
      <c r="B1261" t="s">
        <v>284</v>
      </c>
      <c r="C1261" t="s">
        <v>309</v>
      </c>
      <c r="D1261" t="s">
        <v>477</v>
      </c>
      <c r="E1261" t="s">
        <v>59</v>
      </c>
      <c r="F1261" t="s">
        <v>60</v>
      </c>
      <c r="G1261" s="133">
        <v>10</v>
      </c>
      <c r="H1261" t="s">
        <v>532</v>
      </c>
      <c r="I1261" t="s">
        <v>517</v>
      </c>
      <c r="J1261" t="s">
        <v>520</v>
      </c>
      <c r="K1261" s="327">
        <v>648</v>
      </c>
      <c r="L1261" s="326">
        <v>0.34707999229431152</v>
      </c>
      <c r="N1261" s="327">
        <v>2645</v>
      </c>
      <c r="O1261" s="326">
        <v>0.3402400016784668</v>
      </c>
      <c r="Q1261" s="327">
        <v>43571</v>
      </c>
      <c r="R1261" s="326">
        <v>0.35313001275062561</v>
      </c>
      <c r="S1261" s="325"/>
    </row>
    <row r="1262" spans="1:19" x14ac:dyDescent="0.25">
      <c r="A1262" t="s">
        <v>478</v>
      </c>
      <c r="B1262" t="s">
        <v>284</v>
      </c>
      <c r="C1262" t="s">
        <v>309</v>
      </c>
      <c r="D1262" t="s">
        <v>477</v>
      </c>
      <c r="E1262" t="s">
        <v>59</v>
      </c>
      <c r="F1262" t="s">
        <v>60</v>
      </c>
      <c r="G1262" s="133">
        <v>10</v>
      </c>
      <c r="H1262" t="s">
        <v>532</v>
      </c>
      <c r="I1262" t="s">
        <v>517</v>
      </c>
      <c r="J1262" t="s">
        <v>519</v>
      </c>
      <c r="K1262" s="327">
        <v>539</v>
      </c>
      <c r="L1262" s="326">
        <v>0.28870001435279852</v>
      </c>
      <c r="N1262" s="327">
        <v>2292</v>
      </c>
      <c r="O1262" s="326">
        <v>0.29482999444007868</v>
      </c>
      <c r="Q1262" s="327">
        <v>34904</v>
      </c>
      <c r="R1262" s="326">
        <v>0.28288999199867249</v>
      </c>
      <c r="S1262" s="325"/>
    </row>
    <row r="1263" spans="1:19" x14ac:dyDescent="0.25">
      <c r="A1263" t="s">
        <v>478</v>
      </c>
      <c r="B1263" t="s">
        <v>284</v>
      </c>
      <c r="C1263" t="s">
        <v>309</v>
      </c>
      <c r="D1263" t="s">
        <v>477</v>
      </c>
      <c r="E1263" t="s">
        <v>59</v>
      </c>
      <c r="F1263" t="s">
        <v>60</v>
      </c>
      <c r="G1263">
        <v>10</v>
      </c>
      <c r="H1263" t="s">
        <v>532</v>
      </c>
      <c r="I1263" t="s">
        <v>517</v>
      </c>
      <c r="J1263" t="s">
        <v>518</v>
      </c>
      <c r="K1263" s="142">
        <v>680</v>
      </c>
      <c r="L1263" s="326">
        <v>0.36421999335289001</v>
      </c>
      <c r="N1263" s="142">
        <v>2837</v>
      </c>
      <c r="O1263" s="326">
        <v>0.36493000388145452</v>
      </c>
      <c r="Q1263" s="142">
        <v>44910</v>
      </c>
      <c r="R1263" s="326">
        <v>0.3639799952507019</v>
      </c>
    </row>
    <row r="1264" spans="1:19" x14ac:dyDescent="0.25">
      <c r="A1264" t="s">
        <v>478</v>
      </c>
      <c r="B1264" t="s">
        <v>284</v>
      </c>
      <c r="C1264" t="s">
        <v>309</v>
      </c>
      <c r="D1264" t="s">
        <v>477</v>
      </c>
      <c r="E1264" t="s">
        <v>59</v>
      </c>
      <c r="F1264" t="s">
        <v>60</v>
      </c>
      <c r="G1264" s="133">
        <v>10</v>
      </c>
      <c r="H1264" t="s">
        <v>532</v>
      </c>
      <c r="I1264" t="s">
        <v>513</v>
      </c>
      <c r="J1264" t="s">
        <v>516</v>
      </c>
      <c r="K1264" s="327">
        <v>73</v>
      </c>
      <c r="L1264" s="326">
        <v>3.9099998772144318E-2</v>
      </c>
      <c r="M1264" s="326">
        <v>4.5120000839233398E-2</v>
      </c>
      <c r="N1264" s="327">
        <v>257</v>
      </c>
      <c r="O1264" s="326">
        <v>3.3059999346733093E-2</v>
      </c>
      <c r="P1264" s="326">
        <v>3.5679999738931663E-2</v>
      </c>
      <c r="Q1264" s="327">
        <v>4179</v>
      </c>
      <c r="R1264" s="326">
        <v>3.3870000392198563E-2</v>
      </c>
      <c r="S1264" s="325">
        <v>3.8320001214742661E-2</v>
      </c>
    </row>
    <row r="1265" spans="1:19" x14ac:dyDescent="0.25">
      <c r="A1265" t="s">
        <v>478</v>
      </c>
      <c r="B1265" t="s">
        <v>284</v>
      </c>
      <c r="C1265" t="s">
        <v>309</v>
      </c>
      <c r="D1265" t="s">
        <v>477</v>
      </c>
      <c r="E1265" t="s">
        <v>59</v>
      </c>
      <c r="F1265" t="s">
        <v>60</v>
      </c>
      <c r="G1265">
        <v>10</v>
      </c>
      <c r="H1265" t="s">
        <v>532</v>
      </c>
      <c r="I1265" t="s">
        <v>513</v>
      </c>
      <c r="J1265" t="s">
        <v>515</v>
      </c>
      <c r="K1265" s="142">
        <v>133</v>
      </c>
      <c r="L1265" s="326">
        <v>7.1240000426769257E-2</v>
      </c>
      <c r="M1265" s="326">
        <v>8.2199998199939728E-2</v>
      </c>
      <c r="N1265" s="142">
        <v>606</v>
      </c>
      <c r="O1265" s="326">
        <v>7.7950000762939453E-2</v>
      </c>
      <c r="P1265" s="326">
        <v>8.4140002727508545E-2</v>
      </c>
      <c r="Q1265" s="142">
        <v>13286</v>
      </c>
      <c r="R1265" s="326">
        <v>0.1076800003647804</v>
      </c>
      <c r="S1265" s="326">
        <v>0.12182000279426571</v>
      </c>
    </row>
    <row r="1266" spans="1:19" x14ac:dyDescent="0.25">
      <c r="A1266" t="s">
        <v>478</v>
      </c>
      <c r="B1266" t="s">
        <v>284</v>
      </c>
      <c r="C1266" t="s">
        <v>309</v>
      </c>
      <c r="D1266" t="s">
        <v>477</v>
      </c>
      <c r="E1266" t="s">
        <v>59</v>
      </c>
      <c r="F1266" t="s">
        <v>60</v>
      </c>
      <c r="G1266" s="133">
        <v>10</v>
      </c>
      <c r="H1266" t="s">
        <v>532</v>
      </c>
      <c r="I1266" t="s">
        <v>513</v>
      </c>
      <c r="J1266" t="s">
        <v>514</v>
      </c>
      <c r="K1266" s="327">
        <v>1412</v>
      </c>
      <c r="L1266" s="326">
        <v>0.7562900185585022</v>
      </c>
      <c r="M1266" s="326">
        <v>0.87268000841140747</v>
      </c>
      <c r="N1266" s="327">
        <v>6339</v>
      </c>
      <c r="O1266" s="326">
        <v>0.81541001796722412</v>
      </c>
      <c r="P1266" s="326">
        <v>0.88016998767852783</v>
      </c>
      <c r="Q1266" s="327">
        <v>91601</v>
      </c>
      <c r="R1266" s="326">
        <v>0.74239999055862427</v>
      </c>
      <c r="S1266" s="325">
        <v>0.83986997604370117</v>
      </c>
    </row>
    <row r="1267" spans="1:19" x14ac:dyDescent="0.25">
      <c r="A1267" t="s">
        <v>478</v>
      </c>
      <c r="B1267" t="s">
        <v>284</v>
      </c>
      <c r="C1267" t="s">
        <v>309</v>
      </c>
      <c r="D1267" t="s">
        <v>477</v>
      </c>
      <c r="E1267" t="s">
        <v>59</v>
      </c>
      <c r="F1267" t="s">
        <v>60</v>
      </c>
      <c r="G1267" s="133">
        <v>10</v>
      </c>
      <c r="H1267" t="s">
        <v>532</v>
      </c>
      <c r="I1267" t="s">
        <v>513</v>
      </c>
      <c r="J1267" t="s">
        <v>512</v>
      </c>
      <c r="K1267" s="327">
        <v>249</v>
      </c>
      <c r="L1267" s="326">
        <v>0.13336999714374539</v>
      </c>
      <c r="N1267" s="327">
        <v>572</v>
      </c>
      <c r="O1267" s="326">
        <v>7.3579996824264526E-2</v>
      </c>
      <c r="Q1267" s="327">
        <v>14319</v>
      </c>
      <c r="R1267" s="326">
        <v>0.11604999750852581</v>
      </c>
      <c r="S1267" s="325"/>
    </row>
    <row r="1268" spans="1:19" x14ac:dyDescent="0.25">
      <c r="A1268" t="s">
        <v>478</v>
      </c>
      <c r="B1268" t="s">
        <v>284</v>
      </c>
      <c r="C1268" t="s">
        <v>309</v>
      </c>
      <c r="D1268" t="s">
        <v>477</v>
      </c>
      <c r="E1268" t="s">
        <v>59</v>
      </c>
      <c r="F1268" t="s">
        <v>60</v>
      </c>
      <c r="G1268" s="133">
        <v>10</v>
      </c>
      <c r="H1268" t="s">
        <v>532</v>
      </c>
      <c r="I1268" t="s">
        <v>575</v>
      </c>
      <c r="J1268" t="s">
        <v>511</v>
      </c>
      <c r="K1268" s="327">
        <v>12</v>
      </c>
      <c r="L1268" s="326">
        <v>6.4300000667572021E-3</v>
      </c>
      <c r="M1268" s="326">
        <v>7.0699998177587986E-3</v>
      </c>
      <c r="N1268" s="327">
        <v>127</v>
      </c>
      <c r="O1268" s="326">
        <v>1.6340000554919239E-2</v>
      </c>
      <c r="P1268" s="326">
        <v>1.7139999195933339E-2</v>
      </c>
      <c r="Q1268" s="327">
        <v>5100</v>
      </c>
      <c r="R1268" s="326">
        <v>4.1329998522996902E-2</v>
      </c>
      <c r="S1268" s="325">
        <v>4.4070001691579819E-2</v>
      </c>
    </row>
    <row r="1269" spans="1:19" x14ac:dyDescent="0.25">
      <c r="A1269" t="s">
        <v>478</v>
      </c>
      <c r="B1269" t="s">
        <v>284</v>
      </c>
      <c r="C1269" t="s">
        <v>309</v>
      </c>
      <c r="D1269" t="s">
        <v>477</v>
      </c>
      <c r="E1269" t="s">
        <v>59</v>
      </c>
      <c r="F1269" t="s">
        <v>60</v>
      </c>
      <c r="G1269" s="133">
        <v>10</v>
      </c>
      <c r="H1269" t="s">
        <v>532</v>
      </c>
      <c r="I1269" t="s">
        <v>575</v>
      </c>
      <c r="J1269" t="s">
        <v>510</v>
      </c>
      <c r="K1269" s="327">
        <v>11</v>
      </c>
      <c r="L1269" s="326">
        <v>5.8900001458823681E-3</v>
      </c>
      <c r="M1269" s="326">
        <v>6.4799999818205833E-3</v>
      </c>
      <c r="N1269" s="327">
        <v>43</v>
      </c>
      <c r="O1269" s="326">
        <v>5.5300001986324787E-3</v>
      </c>
      <c r="P1269" s="326">
        <v>5.7999999262392521E-3</v>
      </c>
      <c r="Q1269" s="327">
        <v>2781</v>
      </c>
      <c r="R1269" s="326">
        <v>2.2539999336004261E-2</v>
      </c>
      <c r="S1269" s="325">
        <v>2.4029999971389771E-2</v>
      </c>
    </row>
    <row r="1270" spans="1:19" x14ac:dyDescent="0.25">
      <c r="A1270" t="s">
        <v>478</v>
      </c>
      <c r="B1270" t="s">
        <v>284</v>
      </c>
      <c r="C1270" t="s">
        <v>309</v>
      </c>
      <c r="D1270" t="s">
        <v>477</v>
      </c>
      <c r="E1270" t="s">
        <v>59</v>
      </c>
      <c r="F1270" t="s">
        <v>60</v>
      </c>
      <c r="G1270" s="133">
        <v>10</v>
      </c>
      <c r="H1270" t="s">
        <v>532</v>
      </c>
      <c r="I1270" t="s">
        <v>575</v>
      </c>
      <c r="J1270" t="s">
        <v>509</v>
      </c>
      <c r="K1270" s="327">
        <v>29</v>
      </c>
      <c r="L1270" s="326">
        <v>1.553000044077635E-2</v>
      </c>
      <c r="M1270" s="326">
        <v>1.7079999670386311E-2</v>
      </c>
      <c r="N1270" s="327">
        <v>63</v>
      </c>
      <c r="O1270" s="326">
        <v>8.1000002101063728E-3</v>
      </c>
      <c r="P1270" s="326">
        <v>8.500000461935997E-3</v>
      </c>
      <c r="Q1270" s="327">
        <v>909</v>
      </c>
      <c r="R1270" s="326">
        <v>7.3699997738003731E-3</v>
      </c>
      <c r="S1270" s="325">
        <v>7.8499997034668922E-3</v>
      </c>
    </row>
    <row r="1271" spans="1:19" x14ac:dyDescent="0.25">
      <c r="A1271" t="s">
        <v>478</v>
      </c>
      <c r="B1271" t="s">
        <v>284</v>
      </c>
      <c r="C1271" t="s">
        <v>309</v>
      </c>
      <c r="D1271" t="s">
        <v>477</v>
      </c>
      <c r="E1271" t="s">
        <v>59</v>
      </c>
      <c r="F1271" t="s">
        <v>60</v>
      </c>
      <c r="G1271">
        <v>10</v>
      </c>
      <c r="H1271" t="s">
        <v>532</v>
      </c>
      <c r="I1271" t="s">
        <v>575</v>
      </c>
      <c r="J1271" t="s">
        <v>508</v>
      </c>
      <c r="K1271" s="142">
        <v>17</v>
      </c>
      <c r="L1271" s="326">
        <v>9.1099999845027924E-3</v>
      </c>
      <c r="M1271" s="326">
        <v>1.00100003182888E-2</v>
      </c>
      <c r="N1271" s="142">
        <v>91</v>
      </c>
      <c r="O1271" s="326">
        <v>1.1710000224411489E-2</v>
      </c>
      <c r="P1271" s="326">
        <v>1.2280000373721119E-2</v>
      </c>
      <c r="Q1271" s="142">
        <v>2219</v>
      </c>
      <c r="R1271" s="326">
        <v>1.7980000004172329E-2</v>
      </c>
      <c r="S1271" s="326">
        <v>1.9169999286532399E-2</v>
      </c>
    </row>
    <row r="1272" spans="1:19" x14ac:dyDescent="0.25">
      <c r="A1272" t="s">
        <v>478</v>
      </c>
      <c r="B1272" t="s">
        <v>284</v>
      </c>
      <c r="C1272" t="s">
        <v>309</v>
      </c>
      <c r="D1272" t="s">
        <v>477</v>
      </c>
      <c r="E1272" t="s">
        <v>59</v>
      </c>
      <c r="F1272" t="s">
        <v>60</v>
      </c>
      <c r="G1272" s="133">
        <v>10</v>
      </c>
      <c r="H1272" t="s">
        <v>532</v>
      </c>
      <c r="I1272" t="s">
        <v>575</v>
      </c>
      <c r="J1272" t="s">
        <v>438</v>
      </c>
      <c r="K1272" s="327">
        <v>169</v>
      </c>
      <c r="L1272" s="326">
        <v>9.0520001947879791E-2</v>
      </c>
      <c r="N1272" s="327">
        <v>364</v>
      </c>
      <c r="O1272" s="326">
        <v>4.6819999814033508E-2</v>
      </c>
      <c r="Q1272" s="327">
        <v>7648</v>
      </c>
      <c r="R1272" s="326">
        <v>6.1980001628398902E-2</v>
      </c>
      <c r="S1272" s="325"/>
    </row>
    <row r="1273" spans="1:19" x14ac:dyDescent="0.25">
      <c r="A1273" t="s">
        <v>478</v>
      </c>
      <c r="B1273" t="s">
        <v>284</v>
      </c>
      <c r="C1273" t="s">
        <v>309</v>
      </c>
      <c r="D1273" t="s">
        <v>477</v>
      </c>
      <c r="E1273" t="s">
        <v>59</v>
      </c>
      <c r="F1273" t="s">
        <v>60</v>
      </c>
      <c r="G1273" s="133">
        <v>10</v>
      </c>
      <c r="H1273" t="s">
        <v>532</v>
      </c>
      <c r="I1273" t="s">
        <v>575</v>
      </c>
      <c r="J1273" t="s">
        <v>507</v>
      </c>
      <c r="K1273" s="327">
        <v>1629</v>
      </c>
      <c r="L1273" s="326">
        <v>0.87252002954483032</v>
      </c>
      <c r="M1273" s="326">
        <v>0.95936000347137451</v>
      </c>
      <c r="N1273" s="327">
        <v>7086</v>
      </c>
      <c r="O1273" s="326">
        <v>0.91149997711181641</v>
      </c>
      <c r="P1273" s="326">
        <v>0.95627999305725098</v>
      </c>
      <c r="Q1273" s="327">
        <v>104728</v>
      </c>
      <c r="R1273" s="326">
        <v>0.84878998994827271</v>
      </c>
      <c r="S1273" s="325">
        <v>0.90487998723983765</v>
      </c>
    </row>
    <row r="1274" spans="1:19" x14ac:dyDescent="0.25">
      <c r="A1274" t="s">
        <v>478</v>
      </c>
      <c r="B1274" t="s">
        <v>284</v>
      </c>
      <c r="C1274" t="s">
        <v>309</v>
      </c>
      <c r="D1274" t="s">
        <v>477</v>
      </c>
      <c r="E1274" t="s">
        <v>59</v>
      </c>
      <c r="F1274" t="s">
        <v>60</v>
      </c>
      <c r="G1274" s="133">
        <v>10</v>
      </c>
      <c r="H1274" t="s">
        <v>532</v>
      </c>
      <c r="I1274" t="s">
        <v>576</v>
      </c>
      <c r="J1274" t="s">
        <v>485</v>
      </c>
      <c r="K1274" s="327">
        <v>0</v>
      </c>
      <c r="L1274" s="326">
        <v>0</v>
      </c>
      <c r="N1274" s="327">
        <v>0</v>
      </c>
      <c r="O1274" s="326">
        <v>0</v>
      </c>
      <c r="Q1274" s="327">
        <v>2</v>
      </c>
      <c r="R1274" s="326">
        <v>1.99999994947575E-5</v>
      </c>
      <c r="S1274" s="325">
        <v>0.5</v>
      </c>
    </row>
    <row r="1275" spans="1:19" x14ac:dyDescent="0.25">
      <c r="A1275" t="s">
        <v>478</v>
      </c>
      <c r="B1275" t="s">
        <v>284</v>
      </c>
      <c r="C1275" t="s">
        <v>309</v>
      </c>
      <c r="D1275" t="s">
        <v>477</v>
      </c>
      <c r="E1275" t="s">
        <v>59</v>
      </c>
      <c r="F1275" t="s">
        <v>60</v>
      </c>
      <c r="G1275">
        <v>10</v>
      </c>
      <c r="H1275" t="s">
        <v>532</v>
      </c>
      <c r="I1275" t="s">
        <v>576</v>
      </c>
      <c r="J1275" t="s">
        <v>484</v>
      </c>
      <c r="K1275" s="142">
        <v>0</v>
      </c>
      <c r="L1275" s="326">
        <v>0</v>
      </c>
      <c r="N1275" s="142">
        <v>0</v>
      </c>
      <c r="O1275" s="326">
        <v>0</v>
      </c>
      <c r="Q1275" s="142">
        <v>2</v>
      </c>
      <c r="R1275" s="326">
        <v>1.99999994947575E-5</v>
      </c>
      <c r="S1275" s="326">
        <v>0.5</v>
      </c>
    </row>
    <row r="1276" spans="1:19" x14ac:dyDescent="0.25">
      <c r="A1276" t="s">
        <v>478</v>
      </c>
      <c r="B1276" t="s">
        <v>284</v>
      </c>
      <c r="C1276" t="s">
        <v>309</v>
      </c>
      <c r="D1276" t="s">
        <v>477</v>
      </c>
      <c r="E1276" t="s">
        <v>59</v>
      </c>
      <c r="F1276" t="s">
        <v>60</v>
      </c>
      <c r="G1276" s="133">
        <v>10</v>
      </c>
      <c r="H1276" t="s">
        <v>532</v>
      </c>
      <c r="I1276" t="s">
        <v>576</v>
      </c>
      <c r="J1276" t="s">
        <v>438</v>
      </c>
      <c r="K1276" s="327">
        <v>1867</v>
      </c>
      <c r="L1276" s="326">
        <v>1</v>
      </c>
      <c r="N1276" s="327">
        <v>7774</v>
      </c>
      <c r="O1276" s="326">
        <v>1</v>
      </c>
      <c r="Q1276" s="327">
        <v>123381</v>
      </c>
      <c r="R1276" s="326">
        <v>0.99997001886367798</v>
      </c>
      <c r="S1276" s="325"/>
    </row>
    <row r="1277" spans="1:19" x14ac:dyDescent="0.25">
      <c r="A1277" t="s">
        <v>478</v>
      </c>
      <c r="B1277" t="s">
        <v>284</v>
      </c>
      <c r="C1277" t="s">
        <v>309</v>
      </c>
      <c r="D1277" t="s">
        <v>477</v>
      </c>
      <c r="E1277" t="s">
        <v>59</v>
      </c>
      <c r="F1277" t="s">
        <v>60</v>
      </c>
      <c r="G1277">
        <v>10</v>
      </c>
      <c r="H1277" t="s">
        <v>532</v>
      </c>
      <c r="I1277" t="s">
        <v>504</v>
      </c>
      <c r="J1277" t="s">
        <v>506</v>
      </c>
      <c r="K1277" s="142">
        <v>249</v>
      </c>
      <c r="L1277" s="326">
        <v>0.13336999714374539</v>
      </c>
      <c r="N1277" s="142">
        <v>572</v>
      </c>
      <c r="O1277" s="326">
        <v>7.3579996824264526E-2</v>
      </c>
      <c r="Q1277" s="142">
        <v>14319</v>
      </c>
      <c r="R1277" s="326">
        <v>0.11604999750852581</v>
      </c>
    </row>
    <row r="1278" spans="1:19" x14ac:dyDescent="0.25">
      <c r="A1278" t="s">
        <v>478</v>
      </c>
      <c r="B1278" t="s">
        <v>284</v>
      </c>
      <c r="C1278" t="s">
        <v>309</v>
      </c>
      <c r="D1278" t="s">
        <v>477</v>
      </c>
      <c r="E1278" t="s">
        <v>59</v>
      </c>
      <c r="F1278" t="s">
        <v>60</v>
      </c>
      <c r="G1278">
        <v>10</v>
      </c>
      <c r="H1278" t="s">
        <v>532</v>
      </c>
      <c r="I1278" t="s">
        <v>504</v>
      </c>
      <c r="J1278" t="s">
        <v>424</v>
      </c>
      <c r="K1278" s="142">
        <v>133</v>
      </c>
      <c r="L1278" s="326">
        <v>7.1240000426769257E-2</v>
      </c>
      <c r="M1278" s="326">
        <v>8.2199998199939728E-2</v>
      </c>
      <c r="N1278" s="142">
        <v>606</v>
      </c>
      <c r="O1278" s="326">
        <v>7.7950000762939453E-2</v>
      </c>
      <c r="P1278" s="326">
        <v>8.4140002727508545E-2</v>
      </c>
      <c r="Q1278" s="142">
        <v>13286</v>
      </c>
      <c r="R1278" s="326">
        <v>0.1076800003647804</v>
      </c>
      <c r="S1278" s="326">
        <v>0.12182000279426571</v>
      </c>
    </row>
    <row r="1279" spans="1:19" x14ac:dyDescent="0.25">
      <c r="A1279" t="s">
        <v>478</v>
      </c>
      <c r="B1279" t="s">
        <v>284</v>
      </c>
      <c r="C1279" t="s">
        <v>309</v>
      </c>
      <c r="D1279" t="s">
        <v>477</v>
      </c>
      <c r="E1279" t="s">
        <v>59</v>
      </c>
      <c r="F1279" t="s">
        <v>60</v>
      </c>
      <c r="G1279">
        <v>10</v>
      </c>
      <c r="H1279" t="s">
        <v>532</v>
      </c>
      <c r="I1279" t="s">
        <v>504</v>
      </c>
      <c r="J1279" t="s">
        <v>455</v>
      </c>
      <c r="K1279" s="142">
        <v>676</v>
      </c>
      <c r="L1279" s="326">
        <v>0.36208000779151922</v>
      </c>
      <c r="M1279" s="326">
        <v>0.41780000925064092</v>
      </c>
      <c r="N1279" s="142">
        <v>3007</v>
      </c>
      <c r="O1279" s="326">
        <v>0.38679999113082891</v>
      </c>
      <c r="P1279" s="326">
        <v>0.41751998662948608</v>
      </c>
      <c r="Q1279" s="142">
        <v>43045</v>
      </c>
      <c r="R1279" s="326">
        <v>0.34887000918388372</v>
      </c>
      <c r="S1279" s="326">
        <v>0.39467000961303711</v>
      </c>
    </row>
    <row r="1280" spans="1:19" x14ac:dyDescent="0.25">
      <c r="A1280" t="s">
        <v>478</v>
      </c>
      <c r="B1280" t="s">
        <v>284</v>
      </c>
      <c r="C1280" t="s">
        <v>309</v>
      </c>
      <c r="D1280" t="s">
        <v>477</v>
      </c>
      <c r="E1280" t="s">
        <v>59</v>
      </c>
      <c r="F1280" t="s">
        <v>60</v>
      </c>
      <c r="G1280">
        <v>10</v>
      </c>
      <c r="H1280" t="s">
        <v>532</v>
      </c>
      <c r="I1280" t="s">
        <v>504</v>
      </c>
      <c r="J1280" t="s">
        <v>505</v>
      </c>
      <c r="K1280" s="142">
        <v>650</v>
      </c>
      <c r="L1280" s="326">
        <v>0.34815001487731928</v>
      </c>
      <c r="M1280" s="326">
        <v>0.4017300009727478</v>
      </c>
      <c r="N1280" s="142">
        <v>2933</v>
      </c>
      <c r="O1280" s="326">
        <v>0.37727999687194819</v>
      </c>
      <c r="P1280" s="326">
        <v>0.40724998712539667</v>
      </c>
      <c r="Q1280" s="142">
        <v>42835</v>
      </c>
      <c r="R1280" s="326">
        <v>0.34716999530792242</v>
      </c>
      <c r="S1280" s="326">
        <v>0.39274001121521002</v>
      </c>
    </row>
    <row r="1281" spans="1:19" x14ac:dyDescent="0.25">
      <c r="A1281" t="s">
        <v>478</v>
      </c>
      <c r="B1281" t="s">
        <v>284</v>
      </c>
      <c r="C1281" t="s">
        <v>309</v>
      </c>
      <c r="D1281" t="s">
        <v>477</v>
      </c>
      <c r="E1281" t="s">
        <v>59</v>
      </c>
      <c r="F1281" t="s">
        <v>60</v>
      </c>
      <c r="G1281">
        <v>10</v>
      </c>
      <c r="H1281" t="s">
        <v>532</v>
      </c>
      <c r="I1281" t="s">
        <v>504</v>
      </c>
      <c r="J1281" t="s">
        <v>503</v>
      </c>
      <c r="K1281" s="142">
        <v>159</v>
      </c>
      <c r="L1281" s="326">
        <v>8.5160002112388611E-2</v>
      </c>
      <c r="M1281" s="326">
        <v>9.8269999027252197E-2</v>
      </c>
      <c r="N1281" s="142">
        <v>656</v>
      </c>
      <c r="O1281" s="326">
        <v>8.4380000829696655E-2</v>
      </c>
      <c r="P1281" s="326">
        <v>9.1090001165866852E-2</v>
      </c>
      <c r="Q1281" s="142">
        <v>9900</v>
      </c>
      <c r="R1281" s="326">
        <v>8.0239996314048767E-2</v>
      </c>
      <c r="S1281" s="326">
        <v>9.0769998729228973E-2</v>
      </c>
    </row>
    <row r="1282" spans="1:19" x14ac:dyDescent="0.25">
      <c r="A1282" t="s">
        <v>478</v>
      </c>
      <c r="B1282" t="s">
        <v>284</v>
      </c>
      <c r="C1282" t="s">
        <v>309</v>
      </c>
      <c r="D1282" t="s">
        <v>477</v>
      </c>
      <c r="E1282" t="s">
        <v>59</v>
      </c>
      <c r="F1282" t="s">
        <v>60</v>
      </c>
      <c r="G1282" s="133">
        <v>10</v>
      </c>
      <c r="H1282" t="s">
        <v>532</v>
      </c>
      <c r="I1282" t="s">
        <v>501</v>
      </c>
      <c r="J1282" t="s">
        <v>502</v>
      </c>
      <c r="K1282" s="327">
        <v>249</v>
      </c>
      <c r="L1282" s="326">
        <v>0.13336999714374539</v>
      </c>
      <c r="N1282" s="327">
        <v>572</v>
      </c>
      <c r="O1282" s="326">
        <v>7.3579996824264526E-2</v>
      </c>
      <c r="Q1282" s="327">
        <v>14319</v>
      </c>
      <c r="R1282" s="326">
        <v>0.11604999750852581</v>
      </c>
      <c r="S1282" s="325"/>
    </row>
    <row r="1283" spans="1:19" x14ac:dyDescent="0.25">
      <c r="A1283" t="s">
        <v>478</v>
      </c>
      <c r="B1283" t="s">
        <v>284</v>
      </c>
      <c r="C1283" t="s">
        <v>309</v>
      </c>
      <c r="D1283" t="s">
        <v>477</v>
      </c>
      <c r="E1283" t="s">
        <v>59</v>
      </c>
      <c r="F1283" t="s">
        <v>60</v>
      </c>
      <c r="G1283">
        <v>10</v>
      </c>
      <c r="H1283" t="s">
        <v>532</v>
      </c>
      <c r="I1283" t="s">
        <v>501</v>
      </c>
      <c r="J1283" t="s">
        <v>500</v>
      </c>
      <c r="K1283" s="142">
        <v>1618</v>
      </c>
      <c r="L1283" s="326">
        <v>0.86663001775741577</v>
      </c>
      <c r="M1283" s="326">
        <v>1</v>
      </c>
      <c r="N1283" s="142">
        <v>7202</v>
      </c>
      <c r="O1283" s="326">
        <v>0.92641997337341309</v>
      </c>
      <c r="P1283" s="326">
        <v>1</v>
      </c>
      <c r="Q1283" s="142">
        <v>109066</v>
      </c>
      <c r="R1283" s="326">
        <v>0.88394999504089355</v>
      </c>
      <c r="S1283" s="326">
        <v>1</v>
      </c>
    </row>
    <row r="1284" spans="1:19" x14ac:dyDescent="0.25">
      <c r="A1284" t="s">
        <v>478</v>
      </c>
      <c r="B1284" t="s">
        <v>284</v>
      </c>
      <c r="C1284" t="s">
        <v>309</v>
      </c>
      <c r="D1284" t="s">
        <v>477</v>
      </c>
      <c r="E1284" t="s">
        <v>59</v>
      </c>
      <c r="F1284" t="s">
        <v>60</v>
      </c>
      <c r="G1284" s="133">
        <v>10</v>
      </c>
      <c r="H1284" t="s">
        <v>532</v>
      </c>
      <c r="I1284" t="s">
        <v>577</v>
      </c>
      <c r="J1284" t="s">
        <v>493</v>
      </c>
      <c r="K1284" s="327">
        <v>694</v>
      </c>
      <c r="L1284" s="326">
        <v>0.37171998620033259</v>
      </c>
      <c r="N1284" s="327">
        <v>2106</v>
      </c>
      <c r="O1284" s="326">
        <v>0.27090001106262213</v>
      </c>
      <c r="Q1284" s="327">
        <v>45663</v>
      </c>
      <c r="R1284" s="326">
        <v>0.37009000778198242</v>
      </c>
      <c r="S1284" s="325"/>
    </row>
    <row r="1285" spans="1:19" x14ac:dyDescent="0.25">
      <c r="A1285" t="s">
        <v>478</v>
      </c>
      <c r="B1285" t="s">
        <v>284</v>
      </c>
      <c r="C1285" t="s">
        <v>309</v>
      </c>
      <c r="D1285" t="s">
        <v>477</v>
      </c>
      <c r="E1285" t="s">
        <v>59</v>
      </c>
      <c r="F1285" t="s">
        <v>60</v>
      </c>
      <c r="G1285" s="133">
        <v>10</v>
      </c>
      <c r="H1285" t="s">
        <v>532</v>
      </c>
      <c r="I1285" t="s">
        <v>577</v>
      </c>
      <c r="J1285" t="s">
        <v>492</v>
      </c>
      <c r="K1285" s="327">
        <v>991</v>
      </c>
      <c r="L1285" s="326">
        <v>0.5307999849319458</v>
      </c>
      <c r="M1285" s="326">
        <v>0.84483999013900757</v>
      </c>
      <c r="N1285" s="327">
        <v>4163</v>
      </c>
      <c r="O1285" s="326">
        <v>0.53549998998641968</v>
      </c>
      <c r="P1285" s="326">
        <v>0.73447000980377197</v>
      </c>
      <c r="Q1285" s="327">
        <v>63272</v>
      </c>
      <c r="R1285" s="326">
        <v>0.51279997825622559</v>
      </c>
      <c r="S1285" s="325">
        <v>0.81407999992370605</v>
      </c>
    </row>
    <row r="1286" spans="1:19" x14ac:dyDescent="0.25">
      <c r="A1286" t="s">
        <v>478</v>
      </c>
      <c r="B1286" t="s">
        <v>284</v>
      </c>
      <c r="C1286" t="s">
        <v>309</v>
      </c>
      <c r="D1286" t="s">
        <v>477</v>
      </c>
      <c r="E1286" t="s">
        <v>59</v>
      </c>
      <c r="F1286" t="s">
        <v>60</v>
      </c>
      <c r="G1286" s="133">
        <v>10</v>
      </c>
      <c r="H1286" t="s">
        <v>532</v>
      </c>
      <c r="I1286" t="s">
        <v>577</v>
      </c>
      <c r="J1286" t="s">
        <v>491</v>
      </c>
      <c r="K1286" s="327">
        <v>107</v>
      </c>
      <c r="L1286" s="326">
        <v>5.7310000061988831E-2</v>
      </c>
      <c r="M1286" s="326">
        <v>9.1219998896121979E-2</v>
      </c>
      <c r="N1286" s="327">
        <v>987</v>
      </c>
      <c r="O1286" s="326">
        <v>0.12695999443531039</v>
      </c>
      <c r="P1286" s="326">
        <v>0.1741400063037872</v>
      </c>
      <c r="Q1286" s="327">
        <v>9186</v>
      </c>
      <c r="R1286" s="326">
        <v>7.4450001120567322E-2</v>
      </c>
      <c r="S1286" s="325">
        <v>0.11818999797105791</v>
      </c>
    </row>
    <row r="1287" spans="1:19" x14ac:dyDescent="0.25">
      <c r="A1287" t="s">
        <v>478</v>
      </c>
      <c r="B1287" t="s">
        <v>284</v>
      </c>
      <c r="C1287" t="s">
        <v>309</v>
      </c>
      <c r="D1287" t="s">
        <v>477</v>
      </c>
      <c r="E1287" t="s">
        <v>59</v>
      </c>
      <c r="F1287" t="s">
        <v>60</v>
      </c>
      <c r="G1287">
        <v>10</v>
      </c>
      <c r="H1287" t="s">
        <v>532</v>
      </c>
      <c r="I1287" t="s">
        <v>577</v>
      </c>
      <c r="J1287" t="s">
        <v>490</v>
      </c>
      <c r="K1287" s="142">
        <v>39</v>
      </c>
      <c r="L1287" s="326">
        <v>2.088999934494495E-2</v>
      </c>
      <c r="M1287" s="326">
        <v>3.3250000327825553E-2</v>
      </c>
      <c r="N1287" s="142">
        <v>296</v>
      </c>
      <c r="O1287" s="326">
        <v>3.8079999387264252E-2</v>
      </c>
      <c r="P1287" s="326">
        <v>5.2220001816749573E-2</v>
      </c>
      <c r="Q1287" s="142">
        <v>3071</v>
      </c>
      <c r="R1287" s="326">
        <v>2.489000000059605E-2</v>
      </c>
      <c r="S1287" s="326">
        <v>3.9510000497102737E-2</v>
      </c>
    </row>
    <row r="1288" spans="1:19" x14ac:dyDescent="0.25">
      <c r="A1288" t="s">
        <v>478</v>
      </c>
      <c r="B1288" t="s">
        <v>284</v>
      </c>
      <c r="C1288" t="s">
        <v>309</v>
      </c>
      <c r="D1288" t="s">
        <v>477</v>
      </c>
      <c r="E1288" t="s">
        <v>59</v>
      </c>
      <c r="F1288" t="s">
        <v>60</v>
      </c>
      <c r="G1288" s="133">
        <v>10</v>
      </c>
      <c r="H1288" t="s">
        <v>532</v>
      </c>
      <c r="I1288" t="s">
        <v>577</v>
      </c>
      <c r="J1288" t="s">
        <v>489</v>
      </c>
      <c r="K1288" s="327">
        <v>34</v>
      </c>
      <c r="L1288" s="326">
        <v>1.820999942719936E-2</v>
      </c>
      <c r="M1288" s="326">
        <v>2.8990000486373901E-2</v>
      </c>
      <c r="N1288" s="327">
        <v>194</v>
      </c>
      <c r="O1288" s="326">
        <v>2.4949999526143071E-2</v>
      </c>
      <c r="P1288" s="326">
        <v>3.4230001270771027E-2</v>
      </c>
      <c r="Q1288" s="327">
        <v>1819</v>
      </c>
      <c r="R1288" s="326">
        <v>1.473999954760075E-2</v>
      </c>
      <c r="S1288" s="325">
        <v>2.339999936521053E-2</v>
      </c>
    </row>
    <row r="1289" spans="1:19" x14ac:dyDescent="0.25">
      <c r="A1289" t="s">
        <v>478</v>
      </c>
      <c r="B1289" t="s">
        <v>284</v>
      </c>
      <c r="C1289" t="s">
        <v>309</v>
      </c>
      <c r="D1289" t="s">
        <v>477</v>
      </c>
      <c r="E1289" t="s">
        <v>59</v>
      </c>
      <c r="F1289" t="s">
        <v>60</v>
      </c>
      <c r="G1289" s="133">
        <v>10</v>
      </c>
      <c r="H1289" t="s">
        <v>532</v>
      </c>
      <c r="I1289" t="s">
        <v>577</v>
      </c>
      <c r="J1289" t="s">
        <v>488</v>
      </c>
      <c r="K1289" s="327">
        <v>2</v>
      </c>
      <c r="L1289" s="326">
        <v>1.0699999984353781E-3</v>
      </c>
      <c r="M1289" s="326">
        <v>1.709999982267618E-3</v>
      </c>
      <c r="N1289" s="327">
        <v>28</v>
      </c>
      <c r="O1289" s="326">
        <v>3.599999938160181E-3</v>
      </c>
      <c r="P1289" s="326">
        <v>4.9399998970329762E-3</v>
      </c>
      <c r="Q1289" s="327">
        <v>374</v>
      </c>
      <c r="R1289" s="326">
        <v>3.03000002168119E-3</v>
      </c>
      <c r="S1289" s="325">
        <v>4.8099998384714127E-3</v>
      </c>
    </row>
    <row r="1290" spans="1:19" x14ac:dyDescent="0.25">
      <c r="A1290" t="s">
        <v>478</v>
      </c>
      <c r="B1290" t="s">
        <v>284</v>
      </c>
      <c r="C1290" t="s">
        <v>309</v>
      </c>
      <c r="D1290" t="s">
        <v>477</v>
      </c>
      <c r="E1290" t="s">
        <v>59</v>
      </c>
      <c r="F1290" t="s">
        <v>60</v>
      </c>
      <c r="G1290" s="133">
        <v>10</v>
      </c>
      <c r="H1290" t="s">
        <v>532</v>
      </c>
      <c r="I1290" t="s">
        <v>499</v>
      </c>
      <c r="J1290" t="s">
        <v>261</v>
      </c>
      <c r="K1290" s="327">
        <v>1854</v>
      </c>
      <c r="L1290" s="326">
        <v>0.99304002523422241</v>
      </c>
      <c r="N1290" s="327">
        <v>7726</v>
      </c>
      <c r="O1290" s="326">
        <v>0.99383002519607544</v>
      </c>
      <c r="Q1290" s="327">
        <v>122496</v>
      </c>
      <c r="R1290" s="326">
        <v>0.99278998374938965</v>
      </c>
      <c r="S1290" s="325"/>
    </row>
    <row r="1291" spans="1:19" x14ac:dyDescent="0.25">
      <c r="A1291" t="s">
        <v>478</v>
      </c>
      <c r="B1291" t="s">
        <v>284</v>
      </c>
      <c r="C1291" t="s">
        <v>309</v>
      </c>
      <c r="D1291" t="s">
        <v>477</v>
      </c>
      <c r="E1291" t="s">
        <v>59</v>
      </c>
      <c r="F1291" t="s">
        <v>60</v>
      </c>
      <c r="G1291" s="133">
        <v>10</v>
      </c>
      <c r="H1291" t="s">
        <v>532</v>
      </c>
      <c r="I1291" t="s">
        <v>499</v>
      </c>
      <c r="J1291" t="s">
        <v>262</v>
      </c>
      <c r="K1291" s="327">
        <v>13</v>
      </c>
      <c r="L1291" s="326">
        <v>6.9599999114871034E-3</v>
      </c>
      <c r="N1291" s="327">
        <v>48</v>
      </c>
      <c r="O1291" s="326">
        <v>6.1699999496340752E-3</v>
      </c>
      <c r="Q1291" s="327">
        <v>889</v>
      </c>
      <c r="R1291" s="326">
        <v>7.2099999524652958E-3</v>
      </c>
      <c r="S1291" s="325"/>
    </row>
    <row r="1292" spans="1:19" x14ac:dyDescent="0.25">
      <c r="A1292" t="s">
        <v>478</v>
      </c>
      <c r="B1292" t="s">
        <v>284</v>
      </c>
      <c r="C1292" t="s">
        <v>309</v>
      </c>
      <c r="D1292" t="s">
        <v>477</v>
      </c>
      <c r="E1292" t="s">
        <v>59</v>
      </c>
      <c r="F1292" t="s">
        <v>60</v>
      </c>
      <c r="G1292" s="133">
        <v>10</v>
      </c>
      <c r="H1292" t="s">
        <v>532</v>
      </c>
      <c r="I1292" t="s">
        <v>578</v>
      </c>
      <c r="J1292" t="s">
        <v>498</v>
      </c>
      <c r="K1292" s="327">
        <v>236</v>
      </c>
      <c r="L1292" s="326">
        <v>0.12640999257564539</v>
      </c>
      <c r="N1292" s="327">
        <v>745</v>
      </c>
      <c r="O1292" s="326">
        <v>9.5830000936985016E-2</v>
      </c>
      <c r="Q1292" s="327">
        <v>17871</v>
      </c>
      <c r="R1292" s="326">
        <v>0.1448400020599365</v>
      </c>
      <c r="S1292" s="325"/>
    </row>
    <row r="1293" spans="1:19" x14ac:dyDescent="0.25">
      <c r="A1293" t="s">
        <v>478</v>
      </c>
      <c r="B1293" t="s">
        <v>284</v>
      </c>
      <c r="C1293" t="s">
        <v>309</v>
      </c>
      <c r="D1293" t="s">
        <v>477</v>
      </c>
      <c r="E1293" t="s">
        <v>59</v>
      </c>
      <c r="F1293" t="s">
        <v>60</v>
      </c>
      <c r="G1293">
        <v>10</v>
      </c>
      <c r="H1293" t="s">
        <v>532</v>
      </c>
      <c r="I1293" t="s">
        <v>578</v>
      </c>
      <c r="J1293" t="s">
        <v>497</v>
      </c>
      <c r="K1293" s="142">
        <v>310</v>
      </c>
      <c r="L1293" s="326">
        <v>0.16604000329971311</v>
      </c>
      <c r="N1293" s="142">
        <v>1347</v>
      </c>
      <c r="O1293" s="326">
        <v>0.17327000200748441</v>
      </c>
      <c r="Q1293" s="142">
        <v>21943</v>
      </c>
      <c r="R1293" s="326">
        <v>0.17783999443054199</v>
      </c>
    </row>
    <row r="1294" spans="1:19" x14ac:dyDescent="0.25">
      <c r="A1294" t="s">
        <v>478</v>
      </c>
      <c r="B1294" t="s">
        <v>284</v>
      </c>
      <c r="C1294" t="s">
        <v>309</v>
      </c>
      <c r="D1294" t="s">
        <v>477</v>
      </c>
      <c r="E1294" t="s">
        <v>59</v>
      </c>
      <c r="F1294" t="s">
        <v>60</v>
      </c>
      <c r="G1294" s="133">
        <v>10</v>
      </c>
      <c r="H1294" t="s">
        <v>532</v>
      </c>
      <c r="I1294" t="s">
        <v>578</v>
      </c>
      <c r="J1294" t="s">
        <v>496</v>
      </c>
      <c r="K1294" s="327">
        <v>531</v>
      </c>
      <c r="L1294" s="326">
        <v>0.28440999984741211</v>
      </c>
      <c r="N1294" s="327">
        <v>2275</v>
      </c>
      <c r="O1294" s="326">
        <v>0.29264000058174128</v>
      </c>
      <c r="Q1294" s="327">
        <v>25988</v>
      </c>
      <c r="R1294" s="326">
        <v>0.21062999963760379</v>
      </c>
      <c r="S1294" s="325"/>
    </row>
    <row r="1295" spans="1:19" x14ac:dyDescent="0.25">
      <c r="A1295" t="s">
        <v>478</v>
      </c>
      <c r="B1295" t="s">
        <v>284</v>
      </c>
      <c r="C1295" t="s">
        <v>309</v>
      </c>
      <c r="D1295" t="s">
        <v>477</v>
      </c>
      <c r="E1295" t="s">
        <v>59</v>
      </c>
      <c r="F1295" t="s">
        <v>60</v>
      </c>
      <c r="G1295">
        <v>10</v>
      </c>
      <c r="H1295" t="s">
        <v>532</v>
      </c>
      <c r="I1295" t="s">
        <v>578</v>
      </c>
      <c r="J1295" t="s">
        <v>495</v>
      </c>
      <c r="K1295" s="142">
        <v>413</v>
      </c>
      <c r="L1295" s="326">
        <v>0.22121000289916989</v>
      </c>
      <c r="N1295" s="142">
        <v>1787</v>
      </c>
      <c r="O1295" s="326">
        <v>0.22987000644207001</v>
      </c>
      <c r="Q1295" s="142">
        <v>27975</v>
      </c>
      <c r="R1295" s="326">
        <v>0.22673000395298001</v>
      </c>
    </row>
    <row r="1296" spans="1:19" x14ac:dyDescent="0.25">
      <c r="A1296" t="s">
        <v>478</v>
      </c>
      <c r="B1296" t="s">
        <v>284</v>
      </c>
      <c r="C1296" t="s">
        <v>309</v>
      </c>
      <c r="D1296" t="s">
        <v>477</v>
      </c>
      <c r="E1296" t="s">
        <v>59</v>
      </c>
      <c r="F1296" t="s">
        <v>60</v>
      </c>
      <c r="G1296" s="133">
        <v>10</v>
      </c>
      <c r="H1296" t="s">
        <v>532</v>
      </c>
      <c r="I1296" t="s">
        <v>578</v>
      </c>
      <c r="J1296" t="s">
        <v>494</v>
      </c>
      <c r="K1296" s="327">
        <v>377</v>
      </c>
      <c r="L1296" s="326">
        <v>0.20193000137805939</v>
      </c>
      <c r="N1296" s="327">
        <v>1620</v>
      </c>
      <c r="O1296" s="326">
        <v>0.2083899974822998</v>
      </c>
      <c r="Q1296" s="327">
        <v>29608</v>
      </c>
      <c r="R1296" s="326">
        <v>0.23995999991893771</v>
      </c>
      <c r="S1296" s="325"/>
    </row>
    <row r="1297" spans="1:19" x14ac:dyDescent="0.25">
      <c r="A1297" t="s">
        <v>478</v>
      </c>
      <c r="B1297" t="s">
        <v>284</v>
      </c>
      <c r="C1297" t="s">
        <v>309</v>
      </c>
      <c r="D1297" t="s">
        <v>477</v>
      </c>
      <c r="E1297" t="s">
        <v>59</v>
      </c>
      <c r="F1297" t="s">
        <v>60</v>
      </c>
      <c r="G1297" s="133">
        <v>10</v>
      </c>
      <c r="H1297" t="s">
        <v>532</v>
      </c>
      <c r="I1297" t="s">
        <v>476</v>
      </c>
      <c r="J1297" t="s">
        <v>482</v>
      </c>
      <c r="K1297" s="327">
        <v>1436</v>
      </c>
      <c r="L1297" s="326">
        <v>0.7691500186920166</v>
      </c>
      <c r="M1297" s="326">
        <v>0.79206001758575439</v>
      </c>
      <c r="N1297" s="327">
        <v>5801</v>
      </c>
      <c r="O1297" s="326">
        <v>0.74620997905731201</v>
      </c>
      <c r="P1297" s="326">
        <v>0.78539997339248657</v>
      </c>
      <c r="Q1297" s="327">
        <v>91484</v>
      </c>
      <c r="R1297" s="326">
        <v>0.74145001173019409</v>
      </c>
      <c r="S1297" s="325">
        <v>0.77395999431610107</v>
      </c>
    </row>
    <row r="1298" spans="1:19" x14ac:dyDescent="0.25">
      <c r="A1298" t="s">
        <v>478</v>
      </c>
      <c r="B1298" t="s">
        <v>284</v>
      </c>
      <c r="C1298" t="s">
        <v>309</v>
      </c>
      <c r="D1298" t="s">
        <v>477</v>
      </c>
      <c r="E1298" t="s">
        <v>59</v>
      </c>
      <c r="F1298" t="s">
        <v>60</v>
      </c>
      <c r="G1298" s="133">
        <v>10</v>
      </c>
      <c r="H1298" t="s">
        <v>532</v>
      </c>
      <c r="I1298" t="s">
        <v>476</v>
      </c>
      <c r="J1298" t="s">
        <v>481</v>
      </c>
      <c r="K1298" s="327">
        <v>177</v>
      </c>
      <c r="L1298" s="326">
        <v>9.4800002872943878E-2</v>
      </c>
      <c r="M1298" s="326">
        <v>9.7630001604557037E-2</v>
      </c>
      <c r="N1298" s="327">
        <v>762</v>
      </c>
      <c r="O1298" s="326">
        <v>9.8020002245903015E-2</v>
      </c>
      <c r="P1298" s="326">
        <v>0.1031700000166893</v>
      </c>
      <c r="Q1298" s="327">
        <v>12086</v>
      </c>
      <c r="R1298" s="326">
        <v>9.7949996590614319E-2</v>
      </c>
      <c r="S1298" s="325">
        <v>0.1022500023245811</v>
      </c>
    </row>
    <row r="1299" spans="1:19" x14ac:dyDescent="0.25">
      <c r="A1299" t="s">
        <v>478</v>
      </c>
      <c r="B1299" t="s">
        <v>284</v>
      </c>
      <c r="C1299" t="s">
        <v>309</v>
      </c>
      <c r="D1299" t="s">
        <v>477</v>
      </c>
      <c r="E1299" t="s">
        <v>59</v>
      </c>
      <c r="F1299" t="s">
        <v>60</v>
      </c>
      <c r="G1299" s="133">
        <v>10</v>
      </c>
      <c r="H1299" t="s">
        <v>532</v>
      </c>
      <c r="I1299" t="s">
        <v>476</v>
      </c>
      <c r="J1299" t="s">
        <v>480</v>
      </c>
      <c r="K1299" s="327">
        <v>104</v>
      </c>
      <c r="L1299" s="326">
        <v>5.5700000375509262E-2</v>
      </c>
      <c r="M1299" s="326">
        <v>5.7360000908374793E-2</v>
      </c>
      <c r="N1299" s="327">
        <v>488</v>
      </c>
      <c r="O1299" s="326">
        <v>6.2770001590251923E-2</v>
      </c>
      <c r="P1299" s="326">
        <v>6.6069997847080231E-2</v>
      </c>
      <c r="Q1299" s="327">
        <v>8487</v>
      </c>
      <c r="R1299" s="326">
        <v>6.8779997527599335E-2</v>
      </c>
      <c r="S1299" s="325">
        <v>7.1800000965595245E-2</v>
      </c>
    </row>
    <row r="1300" spans="1:19" x14ac:dyDescent="0.25">
      <c r="A1300" t="s">
        <v>478</v>
      </c>
      <c r="B1300" t="s">
        <v>284</v>
      </c>
      <c r="C1300" t="s">
        <v>309</v>
      </c>
      <c r="D1300" t="s">
        <v>477</v>
      </c>
      <c r="E1300" t="s">
        <v>59</v>
      </c>
      <c r="F1300" t="s">
        <v>60</v>
      </c>
      <c r="G1300" s="133">
        <v>10</v>
      </c>
      <c r="H1300" t="s">
        <v>532</v>
      </c>
      <c r="I1300" t="s">
        <v>476</v>
      </c>
      <c r="J1300" t="s">
        <v>479</v>
      </c>
      <c r="K1300" s="327">
        <v>54</v>
      </c>
      <c r="L1300" s="326">
        <v>2.8920000419020649E-2</v>
      </c>
      <c r="N1300" s="327">
        <v>388</v>
      </c>
      <c r="O1300" s="326">
        <v>4.9910001456737518E-2</v>
      </c>
      <c r="Q1300" s="327">
        <v>5183</v>
      </c>
      <c r="R1300" s="326">
        <v>4.2010001838207238E-2</v>
      </c>
      <c r="S1300" s="325"/>
    </row>
    <row r="1301" spans="1:19" x14ac:dyDescent="0.25">
      <c r="A1301" t="s">
        <v>478</v>
      </c>
      <c r="B1301" t="s">
        <v>284</v>
      </c>
      <c r="C1301" t="s">
        <v>309</v>
      </c>
      <c r="D1301" t="s">
        <v>477</v>
      </c>
      <c r="E1301" t="s">
        <v>59</v>
      </c>
      <c r="F1301" t="s">
        <v>60</v>
      </c>
      <c r="G1301" s="133">
        <v>10</v>
      </c>
      <c r="H1301" t="s">
        <v>532</v>
      </c>
      <c r="I1301" t="s">
        <v>476</v>
      </c>
      <c r="J1301" t="s">
        <v>475</v>
      </c>
      <c r="K1301" s="327">
        <v>96</v>
      </c>
      <c r="L1301" s="326">
        <v>5.1419999450445182E-2</v>
      </c>
      <c r="M1301" s="326">
        <v>5.2949998527765267E-2</v>
      </c>
      <c r="N1301" s="327">
        <v>335</v>
      </c>
      <c r="O1301" s="326">
        <v>4.3090000748634338E-2</v>
      </c>
      <c r="P1301" s="326">
        <v>4.5359998941421509E-2</v>
      </c>
      <c r="Q1301" s="327">
        <v>6145</v>
      </c>
      <c r="R1301" s="326">
        <v>4.9800001084804528E-2</v>
      </c>
      <c r="S1301" s="325">
        <v>5.1989998668432243E-2</v>
      </c>
    </row>
    <row r="1302" spans="1:19" x14ac:dyDescent="0.25">
      <c r="A1302" t="s">
        <v>478</v>
      </c>
      <c r="B1302" t="s">
        <v>284</v>
      </c>
      <c r="C1302" t="s">
        <v>309</v>
      </c>
      <c r="D1302" t="s">
        <v>477</v>
      </c>
      <c r="E1302" t="s">
        <v>61</v>
      </c>
      <c r="F1302" t="s">
        <v>62</v>
      </c>
      <c r="G1302" s="133">
        <v>17</v>
      </c>
      <c r="H1302" t="s">
        <v>253</v>
      </c>
      <c r="I1302" t="s">
        <v>525</v>
      </c>
      <c r="J1302" t="s">
        <v>530</v>
      </c>
      <c r="K1302" s="327">
        <v>6</v>
      </c>
      <c r="L1302" s="326">
        <v>7.9600000753998756E-3</v>
      </c>
      <c r="N1302" s="327">
        <v>30</v>
      </c>
      <c r="O1302" s="326">
        <v>3.4399998839944601E-3</v>
      </c>
      <c r="Q1302" s="327">
        <v>595</v>
      </c>
      <c r="R1302" s="326">
        <v>4.8199999146163464E-3</v>
      </c>
      <c r="S1302" s="325"/>
    </row>
    <row r="1303" spans="1:19" x14ac:dyDescent="0.25">
      <c r="A1303" t="s">
        <v>478</v>
      </c>
      <c r="B1303" t="s">
        <v>284</v>
      </c>
      <c r="C1303" t="s">
        <v>309</v>
      </c>
      <c r="D1303" t="s">
        <v>477</v>
      </c>
      <c r="E1303" t="s">
        <v>61</v>
      </c>
      <c r="F1303" t="s">
        <v>62</v>
      </c>
      <c r="G1303" s="133">
        <v>17</v>
      </c>
      <c r="H1303" t="s">
        <v>253</v>
      </c>
      <c r="I1303" t="s">
        <v>525</v>
      </c>
      <c r="J1303" t="s">
        <v>529</v>
      </c>
      <c r="K1303" s="327">
        <v>15</v>
      </c>
      <c r="L1303" s="326">
        <v>1.9889999181032181E-2</v>
      </c>
      <c r="N1303" s="327">
        <v>305</v>
      </c>
      <c r="O1303" s="326">
        <v>3.499000146985054E-2</v>
      </c>
      <c r="Q1303" s="327">
        <v>4962</v>
      </c>
      <c r="R1303" s="326">
        <v>4.0219999849796302E-2</v>
      </c>
      <c r="S1303" s="325"/>
    </row>
    <row r="1304" spans="1:19" x14ac:dyDescent="0.25">
      <c r="A1304" t="s">
        <v>478</v>
      </c>
      <c r="B1304" t="s">
        <v>284</v>
      </c>
      <c r="C1304" t="s">
        <v>309</v>
      </c>
      <c r="D1304" t="s">
        <v>477</v>
      </c>
      <c r="E1304" t="s">
        <v>61</v>
      </c>
      <c r="F1304" t="s">
        <v>62</v>
      </c>
      <c r="G1304">
        <v>17</v>
      </c>
      <c r="H1304" t="s">
        <v>253</v>
      </c>
      <c r="I1304" t="s">
        <v>525</v>
      </c>
      <c r="J1304" t="s">
        <v>528</v>
      </c>
      <c r="K1304" s="142">
        <v>94</v>
      </c>
      <c r="L1304" s="326">
        <v>0.12466999888420099</v>
      </c>
      <c r="N1304" s="142">
        <v>1184</v>
      </c>
      <c r="O1304" s="326">
        <v>0.1358100026845932</v>
      </c>
      <c r="Q1304" s="142">
        <v>15699</v>
      </c>
      <c r="R1304" s="326">
        <v>0.12724000215530401</v>
      </c>
    </row>
    <row r="1305" spans="1:19" x14ac:dyDescent="0.25">
      <c r="A1305" t="s">
        <v>478</v>
      </c>
      <c r="B1305" t="s">
        <v>284</v>
      </c>
      <c r="C1305" t="s">
        <v>309</v>
      </c>
      <c r="D1305" t="s">
        <v>477</v>
      </c>
      <c r="E1305" t="s">
        <v>61</v>
      </c>
      <c r="F1305" t="s">
        <v>62</v>
      </c>
      <c r="G1305">
        <v>17</v>
      </c>
      <c r="H1305" t="s">
        <v>253</v>
      </c>
      <c r="I1305" t="s">
        <v>525</v>
      </c>
      <c r="J1305" t="s">
        <v>527</v>
      </c>
      <c r="K1305" s="142">
        <v>114</v>
      </c>
      <c r="L1305" s="326">
        <v>0.15118999779224401</v>
      </c>
      <c r="N1305" s="142">
        <v>2232</v>
      </c>
      <c r="O1305" s="326">
        <v>0.25602000951766968</v>
      </c>
      <c r="Q1305" s="142">
        <v>30576</v>
      </c>
      <c r="R1305" s="326">
        <v>0.2478100061416626</v>
      </c>
    </row>
    <row r="1306" spans="1:19" x14ac:dyDescent="0.25">
      <c r="A1306" t="s">
        <v>478</v>
      </c>
      <c r="B1306" t="s">
        <v>284</v>
      </c>
      <c r="C1306" t="s">
        <v>309</v>
      </c>
      <c r="D1306" t="s">
        <v>477</v>
      </c>
      <c r="E1306" t="s">
        <v>61</v>
      </c>
      <c r="F1306" t="s">
        <v>62</v>
      </c>
      <c r="G1306">
        <v>17</v>
      </c>
      <c r="H1306" t="s">
        <v>253</v>
      </c>
      <c r="I1306" t="s">
        <v>525</v>
      </c>
      <c r="J1306" t="s">
        <v>526</v>
      </c>
      <c r="K1306" s="142">
        <v>130</v>
      </c>
      <c r="L1306" s="326">
        <v>0.17240999639034271</v>
      </c>
      <c r="N1306" s="142">
        <v>2074</v>
      </c>
      <c r="O1306" s="326">
        <v>0.23790000379085541</v>
      </c>
      <c r="Q1306" s="142">
        <v>30917</v>
      </c>
      <c r="R1306" s="326">
        <v>0.25056999921798712</v>
      </c>
    </row>
    <row r="1307" spans="1:19" x14ac:dyDescent="0.25">
      <c r="A1307" t="s">
        <v>478</v>
      </c>
      <c r="B1307" t="s">
        <v>284</v>
      </c>
      <c r="C1307" t="s">
        <v>309</v>
      </c>
      <c r="D1307" t="s">
        <v>477</v>
      </c>
      <c r="E1307" t="s">
        <v>61</v>
      </c>
      <c r="F1307" t="s">
        <v>62</v>
      </c>
      <c r="G1307">
        <v>17</v>
      </c>
      <c r="H1307" t="s">
        <v>253</v>
      </c>
      <c r="I1307" t="s">
        <v>525</v>
      </c>
      <c r="J1307" t="s">
        <v>259</v>
      </c>
      <c r="K1307" s="142">
        <v>188</v>
      </c>
      <c r="L1307" s="326">
        <v>0.2493399977684021</v>
      </c>
      <c r="N1307" s="142">
        <v>1631</v>
      </c>
      <c r="O1307" s="326">
        <v>0.18707999587059021</v>
      </c>
      <c r="Q1307" s="142">
        <v>23351</v>
      </c>
      <c r="R1307" s="326">
        <v>0.18925000727176669</v>
      </c>
    </row>
    <row r="1308" spans="1:19" x14ac:dyDescent="0.25">
      <c r="A1308" t="s">
        <v>478</v>
      </c>
      <c r="B1308" t="s">
        <v>284</v>
      </c>
      <c r="C1308" t="s">
        <v>309</v>
      </c>
      <c r="D1308" t="s">
        <v>477</v>
      </c>
      <c r="E1308" t="s">
        <v>61</v>
      </c>
      <c r="F1308" t="s">
        <v>62</v>
      </c>
      <c r="G1308" s="133">
        <v>17</v>
      </c>
      <c r="H1308" t="s">
        <v>253</v>
      </c>
      <c r="I1308" t="s">
        <v>525</v>
      </c>
      <c r="J1308" t="s">
        <v>260</v>
      </c>
      <c r="K1308" s="327">
        <v>207</v>
      </c>
      <c r="L1308" s="326">
        <v>0.2745400071144104</v>
      </c>
      <c r="N1308" s="327">
        <v>1262</v>
      </c>
      <c r="O1308" s="326">
        <v>0.14475999772548681</v>
      </c>
      <c r="Q1308" s="327">
        <v>17285</v>
      </c>
      <c r="R1308" s="326">
        <v>0.14009000360965729</v>
      </c>
      <c r="S1308" s="325"/>
    </row>
    <row r="1309" spans="1:19" x14ac:dyDescent="0.25">
      <c r="A1309" t="s">
        <v>478</v>
      </c>
      <c r="B1309" t="s">
        <v>284</v>
      </c>
      <c r="C1309" t="s">
        <v>309</v>
      </c>
      <c r="D1309" t="s">
        <v>477</v>
      </c>
      <c r="E1309" t="s">
        <v>61</v>
      </c>
      <c r="F1309" t="s">
        <v>62</v>
      </c>
      <c r="G1309" s="133">
        <v>17</v>
      </c>
      <c r="H1309" t="s">
        <v>253</v>
      </c>
      <c r="I1309" t="s">
        <v>521</v>
      </c>
      <c r="J1309" t="s">
        <v>524</v>
      </c>
      <c r="K1309" s="327">
        <v>564</v>
      </c>
      <c r="L1309" s="326">
        <v>0.74800997972488403</v>
      </c>
      <c r="M1309" s="326">
        <v>0.77793002128601074</v>
      </c>
      <c r="N1309" s="327">
        <v>6931</v>
      </c>
      <c r="O1309" s="326">
        <v>0.79501998424530029</v>
      </c>
      <c r="P1309" s="326">
        <v>0.85663002729415894</v>
      </c>
      <c r="Q1309" s="327">
        <v>99716</v>
      </c>
      <c r="R1309" s="326">
        <v>0.80817002058029175</v>
      </c>
      <c r="S1309" s="325">
        <v>0.84360998868942261</v>
      </c>
    </row>
    <row r="1310" spans="1:19" x14ac:dyDescent="0.25">
      <c r="A1310" t="s">
        <v>478</v>
      </c>
      <c r="B1310" t="s">
        <v>284</v>
      </c>
      <c r="C1310" t="s">
        <v>309</v>
      </c>
      <c r="D1310" t="s">
        <v>477</v>
      </c>
      <c r="E1310" t="s">
        <v>61</v>
      </c>
      <c r="F1310" t="s">
        <v>62</v>
      </c>
      <c r="G1310">
        <v>17</v>
      </c>
      <c r="H1310" t="s">
        <v>253</v>
      </c>
      <c r="I1310" t="s">
        <v>521</v>
      </c>
      <c r="J1310" t="s">
        <v>523</v>
      </c>
      <c r="K1310" s="142">
        <v>89</v>
      </c>
      <c r="L1310" s="326">
        <v>0.11804000288248059</v>
      </c>
      <c r="M1310" s="326">
        <v>0.122759997844696</v>
      </c>
      <c r="N1310" s="142">
        <v>716</v>
      </c>
      <c r="O1310" s="326">
        <v>8.2129999995231628E-2</v>
      </c>
      <c r="P1310" s="326">
        <v>8.8490001857280731E-2</v>
      </c>
      <c r="Q1310" s="142">
        <v>10969</v>
      </c>
      <c r="R1310" s="326">
        <v>8.8899999856948853E-2</v>
      </c>
      <c r="S1310" s="326">
        <v>9.2799998819828033E-2</v>
      </c>
    </row>
    <row r="1311" spans="1:19" x14ac:dyDescent="0.25">
      <c r="A1311" t="s">
        <v>478</v>
      </c>
      <c r="B1311" t="s">
        <v>284</v>
      </c>
      <c r="C1311" t="s">
        <v>309</v>
      </c>
      <c r="D1311" t="s">
        <v>477</v>
      </c>
      <c r="E1311" t="s">
        <v>61</v>
      </c>
      <c r="F1311" t="s">
        <v>62</v>
      </c>
      <c r="G1311" s="133">
        <v>17</v>
      </c>
      <c r="H1311" t="s">
        <v>253</v>
      </c>
      <c r="I1311" t="s">
        <v>521</v>
      </c>
      <c r="J1311" t="s">
        <v>522</v>
      </c>
      <c r="K1311" s="327">
        <v>72</v>
      </c>
      <c r="L1311" s="326">
        <v>9.5490001142024994E-2</v>
      </c>
      <c r="M1311" s="326">
        <v>9.9310003221035004E-2</v>
      </c>
      <c r="N1311" s="327">
        <v>444</v>
      </c>
      <c r="O1311" s="326">
        <v>5.0930000841617577E-2</v>
      </c>
      <c r="P1311" s="326">
        <v>5.4880000650882721E-2</v>
      </c>
      <c r="Q1311" s="327">
        <v>7517</v>
      </c>
      <c r="R1311" s="326">
        <v>6.0920000076293952E-2</v>
      </c>
      <c r="S1311" s="325">
        <v>6.3589997589588165E-2</v>
      </c>
    </row>
    <row r="1312" spans="1:19" x14ac:dyDescent="0.25">
      <c r="A1312" t="s">
        <v>478</v>
      </c>
      <c r="B1312" t="s">
        <v>284</v>
      </c>
      <c r="C1312" t="s">
        <v>309</v>
      </c>
      <c r="D1312" t="s">
        <v>477</v>
      </c>
      <c r="E1312" t="s">
        <v>61</v>
      </c>
      <c r="F1312" t="s">
        <v>62</v>
      </c>
      <c r="G1312" s="133">
        <v>17</v>
      </c>
      <c r="H1312" t="s">
        <v>253</v>
      </c>
      <c r="I1312" t="s">
        <v>521</v>
      </c>
      <c r="J1312" t="s">
        <v>438</v>
      </c>
      <c r="K1312" s="327">
        <v>29</v>
      </c>
      <c r="L1312" s="326">
        <v>3.8460001349449158E-2</v>
      </c>
      <c r="N1312" s="327">
        <v>627</v>
      </c>
      <c r="O1312" s="326">
        <v>7.1920000016689301E-2</v>
      </c>
      <c r="Q1312" s="327">
        <v>5183</v>
      </c>
      <c r="R1312" s="326">
        <v>4.2010001838207238E-2</v>
      </c>
      <c r="S1312" s="325"/>
    </row>
    <row r="1313" spans="1:19" x14ac:dyDescent="0.25">
      <c r="A1313" t="s">
        <v>478</v>
      </c>
      <c r="B1313" t="s">
        <v>284</v>
      </c>
      <c r="C1313" t="s">
        <v>309</v>
      </c>
      <c r="D1313" t="s">
        <v>477</v>
      </c>
      <c r="E1313" t="s">
        <v>61</v>
      </c>
      <c r="F1313" t="s">
        <v>62</v>
      </c>
      <c r="G1313">
        <v>17</v>
      </c>
      <c r="H1313" t="s">
        <v>253</v>
      </c>
      <c r="I1313" t="s">
        <v>517</v>
      </c>
      <c r="J1313" t="s">
        <v>520</v>
      </c>
      <c r="K1313" s="142">
        <v>287</v>
      </c>
      <c r="L1313" s="326">
        <v>0.38064000010490417</v>
      </c>
      <c r="N1313" s="142">
        <v>2994</v>
      </c>
      <c r="O1313" s="326">
        <v>0.34343001246452332</v>
      </c>
      <c r="Q1313" s="142">
        <v>43571</v>
      </c>
      <c r="R1313" s="326">
        <v>0.35313001275062561</v>
      </c>
    </row>
    <row r="1314" spans="1:19" x14ac:dyDescent="0.25">
      <c r="A1314" t="s">
        <v>478</v>
      </c>
      <c r="B1314" t="s">
        <v>284</v>
      </c>
      <c r="C1314" t="s">
        <v>309</v>
      </c>
      <c r="D1314" t="s">
        <v>477</v>
      </c>
      <c r="E1314" t="s">
        <v>61</v>
      </c>
      <c r="F1314" t="s">
        <v>62</v>
      </c>
      <c r="G1314" s="133">
        <v>17</v>
      </c>
      <c r="H1314" t="s">
        <v>253</v>
      </c>
      <c r="I1314" t="s">
        <v>517</v>
      </c>
      <c r="J1314" t="s">
        <v>519</v>
      </c>
      <c r="K1314" s="327">
        <v>214</v>
      </c>
      <c r="L1314" s="326">
        <v>0.28382000327110291</v>
      </c>
      <c r="N1314" s="327">
        <v>2540</v>
      </c>
      <c r="O1314" s="326">
        <v>0.29135000705718989</v>
      </c>
      <c r="Q1314" s="327">
        <v>34904</v>
      </c>
      <c r="R1314" s="326">
        <v>0.28288999199867249</v>
      </c>
      <c r="S1314" s="325"/>
    </row>
    <row r="1315" spans="1:19" x14ac:dyDescent="0.25">
      <c r="A1315" t="s">
        <v>478</v>
      </c>
      <c r="B1315" t="s">
        <v>284</v>
      </c>
      <c r="C1315" t="s">
        <v>309</v>
      </c>
      <c r="D1315" t="s">
        <v>477</v>
      </c>
      <c r="E1315" t="s">
        <v>61</v>
      </c>
      <c r="F1315" t="s">
        <v>62</v>
      </c>
      <c r="G1315" s="133">
        <v>17</v>
      </c>
      <c r="H1315" t="s">
        <v>253</v>
      </c>
      <c r="I1315" t="s">
        <v>517</v>
      </c>
      <c r="J1315" t="s">
        <v>518</v>
      </c>
      <c r="K1315" s="327">
        <v>253</v>
      </c>
      <c r="L1315" s="326">
        <v>0.33553999662399292</v>
      </c>
      <c r="N1315" s="327">
        <v>3184</v>
      </c>
      <c r="O1315" s="326">
        <v>0.36522001028060908</v>
      </c>
      <c r="Q1315" s="327">
        <v>44910</v>
      </c>
      <c r="R1315" s="326">
        <v>0.3639799952507019</v>
      </c>
      <c r="S1315" s="325"/>
    </row>
    <row r="1316" spans="1:19" x14ac:dyDescent="0.25">
      <c r="A1316" t="s">
        <v>478</v>
      </c>
      <c r="B1316" t="s">
        <v>284</v>
      </c>
      <c r="C1316" t="s">
        <v>309</v>
      </c>
      <c r="D1316" t="s">
        <v>477</v>
      </c>
      <c r="E1316" t="s">
        <v>61</v>
      </c>
      <c r="F1316" t="s">
        <v>62</v>
      </c>
      <c r="G1316" s="133">
        <v>17</v>
      </c>
      <c r="H1316" t="s">
        <v>253</v>
      </c>
      <c r="I1316" t="s">
        <v>513</v>
      </c>
      <c r="J1316" t="s">
        <v>516</v>
      </c>
      <c r="K1316" s="327">
        <v>22</v>
      </c>
      <c r="L1316" s="326">
        <v>2.9179999604821209E-2</v>
      </c>
      <c r="M1316" s="326">
        <v>3.740999847650528E-2</v>
      </c>
      <c r="N1316" s="327">
        <v>242</v>
      </c>
      <c r="O1316" s="326">
        <v>2.776000089943409E-2</v>
      </c>
      <c r="P1316" s="326">
        <v>3.3810000866651542E-2</v>
      </c>
      <c r="Q1316" s="327">
        <v>4179</v>
      </c>
      <c r="R1316" s="326">
        <v>3.3870000392198563E-2</v>
      </c>
      <c r="S1316" s="325">
        <v>3.8320001214742661E-2</v>
      </c>
    </row>
    <row r="1317" spans="1:19" x14ac:dyDescent="0.25">
      <c r="A1317" t="s">
        <v>478</v>
      </c>
      <c r="B1317" t="s">
        <v>284</v>
      </c>
      <c r="C1317" t="s">
        <v>309</v>
      </c>
      <c r="D1317" t="s">
        <v>477</v>
      </c>
      <c r="E1317" t="s">
        <v>61</v>
      </c>
      <c r="F1317" t="s">
        <v>62</v>
      </c>
      <c r="G1317">
        <v>17</v>
      </c>
      <c r="H1317" t="s">
        <v>253</v>
      </c>
      <c r="I1317" t="s">
        <v>513</v>
      </c>
      <c r="J1317" t="s">
        <v>515</v>
      </c>
      <c r="K1317" s="142">
        <v>31</v>
      </c>
      <c r="L1317" s="326">
        <v>4.1110001504421227E-2</v>
      </c>
      <c r="M1317" s="326">
        <v>5.2719999104738242E-2</v>
      </c>
      <c r="N1317" s="142">
        <v>1076</v>
      </c>
      <c r="O1317" s="326">
        <v>0.1234200000762939</v>
      </c>
      <c r="P1317" s="326">
        <v>0.15031999349594119</v>
      </c>
      <c r="Q1317" s="142">
        <v>13286</v>
      </c>
      <c r="R1317" s="326">
        <v>0.1076800003647804</v>
      </c>
      <c r="S1317" s="326">
        <v>0.12182000279426571</v>
      </c>
    </row>
    <row r="1318" spans="1:19" x14ac:dyDescent="0.25">
      <c r="A1318" t="s">
        <v>478</v>
      </c>
      <c r="B1318" t="s">
        <v>284</v>
      </c>
      <c r="C1318" t="s">
        <v>309</v>
      </c>
      <c r="D1318" t="s">
        <v>477</v>
      </c>
      <c r="E1318" t="s">
        <v>61</v>
      </c>
      <c r="F1318" t="s">
        <v>62</v>
      </c>
      <c r="G1318" s="133">
        <v>17</v>
      </c>
      <c r="H1318" t="s">
        <v>253</v>
      </c>
      <c r="I1318" t="s">
        <v>513</v>
      </c>
      <c r="J1318" t="s">
        <v>514</v>
      </c>
      <c r="K1318" s="327">
        <v>535</v>
      </c>
      <c r="L1318" s="326">
        <v>0.70955002307891846</v>
      </c>
      <c r="M1318" s="326">
        <v>0.90986001491546631</v>
      </c>
      <c r="N1318" s="327">
        <v>5840</v>
      </c>
      <c r="O1318" s="326">
        <v>0.6698799729347229</v>
      </c>
      <c r="P1318" s="326">
        <v>0.81586998701095581</v>
      </c>
      <c r="Q1318" s="327">
        <v>91601</v>
      </c>
      <c r="R1318" s="326">
        <v>0.74239999055862427</v>
      </c>
      <c r="S1318" s="325">
        <v>0.83986997604370117</v>
      </c>
    </row>
    <row r="1319" spans="1:19" x14ac:dyDescent="0.25">
      <c r="A1319" t="s">
        <v>478</v>
      </c>
      <c r="B1319" t="s">
        <v>284</v>
      </c>
      <c r="C1319" t="s">
        <v>309</v>
      </c>
      <c r="D1319" t="s">
        <v>477</v>
      </c>
      <c r="E1319" t="s">
        <v>61</v>
      </c>
      <c r="F1319" t="s">
        <v>62</v>
      </c>
      <c r="G1319" s="133">
        <v>17</v>
      </c>
      <c r="H1319" t="s">
        <v>253</v>
      </c>
      <c r="I1319" t="s">
        <v>513</v>
      </c>
      <c r="J1319" t="s">
        <v>512</v>
      </c>
      <c r="K1319" s="327">
        <v>166</v>
      </c>
      <c r="L1319" s="326">
        <v>0.22015999257564539</v>
      </c>
      <c r="N1319" s="327">
        <v>1560</v>
      </c>
      <c r="O1319" s="326">
        <v>0.1789399981498718</v>
      </c>
      <c r="Q1319" s="327">
        <v>14319</v>
      </c>
      <c r="R1319" s="326">
        <v>0.11604999750852581</v>
      </c>
      <c r="S1319" s="325"/>
    </row>
    <row r="1320" spans="1:19" x14ac:dyDescent="0.25">
      <c r="A1320" t="s">
        <v>478</v>
      </c>
      <c r="B1320" t="s">
        <v>284</v>
      </c>
      <c r="C1320" t="s">
        <v>309</v>
      </c>
      <c r="D1320" t="s">
        <v>477</v>
      </c>
      <c r="E1320" t="s">
        <v>61</v>
      </c>
      <c r="F1320" t="s">
        <v>62</v>
      </c>
      <c r="G1320" s="133">
        <v>17</v>
      </c>
      <c r="H1320" t="s">
        <v>253</v>
      </c>
      <c r="I1320" t="s">
        <v>575</v>
      </c>
      <c r="J1320" t="s">
        <v>511</v>
      </c>
      <c r="K1320" s="327">
        <v>7</v>
      </c>
      <c r="L1320" s="326">
        <v>9.2799998819828033E-3</v>
      </c>
      <c r="M1320" s="326">
        <v>1.0789999738335609E-2</v>
      </c>
      <c r="N1320" s="327">
        <v>313</v>
      </c>
      <c r="O1320" s="326">
        <v>3.5900000482797623E-2</v>
      </c>
      <c r="P1320" s="326">
        <v>4.0040001273155212E-2</v>
      </c>
      <c r="Q1320" s="327">
        <v>5100</v>
      </c>
      <c r="R1320" s="326">
        <v>4.1329998522996902E-2</v>
      </c>
      <c r="S1320" s="325">
        <v>4.4070001691579819E-2</v>
      </c>
    </row>
    <row r="1321" spans="1:19" x14ac:dyDescent="0.25">
      <c r="A1321" t="s">
        <v>478</v>
      </c>
      <c r="B1321" t="s">
        <v>284</v>
      </c>
      <c r="C1321" t="s">
        <v>309</v>
      </c>
      <c r="D1321" t="s">
        <v>477</v>
      </c>
      <c r="E1321" t="s">
        <v>61</v>
      </c>
      <c r="F1321" t="s">
        <v>62</v>
      </c>
      <c r="G1321" s="133">
        <v>17</v>
      </c>
      <c r="H1321" t="s">
        <v>253</v>
      </c>
      <c r="I1321" t="s">
        <v>575</v>
      </c>
      <c r="J1321" t="s">
        <v>510</v>
      </c>
      <c r="K1321" s="327">
        <v>2</v>
      </c>
      <c r="L1321" s="326">
        <v>2.6499999221414332E-3</v>
      </c>
      <c r="M1321" s="326">
        <v>3.0799999367445712E-3</v>
      </c>
      <c r="N1321" s="327">
        <v>91</v>
      </c>
      <c r="O1321" s="326">
        <v>1.0440000332891939E-2</v>
      </c>
      <c r="P1321" s="326">
        <v>1.1640000157058241E-2</v>
      </c>
      <c r="Q1321" s="327">
        <v>2781</v>
      </c>
      <c r="R1321" s="326">
        <v>2.2539999336004261E-2</v>
      </c>
      <c r="S1321" s="325">
        <v>2.4029999971389771E-2</v>
      </c>
    </row>
    <row r="1322" spans="1:19" x14ac:dyDescent="0.25">
      <c r="A1322" t="s">
        <v>478</v>
      </c>
      <c r="B1322" t="s">
        <v>284</v>
      </c>
      <c r="C1322" t="s">
        <v>309</v>
      </c>
      <c r="D1322" t="s">
        <v>477</v>
      </c>
      <c r="E1322" t="s">
        <v>61</v>
      </c>
      <c r="F1322" t="s">
        <v>62</v>
      </c>
      <c r="G1322" s="133">
        <v>17</v>
      </c>
      <c r="H1322" t="s">
        <v>253</v>
      </c>
      <c r="I1322" t="s">
        <v>575</v>
      </c>
      <c r="J1322" t="s">
        <v>509</v>
      </c>
      <c r="K1322" s="327">
        <v>5</v>
      </c>
      <c r="L1322" s="326">
        <v>6.6300001926720142E-3</v>
      </c>
      <c r="M1322" s="326">
        <v>7.6999999582767487E-3</v>
      </c>
      <c r="N1322" s="327">
        <v>39</v>
      </c>
      <c r="O1322" s="326">
        <v>4.4700000435113907E-3</v>
      </c>
      <c r="P1322" s="326">
        <v>4.9899998120963573E-3</v>
      </c>
      <c r="Q1322" s="327">
        <v>909</v>
      </c>
      <c r="R1322" s="326">
        <v>7.3699997738003731E-3</v>
      </c>
      <c r="S1322" s="325">
        <v>7.8499997034668922E-3</v>
      </c>
    </row>
    <row r="1323" spans="1:19" x14ac:dyDescent="0.25">
      <c r="A1323" t="s">
        <v>478</v>
      </c>
      <c r="B1323" t="s">
        <v>284</v>
      </c>
      <c r="C1323" t="s">
        <v>309</v>
      </c>
      <c r="D1323" t="s">
        <v>477</v>
      </c>
      <c r="E1323" t="s">
        <v>61</v>
      </c>
      <c r="F1323" t="s">
        <v>62</v>
      </c>
      <c r="G1323" s="133">
        <v>17</v>
      </c>
      <c r="H1323" t="s">
        <v>253</v>
      </c>
      <c r="I1323" t="s">
        <v>575</v>
      </c>
      <c r="J1323" t="s">
        <v>508</v>
      </c>
      <c r="K1323" s="327">
        <v>10</v>
      </c>
      <c r="L1323" s="326">
        <v>1.326000038534403E-2</v>
      </c>
      <c r="M1323" s="326">
        <v>1.541000045835972E-2</v>
      </c>
      <c r="N1323" s="327">
        <v>132</v>
      </c>
      <c r="O1323" s="326">
        <v>1.513999979943037E-2</v>
      </c>
      <c r="P1323" s="326">
        <v>1.6890000551939011E-2</v>
      </c>
      <c r="Q1323" s="327">
        <v>2219</v>
      </c>
      <c r="R1323" s="326">
        <v>1.7980000004172329E-2</v>
      </c>
      <c r="S1323" s="325">
        <v>1.9169999286532399E-2</v>
      </c>
    </row>
    <row r="1324" spans="1:19" x14ac:dyDescent="0.25">
      <c r="A1324" t="s">
        <v>478</v>
      </c>
      <c r="B1324" t="s">
        <v>284</v>
      </c>
      <c r="C1324" t="s">
        <v>309</v>
      </c>
      <c r="D1324" t="s">
        <v>477</v>
      </c>
      <c r="E1324" t="s">
        <v>61</v>
      </c>
      <c r="F1324" t="s">
        <v>62</v>
      </c>
      <c r="G1324">
        <v>17</v>
      </c>
      <c r="H1324" t="s">
        <v>253</v>
      </c>
      <c r="I1324" t="s">
        <v>575</v>
      </c>
      <c r="J1324" t="s">
        <v>438</v>
      </c>
      <c r="K1324" s="142">
        <v>105</v>
      </c>
      <c r="L1324" s="326">
        <v>0.13925999402999881</v>
      </c>
      <c r="N1324" s="142">
        <v>901</v>
      </c>
      <c r="O1324" s="326">
        <v>0.1033499985933304</v>
      </c>
      <c r="Q1324" s="142">
        <v>7648</v>
      </c>
      <c r="R1324" s="326">
        <v>6.1980001628398902E-2</v>
      </c>
    </row>
    <row r="1325" spans="1:19" x14ac:dyDescent="0.25">
      <c r="A1325" t="s">
        <v>478</v>
      </c>
      <c r="B1325" t="s">
        <v>284</v>
      </c>
      <c r="C1325" t="s">
        <v>309</v>
      </c>
      <c r="D1325" t="s">
        <v>477</v>
      </c>
      <c r="E1325" t="s">
        <v>61</v>
      </c>
      <c r="F1325" t="s">
        <v>62</v>
      </c>
      <c r="G1325" s="133">
        <v>17</v>
      </c>
      <c r="H1325" t="s">
        <v>253</v>
      </c>
      <c r="I1325" t="s">
        <v>575</v>
      </c>
      <c r="J1325" t="s">
        <v>507</v>
      </c>
      <c r="K1325" s="327">
        <v>625</v>
      </c>
      <c r="L1325" s="326">
        <v>0.82890999317169189</v>
      </c>
      <c r="M1325" s="326">
        <v>0.96302002668380737</v>
      </c>
      <c r="N1325" s="327">
        <v>7242</v>
      </c>
      <c r="O1325" s="326">
        <v>0.83069998025894165</v>
      </c>
      <c r="P1325" s="326">
        <v>0.92644000053405762</v>
      </c>
      <c r="Q1325" s="327">
        <v>104728</v>
      </c>
      <c r="R1325" s="326">
        <v>0.84878998994827271</v>
      </c>
      <c r="S1325" s="325">
        <v>0.90487998723983765</v>
      </c>
    </row>
    <row r="1326" spans="1:19" x14ac:dyDescent="0.25">
      <c r="A1326" t="s">
        <v>478</v>
      </c>
      <c r="B1326" t="s">
        <v>284</v>
      </c>
      <c r="C1326" t="s">
        <v>309</v>
      </c>
      <c r="D1326" t="s">
        <v>477</v>
      </c>
      <c r="E1326" t="s">
        <v>61</v>
      </c>
      <c r="F1326" t="s">
        <v>62</v>
      </c>
      <c r="G1326" s="133">
        <v>17</v>
      </c>
      <c r="H1326" t="s">
        <v>253</v>
      </c>
      <c r="I1326" t="s">
        <v>576</v>
      </c>
      <c r="J1326" t="s">
        <v>485</v>
      </c>
      <c r="K1326" s="327">
        <v>0</v>
      </c>
      <c r="L1326" s="326">
        <v>0</v>
      </c>
      <c r="N1326" s="327">
        <v>0</v>
      </c>
      <c r="O1326" s="326">
        <v>0</v>
      </c>
      <c r="Q1326" s="327">
        <v>2</v>
      </c>
      <c r="R1326" s="326">
        <v>1.99999994947575E-5</v>
      </c>
      <c r="S1326" s="325">
        <v>0.5</v>
      </c>
    </row>
    <row r="1327" spans="1:19" x14ac:dyDescent="0.25">
      <c r="A1327" t="s">
        <v>478</v>
      </c>
      <c r="B1327" t="s">
        <v>284</v>
      </c>
      <c r="C1327" t="s">
        <v>309</v>
      </c>
      <c r="D1327" t="s">
        <v>477</v>
      </c>
      <c r="E1327" t="s">
        <v>61</v>
      </c>
      <c r="F1327" t="s">
        <v>62</v>
      </c>
      <c r="G1327" s="133">
        <v>17</v>
      </c>
      <c r="H1327" t="s">
        <v>253</v>
      </c>
      <c r="I1327" t="s">
        <v>576</v>
      </c>
      <c r="J1327" t="s">
        <v>484</v>
      </c>
      <c r="K1327" s="327">
        <v>0</v>
      </c>
      <c r="L1327" s="326">
        <v>0</v>
      </c>
      <c r="N1327" s="327">
        <v>0</v>
      </c>
      <c r="O1327" s="326">
        <v>0</v>
      </c>
      <c r="Q1327" s="327">
        <v>2</v>
      </c>
      <c r="R1327" s="326">
        <v>1.99999994947575E-5</v>
      </c>
      <c r="S1327" s="325">
        <v>0.5</v>
      </c>
    </row>
    <row r="1328" spans="1:19" x14ac:dyDescent="0.25">
      <c r="A1328" t="s">
        <v>478</v>
      </c>
      <c r="B1328" t="s">
        <v>284</v>
      </c>
      <c r="C1328" t="s">
        <v>309</v>
      </c>
      <c r="D1328" t="s">
        <v>477</v>
      </c>
      <c r="E1328" t="s">
        <v>61</v>
      </c>
      <c r="F1328" t="s">
        <v>62</v>
      </c>
      <c r="G1328" s="133">
        <v>17</v>
      </c>
      <c r="H1328" t="s">
        <v>253</v>
      </c>
      <c r="I1328" t="s">
        <v>576</v>
      </c>
      <c r="J1328" t="s">
        <v>438</v>
      </c>
      <c r="K1328" s="327">
        <v>754</v>
      </c>
      <c r="L1328" s="326">
        <v>1</v>
      </c>
      <c r="N1328" s="327">
        <v>8718</v>
      </c>
      <c r="O1328" s="326">
        <v>1</v>
      </c>
      <c r="Q1328" s="327">
        <v>123381</v>
      </c>
      <c r="R1328" s="326">
        <v>0.99997001886367798</v>
      </c>
      <c r="S1328" s="325"/>
    </row>
    <row r="1329" spans="1:19" x14ac:dyDescent="0.25">
      <c r="A1329" t="s">
        <v>478</v>
      </c>
      <c r="B1329" t="s">
        <v>284</v>
      </c>
      <c r="C1329" t="s">
        <v>309</v>
      </c>
      <c r="D1329" t="s">
        <v>477</v>
      </c>
      <c r="E1329" t="s">
        <v>61</v>
      </c>
      <c r="F1329" t="s">
        <v>62</v>
      </c>
      <c r="G1329" s="133">
        <v>17</v>
      </c>
      <c r="H1329" t="s">
        <v>253</v>
      </c>
      <c r="I1329" t="s">
        <v>504</v>
      </c>
      <c r="J1329" t="s">
        <v>506</v>
      </c>
      <c r="K1329" s="327">
        <v>166</v>
      </c>
      <c r="L1329" s="326">
        <v>0.22015999257564539</v>
      </c>
      <c r="N1329" s="327">
        <v>1560</v>
      </c>
      <c r="O1329" s="326">
        <v>0.1789399981498718</v>
      </c>
      <c r="Q1329" s="327">
        <v>14319</v>
      </c>
      <c r="R1329" s="326">
        <v>0.11604999750852581</v>
      </c>
      <c r="S1329" s="325"/>
    </row>
    <row r="1330" spans="1:19" x14ac:dyDescent="0.25">
      <c r="A1330" t="s">
        <v>478</v>
      </c>
      <c r="B1330" t="s">
        <v>284</v>
      </c>
      <c r="C1330" t="s">
        <v>309</v>
      </c>
      <c r="D1330" t="s">
        <v>477</v>
      </c>
      <c r="E1330" t="s">
        <v>61</v>
      </c>
      <c r="F1330" t="s">
        <v>62</v>
      </c>
      <c r="G1330" s="133">
        <v>17</v>
      </c>
      <c r="H1330" t="s">
        <v>253</v>
      </c>
      <c r="I1330" t="s">
        <v>504</v>
      </c>
      <c r="J1330" t="s">
        <v>424</v>
      </c>
      <c r="K1330" s="327">
        <v>31</v>
      </c>
      <c r="L1330" s="326">
        <v>4.1110001504421227E-2</v>
      </c>
      <c r="M1330" s="326">
        <v>5.2719999104738242E-2</v>
      </c>
      <c r="N1330" s="327">
        <v>1076</v>
      </c>
      <c r="O1330" s="326">
        <v>0.1234200000762939</v>
      </c>
      <c r="P1330" s="326">
        <v>0.15031999349594119</v>
      </c>
      <c r="Q1330" s="327">
        <v>13286</v>
      </c>
      <c r="R1330" s="326">
        <v>0.1076800003647804</v>
      </c>
      <c r="S1330" s="325">
        <v>0.12182000279426571</v>
      </c>
    </row>
    <row r="1331" spans="1:19" x14ac:dyDescent="0.25">
      <c r="A1331" t="s">
        <v>478</v>
      </c>
      <c r="B1331" t="s">
        <v>284</v>
      </c>
      <c r="C1331" t="s">
        <v>309</v>
      </c>
      <c r="D1331" t="s">
        <v>477</v>
      </c>
      <c r="E1331" t="s">
        <v>61</v>
      </c>
      <c r="F1331" t="s">
        <v>62</v>
      </c>
      <c r="G1331">
        <v>17</v>
      </c>
      <c r="H1331" t="s">
        <v>253</v>
      </c>
      <c r="I1331" t="s">
        <v>504</v>
      </c>
      <c r="J1331" t="s">
        <v>455</v>
      </c>
      <c r="K1331" s="142">
        <v>223</v>
      </c>
      <c r="L1331" s="326">
        <v>0.29576000571250921</v>
      </c>
      <c r="M1331" s="326">
        <v>0.37924998998641968</v>
      </c>
      <c r="N1331" s="142">
        <v>2884</v>
      </c>
      <c r="O1331" s="326">
        <v>0.33081001043319702</v>
      </c>
      <c r="P1331" s="326">
        <v>0.40290999412536621</v>
      </c>
      <c r="Q1331" s="142">
        <v>43045</v>
      </c>
      <c r="R1331" s="326">
        <v>0.34887000918388372</v>
      </c>
      <c r="S1331" s="326">
        <v>0.39467000961303711</v>
      </c>
    </row>
    <row r="1332" spans="1:19" x14ac:dyDescent="0.25">
      <c r="A1332" t="s">
        <v>478</v>
      </c>
      <c r="B1332" t="s">
        <v>284</v>
      </c>
      <c r="C1332" t="s">
        <v>309</v>
      </c>
      <c r="D1332" t="s">
        <v>477</v>
      </c>
      <c r="E1332" t="s">
        <v>61</v>
      </c>
      <c r="F1332" t="s">
        <v>62</v>
      </c>
      <c r="G1332" s="133">
        <v>17</v>
      </c>
      <c r="H1332" t="s">
        <v>253</v>
      </c>
      <c r="I1332" t="s">
        <v>504</v>
      </c>
      <c r="J1332" t="s">
        <v>505</v>
      </c>
      <c r="K1332" s="327">
        <v>280</v>
      </c>
      <c r="L1332" s="326">
        <v>0.3713499903678894</v>
      </c>
      <c r="M1332" s="326">
        <v>0.4761900007724762</v>
      </c>
      <c r="N1332" s="327">
        <v>2583</v>
      </c>
      <c r="O1332" s="326">
        <v>0.29627999663352972</v>
      </c>
      <c r="P1332" s="326">
        <v>0.3608500063419342</v>
      </c>
      <c r="Q1332" s="327">
        <v>42835</v>
      </c>
      <c r="R1332" s="326">
        <v>0.34716999530792242</v>
      </c>
      <c r="S1332" s="325">
        <v>0.39274001121521002</v>
      </c>
    </row>
    <row r="1333" spans="1:19" x14ac:dyDescent="0.25">
      <c r="A1333" t="s">
        <v>478</v>
      </c>
      <c r="B1333" t="s">
        <v>284</v>
      </c>
      <c r="C1333" t="s">
        <v>309</v>
      </c>
      <c r="D1333" t="s">
        <v>477</v>
      </c>
      <c r="E1333" t="s">
        <v>61</v>
      </c>
      <c r="F1333" t="s">
        <v>62</v>
      </c>
      <c r="G1333">
        <v>17</v>
      </c>
      <c r="H1333" t="s">
        <v>253</v>
      </c>
      <c r="I1333" t="s">
        <v>504</v>
      </c>
      <c r="J1333" t="s">
        <v>503</v>
      </c>
      <c r="K1333" s="142">
        <v>54</v>
      </c>
      <c r="L1333" s="326">
        <v>7.1620002388954163E-2</v>
      </c>
      <c r="M1333" s="326">
        <v>9.1839998960494995E-2</v>
      </c>
      <c r="N1333" s="142">
        <v>615</v>
      </c>
      <c r="O1333" s="326">
        <v>7.0540003478527069E-2</v>
      </c>
      <c r="P1333" s="326">
        <v>8.5919998586177826E-2</v>
      </c>
      <c r="Q1333" s="142">
        <v>9900</v>
      </c>
      <c r="R1333" s="326">
        <v>8.0239996314048767E-2</v>
      </c>
      <c r="S1333" s="326">
        <v>9.0769998729228973E-2</v>
      </c>
    </row>
    <row r="1334" spans="1:19" x14ac:dyDescent="0.25">
      <c r="A1334" t="s">
        <v>478</v>
      </c>
      <c r="B1334" t="s">
        <v>284</v>
      </c>
      <c r="C1334" t="s">
        <v>309</v>
      </c>
      <c r="D1334" t="s">
        <v>477</v>
      </c>
      <c r="E1334" t="s">
        <v>61</v>
      </c>
      <c r="F1334" t="s">
        <v>62</v>
      </c>
      <c r="G1334">
        <v>17</v>
      </c>
      <c r="H1334" t="s">
        <v>253</v>
      </c>
      <c r="I1334" t="s">
        <v>501</v>
      </c>
      <c r="J1334" t="s">
        <v>502</v>
      </c>
      <c r="K1334" s="142">
        <v>166</v>
      </c>
      <c r="L1334" s="326">
        <v>0.22015999257564539</v>
      </c>
      <c r="N1334" s="142">
        <v>1560</v>
      </c>
      <c r="O1334" s="326">
        <v>0.1789399981498718</v>
      </c>
      <c r="Q1334" s="142">
        <v>14319</v>
      </c>
      <c r="R1334" s="326">
        <v>0.11604999750852581</v>
      </c>
    </row>
    <row r="1335" spans="1:19" x14ac:dyDescent="0.25">
      <c r="A1335" t="s">
        <v>478</v>
      </c>
      <c r="B1335" t="s">
        <v>284</v>
      </c>
      <c r="C1335" t="s">
        <v>309</v>
      </c>
      <c r="D1335" t="s">
        <v>477</v>
      </c>
      <c r="E1335" t="s">
        <v>61</v>
      </c>
      <c r="F1335" t="s">
        <v>62</v>
      </c>
      <c r="G1335" s="133">
        <v>17</v>
      </c>
      <c r="H1335" t="s">
        <v>253</v>
      </c>
      <c r="I1335" t="s">
        <v>501</v>
      </c>
      <c r="J1335" t="s">
        <v>500</v>
      </c>
      <c r="K1335" s="327">
        <v>588</v>
      </c>
      <c r="L1335" s="326">
        <v>0.77983999252319336</v>
      </c>
      <c r="M1335" s="326">
        <v>1</v>
      </c>
      <c r="N1335" s="327">
        <v>7158</v>
      </c>
      <c r="O1335" s="326">
        <v>0.82106000185012817</v>
      </c>
      <c r="P1335" s="326">
        <v>1</v>
      </c>
      <c r="Q1335" s="327">
        <v>109066</v>
      </c>
      <c r="R1335" s="326">
        <v>0.88394999504089355</v>
      </c>
      <c r="S1335" s="325">
        <v>1</v>
      </c>
    </row>
    <row r="1336" spans="1:19" x14ac:dyDescent="0.25">
      <c r="A1336" t="s">
        <v>478</v>
      </c>
      <c r="B1336" t="s">
        <v>284</v>
      </c>
      <c r="C1336" t="s">
        <v>309</v>
      </c>
      <c r="D1336" t="s">
        <v>477</v>
      </c>
      <c r="E1336" t="s">
        <v>61</v>
      </c>
      <c r="F1336" t="s">
        <v>62</v>
      </c>
      <c r="G1336">
        <v>17</v>
      </c>
      <c r="H1336" t="s">
        <v>253</v>
      </c>
      <c r="I1336" t="s">
        <v>577</v>
      </c>
      <c r="J1336" t="s">
        <v>493</v>
      </c>
      <c r="K1336" s="142">
        <v>232</v>
      </c>
      <c r="L1336" s="326">
        <v>0.30768999457359308</v>
      </c>
      <c r="N1336" s="142">
        <v>2173</v>
      </c>
      <c r="O1336" s="326">
        <v>0.24924999475479129</v>
      </c>
      <c r="Q1336" s="142">
        <v>45663</v>
      </c>
      <c r="R1336" s="326">
        <v>0.37009000778198242</v>
      </c>
    </row>
    <row r="1337" spans="1:19" x14ac:dyDescent="0.25">
      <c r="A1337" t="s">
        <v>478</v>
      </c>
      <c r="B1337" t="s">
        <v>284</v>
      </c>
      <c r="C1337" t="s">
        <v>309</v>
      </c>
      <c r="D1337" t="s">
        <v>477</v>
      </c>
      <c r="E1337" t="s">
        <v>61</v>
      </c>
      <c r="F1337" t="s">
        <v>62</v>
      </c>
      <c r="G1337" s="133">
        <v>17</v>
      </c>
      <c r="H1337" t="s">
        <v>253</v>
      </c>
      <c r="I1337" t="s">
        <v>577</v>
      </c>
      <c r="J1337" t="s">
        <v>492</v>
      </c>
      <c r="K1337" s="327">
        <v>296</v>
      </c>
      <c r="L1337" s="326">
        <v>0.39256998896598821</v>
      </c>
      <c r="M1337" s="326">
        <v>0.56704998016357422</v>
      </c>
      <c r="N1337" s="327">
        <v>5777</v>
      </c>
      <c r="O1337" s="326">
        <v>0.66264998912811279</v>
      </c>
      <c r="P1337" s="326">
        <v>0.88265997171401978</v>
      </c>
      <c r="Q1337" s="327">
        <v>63272</v>
      </c>
      <c r="R1337" s="326">
        <v>0.51279997825622559</v>
      </c>
      <c r="S1337" s="325">
        <v>0.81407999992370605</v>
      </c>
    </row>
    <row r="1338" spans="1:19" x14ac:dyDescent="0.25">
      <c r="A1338" t="s">
        <v>478</v>
      </c>
      <c r="B1338" t="s">
        <v>284</v>
      </c>
      <c r="C1338" t="s">
        <v>309</v>
      </c>
      <c r="D1338" t="s">
        <v>477</v>
      </c>
      <c r="E1338" t="s">
        <v>61</v>
      </c>
      <c r="F1338" t="s">
        <v>62</v>
      </c>
      <c r="G1338" s="133">
        <v>17</v>
      </c>
      <c r="H1338" t="s">
        <v>253</v>
      </c>
      <c r="I1338" t="s">
        <v>577</v>
      </c>
      <c r="J1338" t="s">
        <v>491</v>
      </c>
      <c r="K1338" s="327">
        <v>114</v>
      </c>
      <c r="L1338" s="326">
        <v>0.15118999779224401</v>
      </c>
      <c r="M1338" s="326">
        <v>0.21839000284671781</v>
      </c>
      <c r="N1338" s="327">
        <v>411</v>
      </c>
      <c r="O1338" s="326">
        <v>4.7139998525381088E-2</v>
      </c>
      <c r="P1338" s="326">
        <v>6.2799997627735138E-2</v>
      </c>
      <c r="Q1338" s="327">
        <v>9186</v>
      </c>
      <c r="R1338" s="326">
        <v>7.4450001120567322E-2</v>
      </c>
      <c r="S1338" s="325">
        <v>0.11818999797105791</v>
      </c>
    </row>
    <row r="1339" spans="1:19" x14ac:dyDescent="0.25">
      <c r="A1339" t="s">
        <v>478</v>
      </c>
      <c r="B1339" t="s">
        <v>284</v>
      </c>
      <c r="C1339" t="s">
        <v>309</v>
      </c>
      <c r="D1339" t="s">
        <v>477</v>
      </c>
      <c r="E1339" t="s">
        <v>61</v>
      </c>
      <c r="F1339" t="s">
        <v>62</v>
      </c>
      <c r="G1339" s="133">
        <v>17</v>
      </c>
      <c r="H1339" t="s">
        <v>253</v>
      </c>
      <c r="I1339" t="s">
        <v>577</v>
      </c>
      <c r="J1339" t="s">
        <v>490</v>
      </c>
      <c r="K1339" s="327">
        <v>71</v>
      </c>
      <c r="L1339" s="326">
        <v>9.4159997999668121E-2</v>
      </c>
      <c r="M1339" s="326">
        <v>0.1360200047492981</v>
      </c>
      <c r="N1339" s="327">
        <v>200</v>
      </c>
      <c r="O1339" s="326">
        <v>2.2940000519156459E-2</v>
      </c>
      <c r="P1339" s="326">
        <v>3.0559999868273739E-2</v>
      </c>
      <c r="Q1339" s="327">
        <v>3071</v>
      </c>
      <c r="R1339" s="326">
        <v>2.489000000059605E-2</v>
      </c>
      <c r="S1339" s="325">
        <v>3.9510000497102737E-2</v>
      </c>
    </row>
    <row r="1340" spans="1:19" x14ac:dyDescent="0.25">
      <c r="A1340" t="s">
        <v>478</v>
      </c>
      <c r="B1340" t="s">
        <v>284</v>
      </c>
      <c r="C1340" t="s">
        <v>309</v>
      </c>
      <c r="D1340" t="s">
        <v>477</v>
      </c>
      <c r="E1340" t="s">
        <v>61</v>
      </c>
      <c r="F1340" t="s">
        <v>62</v>
      </c>
      <c r="G1340" s="133">
        <v>17</v>
      </c>
      <c r="H1340" t="s">
        <v>253</v>
      </c>
      <c r="I1340" t="s">
        <v>577</v>
      </c>
      <c r="J1340" t="s">
        <v>489</v>
      </c>
      <c r="K1340" s="327">
        <v>33</v>
      </c>
      <c r="L1340" s="326">
        <v>4.3770000338554382E-2</v>
      </c>
      <c r="M1340" s="326">
        <v>6.3220001757144928E-2</v>
      </c>
      <c r="N1340" s="327">
        <v>131</v>
      </c>
      <c r="O1340" s="326">
        <v>1.503000035881996E-2</v>
      </c>
      <c r="P1340" s="326">
        <v>2.002000063657761E-2</v>
      </c>
      <c r="Q1340" s="327">
        <v>1819</v>
      </c>
      <c r="R1340" s="326">
        <v>1.473999954760075E-2</v>
      </c>
      <c r="S1340" s="325">
        <v>2.339999936521053E-2</v>
      </c>
    </row>
    <row r="1341" spans="1:19" x14ac:dyDescent="0.25">
      <c r="A1341" t="s">
        <v>478</v>
      </c>
      <c r="B1341" t="s">
        <v>284</v>
      </c>
      <c r="C1341" t="s">
        <v>309</v>
      </c>
      <c r="D1341" t="s">
        <v>477</v>
      </c>
      <c r="E1341" t="s">
        <v>61</v>
      </c>
      <c r="F1341" t="s">
        <v>62</v>
      </c>
      <c r="G1341" s="133">
        <v>17</v>
      </c>
      <c r="H1341" t="s">
        <v>253</v>
      </c>
      <c r="I1341" t="s">
        <v>577</v>
      </c>
      <c r="J1341" t="s">
        <v>488</v>
      </c>
      <c r="K1341" s="327">
        <v>8</v>
      </c>
      <c r="L1341" s="326">
        <v>1.061000023037195E-2</v>
      </c>
      <c r="M1341" s="326">
        <v>1.532999984920025E-2</v>
      </c>
      <c r="N1341" s="327">
        <v>26</v>
      </c>
      <c r="O1341" s="326">
        <v>2.9800001066178079E-3</v>
      </c>
      <c r="P1341" s="326">
        <v>3.9699999615550041E-3</v>
      </c>
      <c r="Q1341" s="327">
        <v>374</v>
      </c>
      <c r="R1341" s="326">
        <v>3.03000002168119E-3</v>
      </c>
      <c r="S1341" s="325">
        <v>4.8099998384714127E-3</v>
      </c>
    </row>
    <row r="1342" spans="1:19" x14ac:dyDescent="0.25">
      <c r="A1342" t="s">
        <v>478</v>
      </c>
      <c r="B1342" t="s">
        <v>284</v>
      </c>
      <c r="C1342" t="s">
        <v>309</v>
      </c>
      <c r="D1342" t="s">
        <v>477</v>
      </c>
      <c r="E1342" t="s">
        <v>61</v>
      </c>
      <c r="F1342" t="s">
        <v>62</v>
      </c>
      <c r="G1342" s="133">
        <v>17</v>
      </c>
      <c r="H1342" t="s">
        <v>253</v>
      </c>
      <c r="I1342" t="s">
        <v>499</v>
      </c>
      <c r="J1342" t="s">
        <v>261</v>
      </c>
      <c r="K1342" s="327">
        <v>745</v>
      </c>
      <c r="L1342" s="326">
        <v>0.98805999755859375</v>
      </c>
      <c r="N1342" s="327">
        <v>8641</v>
      </c>
      <c r="O1342" s="326">
        <v>0.99116998910903931</v>
      </c>
      <c r="Q1342" s="327">
        <v>122496</v>
      </c>
      <c r="R1342" s="326">
        <v>0.99278998374938965</v>
      </c>
      <c r="S1342" s="325"/>
    </row>
    <row r="1343" spans="1:19" x14ac:dyDescent="0.25">
      <c r="A1343" t="s">
        <v>478</v>
      </c>
      <c r="B1343" t="s">
        <v>284</v>
      </c>
      <c r="C1343" t="s">
        <v>309</v>
      </c>
      <c r="D1343" t="s">
        <v>477</v>
      </c>
      <c r="E1343" t="s">
        <v>61</v>
      </c>
      <c r="F1343" t="s">
        <v>62</v>
      </c>
      <c r="G1343" s="133">
        <v>17</v>
      </c>
      <c r="H1343" t="s">
        <v>253</v>
      </c>
      <c r="I1343" t="s">
        <v>499</v>
      </c>
      <c r="J1343" t="s">
        <v>262</v>
      </c>
      <c r="K1343" s="327">
        <v>9</v>
      </c>
      <c r="L1343" s="326">
        <v>1.193999964743853E-2</v>
      </c>
      <c r="N1343" s="327">
        <v>77</v>
      </c>
      <c r="O1343" s="326">
        <v>8.829999715089798E-3</v>
      </c>
      <c r="Q1343" s="327">
        <v>889</v>
      </c>
      <c r="R1343" s="326">
        <v>7.2099999524652958E-3</v>
      </c>
      <c r="S1343" s="325"/>
    </row>
    <row r="1344" spans="1:19" x14ac:dyDescent="0.25">
      <c r="A1344" t="s">
        <v>478</v>
      </c>
      <c r="B1344" t="s">
        <v>284</v>
      </c>
      <c r="C1344" t="s">
        <v>309</v>
      </c>
      <c r="D1344" t="s">
        <v>477</v>
      </c>
      <c r="E1344" t="s">
        <v>61</v>
      </c>
      <c r="F1344" t="s">
        <v>62</v>
      </c>
      <c r="G1344" s="133">
        <v>17</v>
      </c>
      <c r="H1344" t="s">
        <v>253</v>
      </c>
      <c r="I1344" t="s">
        <v>578</v>
      </c>
      <c r="J1344" t="s">
        <v>498</v>
      </c>
      <c r="K1344" s="327">
        <v>111</v>
      </c>
      <c r="L1344" s="326">
        <v>0.14721000194549561</v>
      </c>
      <c r="N1344" s="327">
        <v>354</v>
      </c>
      <c r="O1344" s="326">
        <v>4.0610000491142273E-2</v>
      </c>
      <c r="Q1344" s="327">
        <v>17871</v>
      </c>
      <c r="R1344" s="326">
        <v>0.1448400020599365</v>
      </c>
      <c r="S1344" s="325"/>
    </row>
    <row r="1345" spans="1:19" x14ac:dyDescent="0.25">
      <c r="A1345" t="s">
        <v>478</v>
      </c>
      <c r="B1345" t="s">
        <v>284</v>
      </c>
      <c r="C1345" t="s">
        <v>309</v>
      </c>
      <c r="D1345" t="s">
        <v>477</v>
      </c>
      <c r="E1345" t="s">
        <v>61</v>
      </c>
      <c r="F1345" t="s">
        <v>62</v>
      </c>
      <c r="G1345">
        <v>17</v>
      </c>
      <c r="H1345" t="s">
        <v>253</v>
      </c>
      <c r="I1345" t="s">
        <v>578</v>
      </c>
      <c r="J1345" t="s">
        <v>497</v>
      </c>
      <c r="K1345" s="142">
        <v>156</v>
      </c>
      <c r="L1345" s="326">
        <v>0.20690000057220459</v>
      </c>
      <c r="N1345" s="142">
        <v>972</v>
      </c>
      <c r="O1345" s="326">
        <v>0.11148999631404879</v>
      </c>
      <c r="Q1345" s="142">
        <v>21943</v>
      </c>
      <c r="R1345" s="326">
        <v>0.17783999443054199</v>
      </c>
    </row>
    <row r="1346" spans="1:19" x14ac:dyDescent="0.25">
      <c r="A1346" t="s">
        <v>478</v>
      </c>
      <c r="B1346" t="s">
        <v>284</v>
      </c>
      <c r="C1346" t="s">
        <v>309</v>
      </c>
      <c r="D1346" t="s">
        <v>477</v>
      </c>
      <c r="E1346" t="s">
        <v>61</v>
      </c>
      <c r="F1346" t="s">
        <v>62</v>
      </c>
      <c r="G1346">
        <v>17</v>
      </c>
      <c r="H1346" t="s">
        <v>253</v>
      </c>
      <c r="I1346" t="s">
        <v>578</v>
      </c>
      <c r="J1346" t="s">
        <v>496</v>
      </c>
      <c r="K1346" s="142">
        <v>216</v>
      </c>
      <c r="L1346" s="326">
        <v>0.28646999597549438</v>
      </c>
      <c r="N1346" s="142">
        <v>1830</v>
      </c>
      <c r="O1346" s="326">
        <v>0.2099100053310394</v>
      </c>
      <c r="Q1346" s="142">
        <v>25988</v>
      </c>
      <c r="R1346" s="326">
        <v>0.21062999963760379</v>
      </c>
    </row>
    <row r="1347" spans="1:19" x14ac:dyDescent="0.25">
      <c r="A1347" t="s">
        <v>478</v>
      </c>
      <c r="B1347" t="s">
        <v>284</v>
      </c>
      <c r="C1347" t="s">
        <v>309</v>
      </c>
      <c r="D1347" t="s">
        <v>477</v>
      </c>
      <c r="E1347" t="s">
        <v>61</v>
      </c>
      <c r="F1347" t="s">
        <v>62</v>
      </c>
      <c r="G1347" s="133">
        <v>17</v>
      </c>
      <c r="H1347" t="s">
        <v>253</v>
      </c>
      <c r="I1347" t="s">
        <v>578</v>
      </c>
      <c r="J1347" t="s">
        <v>495</v>
      </c>
      <c r="K1347" s="327">
        <v>163</v>
      </c>
      <c r="L1347" s="326">
        <v>0.21617999672889709</v>
      </c>
      <c r="N1347" s="327">
        <v>2190</v>
      </c>
      <c r="O1347" s="326">
        <v>0.25119999051094061</v>
      </c>
      <c r="Q1347" s="327">
        <v>27975</v>
      </c>
      <c r="R1347" s="326">
        <v>0.22673000395298001</v>
      </c>
      <c r="S1347" s="325"/>
    </row>
    <row r="1348" spans="1:19" x14ac:dyDescent="0.25">
      <c r="A1348" t="s">
        <v>478</v>
      </c>
      <c r="B1348" t="s">
        <v>284</v>
      </c>
      <c r="C1348" t="s">
        <v>309</v>
      </c>
      <c r="D1348" t="s">
        <v>477</v>
      </c>
      <c r="E1348" t="s">
        <v>61</v>
      </c>
      <c r="F1348" t="s">
        <v>62</v>
      </c>
      <c r="G1348" s="133">
        <v>17</v>
      </c>
      <c r="H1348" t="s">
        <v>253</v>
      </c>
      <c r="I1348" t="s">
        <v>578</v>
      </c>
      <c r="J1348" t="s">
        <v>494</v>
      </c>
      <c r="K1348" s="327">
        <v>108</v>
      </c>
      <c r="L1348" s="326">
        <v>0.1432400047779083</v>
      </c>
      <c r="N1348" s="327">
        <v>3372</v>
      </c>
      <c r="O1348" s="326">
        <v>0.38679000735282898</v>
      </c>
      <c r="Q1348" s="327">
        <v>29608</v>
      </c>
      <c r="R1348" s="326">
        <v>0.23995999991893771</v>
      </c>
      <c r="S1348" s="325"/>
    </row>
    <row r="1349" spans="1:19" x14ac:dyDescent="0.25">
      <c r="A1349" t="s">
        <v>478</v>
      </c>
      <c r="B1349" t="s">
        <v>284</v>
      </c>
      <c r="C1349" t="s">
        <v>309</v>
      </c>
      <c r="D1349" t="s">
        <v>477</v>
      </c>
      <c r="E1349" t="s">
        <v>61</v>
      </c>
      <c r="F1349" t="s">
        <v>62</v>
      </c>
      <c r="G1349" s="133">
        <v>17</v>
      </c>
      <c r="H1349" t="s">
        <v>253</v>
      </c>
      <c r="I1349" t="s">
        <v>476</v>
      </c>
      <c r="J1349" t="s">
        <v>482</v>
      </c>
      <c r="K1349" s="327">
        <v>490</v>
      </c>
      <c r="L1349" s="326">
        <v>0.64986997842788696</v>
      </c>
      <c r="M1349" s="326">
        <v>0.67585998773574829</v>
      </c>
      <c r="N1349" s="327">
        <v>6376</v>
      </c>
      <c r="O1349" s="326">
        <v>0.73136001825332642</v>
      </c>
      <c r="P1349" s="326">
        <v>0.78803998231887817</v>
      </c>
      <c r="Q1349" s="327">
        <v>91484</v>
      </c>
      <c r="R1349" s="326">
        <v>0.74145001173019409</v>
      </c>
      <c r="S1349" s="325">
        <v>0.77395999431610107</v>
      </c>
    </row>
    <row r="1350" spans="1:19" x14ac:dyDescent="0.25">
      <c r="A1350" t="s">
        <v>478</v>
      </c>
      <c r="B1350" t="s">
        <v>284</v>
      </c>
      <c r="C1350" t="s">
        <v>309</v>
      </c>
      <c r="D1350" t="s">
        <v>477</v>
      </c>
      <c r="E1350" t="s">
        <v>61</v>
      </c>
      <c r="F1350" t="s">
        <v>62</v>
      </c>
      <c r="G1350" s="133">
        <v>17</v>
      </c>
      <c r="H1350" t="s">
        <v>253</v>
      </c>
      <c r="I1350" t="s">
        <v>476</v>
      </c>
      <c r="J1350" t="s">
        <v>481</v>
      </c>
      <c r="K1350" s="327">
        <v>92</v>
      </c>
      <c r="L1350" s="326">
        <v>0.122019998729229</v>
      </c>
      <c r="M1350" s="326">
        <v>0.12690000236034391</v>
      </c>
      <c r="N1350" s="327">
        <v>763</v>
      </c>
      <c r="O1350" s="326">
        <v>8.7520003318786621E-2</v>
      </c>
      <c r="P1350" s="326">
        <v>9.4300001859664917E-2</v>
      </c>
      <c r="Q1350" s="327">
        <v>12086</v>
      </c>
      <c r="R1350" s="326">
        <v>9.7949996590614319E-2</v>
      </c>
      <c r="S1350" s="325">
        <v>0.1022500023245811</v>
      </c>
    </row>
    <row r="1351" spans="1:19" x14ac:dyDescent="0.25">
      <c r="A1351" t="s">
        <v>478</v>
      </c>
      <c r="B1351" t="s">
        <v>284</v>
      </c>
      <c r="C1351" t="s">
        <v>309</v>
      </c>
      <c r="D1351" t="s">
        <v>477</v>
      </c>
      <c r="E1351" t="s">
        <v>61</v>
      </c>
      <c r="F1351" t="s">
        <v>62</v>
      </c>
      <c r="G1351" s="133">
        <v>17</v>
      </c>
      <c r="H1351" t="s">
        <v>253</v>
      </c>
      <c r="I1351" t="s">
        <v>476</v>
      </c>
      <c r="J1351" t="s">
        <v>480</v>
      </c>
      <c r="K1351" s="327">
        <v>71</v>
      </c>
      <c r="L1351" s="326">
        <v>9.4159997999668121E-2</v>
      </c>
      <c r="M1351" s="326">
        <v>9.7929999232292175E-2</v>
      </c>
      <c r="N1351" s="327">
        <v>515</v>
      </c>
      <c r="O1351" s="326">
        <v>5.9069998562335968E-2</v>
      </c>
      <c r="P1351" s="326">
        <v>6.3649997115135193E-2</v>
      </c>
      <c r="Q1351" s="327">
        <v>8487</v>
      </c>
      <c r="R1351" s="326">
        <v>6.8779997527599335E-2</v>
      </c>
      <c r="S1351" s="325">
        <v>7.1800000965595245E-2</v>
      </c>
    </row>
    <row r="1352" spans="1:19" x14ac:dyDescent="0.25">
      <c r="A1352" t="s">
        <v>478</v>
      </c>
      <c r="B1352" t="s">
        <v>284</v>
      </c>
      <c r="C1352" t="s">
        <v>309</v>
      </c>
      <c r="D1352" t="s">
        <v>477</v>
      </c>
      <c r="E1352" t="s">
        <v>61</v>
      </c>
      <c r="F1352" t="s">
        <v>62</v>
      </c>
      <c r="G1352" s="133">
        <v>17</v>
      </c>
      <c r="H1352" t="s">
        <v>253</v>
      </c>
      <c r="I1352" t="s">
        <v>476</v>
      </c>
      <c r="J1352" t="s">
        <v>479</v>
      </c>
      <c r="K1352" s="327">
        <v>29</v>
      </c>
      <c r="L1352" s="326">
        <v>3.8460001349449158E-2</v>
      </c>
      <c r="N1352" s="327">
        <v>627</v>
      </c>
      <c r="O1352" s="326">
        <v>7.1920000016689301E-2</v>
      </c>
      <c r="Q1352" s="327">
        <v>5183</v>
      </c>
      <c r="R1352" s="326">
        <v>4.2010001838207238E-2</v>
      </c>
      <c r="S1352" s="325"/>
    </row>
    <row r="1353" spans="1:19" x14ac:dyDescent="0.25">
      <c r="A1353" t="s">
        <v>478</v>
      </c>
      <c r="B1353" t="s">
        <v>284</v>
      </c>
      <c r="C1353" t="s">
        <v>309</v>
      </c>
      <c r="D1353" t="s">
        <v>477</v>
      </c>
      <c r="E1353" t="s">
        <v>61</v>
      </c>
      <c r="F1353" t="s">
        <v>62</v>
      </c>
      <c r="G1353" s="133">
        <v>17</v>
      </c>
      <c r="H1353" t="s">
        <v>253</v>
      </c>
      <c r="I1353" t="s">
        <v>476</v>
      </c>
      <c r="J1353" t="s">
        <v>475</v>
      </c>
      <c r="K1353" s="327">
        <v>72</v>
      </c>
      <c r="L1353" s="326">
        <v>9.5490001142024994E-2</v>
      </c>
      <c r="M1353" s="326">
        <v>9.9310003221035004E-2</v>
      </c>
      <c r="N1353" s="327">
        <v>437</v>
      </c>
      <c r="O1353" s="326">
        <v>5.0129998475313187E-2</v>
      </c>
      <c r="P1353" s="326">
        <v>5.4010000079870217E-2</v>
      </c>
      <c r="Q1353" s="327">
        <v>6145</v>
      </c>
      <c r="R1353" s="326">
        <v>4.9800001084804528E-2</v>
      </c>
      <c r="S1353" s="325">
        <v>5.1989998668432243E-2</v>
      </c>
    </row>
    <row r="1354" spans="1:19" x14ac:dyDescent="0.25">
      <c r="A1354" t="s">
        <v>478</v>
      </c>
      <c r="B1354" t="s">
        <v>284</v>
      </c>
      <c r="C1354" t="s">
        <v>309</v>
      </c>
      <c r="D1354" t="s">
        <v>477</v>
      </c>
      <c r="E1354" t="s">
        <v>63</v>
      </c>
      <c r="F1354" t="s">
        <v>64</v>
      </c>
      <c r="G1354" s="133">
        <v>11</v>
      </c>
      <c r="H1354" t="s">
        <v>531</v>
      </c>
      <c r="I1354" t="s">
        <v>525</v>
      </c>
      <c r="J1354" t="s">
        <v>530</v>
      </c>
      <c r="K1354" s="327">
        <v>6</v>
      </c>
      <c r="L1354" s="326">
        <v>7.1100001223385334E-3</v>
      </c>
      <c r="N1354" s="327">
        <v>27</v>
      </c>
      <c r="O1354" s="326">
        <v>3.6299999337643381E-3</v>
      </c>
      <c r="Q1354" s="327">
        <v>595</v>
      </c>
      <c r="R1354" s="326">
        <v>4.8199999146163464E-3</v>
      </c>
      <c r="S1354" s="325"/>
    </row>
    <row r="1355" spans="1:19" x14ac:dyDescent="0.25">
      <c r="A1355" t="s">
        <v>478</v>
      </c>
      <c r="B1355" t="s">
        <v>284</v>
      </c>
      <c r="C1355" t="s">
        <v>309</v>
      </c>
      <c r="D1355" t="s">
        <v>477</v>
      </c>
      <c r="E1355" t="s">
        <v>63</v>
      </c>
      <c r="F1355" t="s">
        <v>64</v>
      </c>
      <c r="G1355" s="133">
        <v>11</v>
      </c>
      <c r="H1355" t="s">
        <v>531</v>
      </c>
      <c r="I1355" t="s">
        <v>525</v>
      </c>
      <c r="J1355" t="s">
        <v>529</v>
      </c>
      <c r="K1355" s="327">
        <v>38</v>
      </c>
      <c r="L1355" s="326">
        <v>4.5019999146461487E-2</v>
      </c>
      <c r="N1355" s="327">
        <v>323</v>
      </c>
      <c r="O1355" s="326">
        <v>4.3400000780820847E-2</v>
      </c>
      <c r="Q1355" s="327">
        <v>4962</v>
      </c>
      <c r="R1355" s="326">
        <v>4.0219999849796302E-2</v>
      </c>
      <c r="S1355" s="325"/>
    </row>
    <row r="1356" spans="1:19" x14ac:dyDescent="0.25">
      <c r="A1356" t="s">
        <v>478</v>
      </c>
      <c r="B1356" t="s">
        <v>284</v>
      </c>
      <c r="C1356" t="s">
        <v>309</v>
      </c>
      <c r="D1356" t="s">
        <v>477</v>
      </c>
      <c r="E1356" t="s">
        <v>63</v>
      </c>
      <c r="F1356" t="s">
        <v>64</v>
      </c>
      <c r="G1356" s="133">
        <v>11</v>
      </c>
      <c r="H1356" t="s">
        <v>531</v>
      </c>
      <c r="I1356" t="s">
        <v>525</v>
      </c>
      <c r="J1356" t="s">
        <v>528</v>
      </c>
      <c r="K1356" s="327">
        <v>158</v>
      </c>
      <c r="L1356" s="326">
        <v>0.18719999492168429</v>
      </c>
      <c r="N1356" s="327">
        <v>1087</v>
      </c>
      <c r="O1356" s="326">
        <v>0.1460399925708771</v>
      </c>
      <c r="Q1356" s="327">
        <v>15699</v>
      </c>
      <c r="R1356" s="326">
        <v>0.12724000215530401</v>
      </c>
      <c r="S1356" s="325"/>
    </row>
    <row r="1357" spans="1:19" x14ac:dyDescent="0.25">
      <c r="A1357" t="s">
        <v>478</v>
      </c>
      <c r="B1357" t="s">
        <v>284</v>
      </c>
      <c r="C1357" t="s">
        <v>309</v>
      </c>
      <c r="D1357" t="s">
        <v>477</v>
      </c>
      <c r="E1357" t="s">
        <v>63</v>
      </c>
      <c r="F1357" t="s">
        <v>64</v>
      </c>
      <c r="G1357">
        <v>11</v>
      </c>
      <c r="H1357" t="s">
        <v>531</v>
      </c>
      <c r="I1357" t="s">
        <v>525</v>
      </c>
      <c r="J1357" t="s">
        <v>527</v>
      </c>
      <c r="K1357" s="142">
        <v>192</v>
      </c>
      <c r="L1357" s="326">
        <v>0.22748999297618869</v>
      </c>
      <c r="N1357" s="142">
        <v>1860</v>
      </c>
      <c r="O1357" s="326">
        <v>0.24989999830722809</v>
      </c>
      <c r="Q1357" s="142">
        <v>30576</v>
      </c>
      <c r="R1357" s="326">
        <v>0.2478100061416626</v>
      </c>
    </row>
    <row r="1358" spans="1:19" x14ac:dyDescent="0.25">
      <c r="A1358" t="s">
        <v>478</v>
      </c>
      <c r="B1358" t="s">
        <v>284</v>
      </c>
      <c r="C1358" t="s">
        <v>309</v>
      </c>
      <c r="D1358" t="s">
        <v>477</v>
      </c>
      <c r="E1358" t="s">
        <v>63</v>
      </c>
      <c r="F1358" t="s">
        <v>64</v>
      </c>
      <c r="G1358" s="133">
        <v>11</v>
      </c>
      <c r="H1358" t="s">
        <v>531</v>
      </c>
      <c r="I1358" t="s">
        <v>525</v>
      </c>
      <c r="J1358" t="s">
        <v>526</v>
      </c>
      <c r="K1358" s="327">
        <v>128</v>
      </c>
      <c r="L1358" s="326">
        <v>0.15165999531745911</v>
      </c>
      <c r="N1358" s="327">
        <v>1741</v>
      </c>
      <c r="O1358" s="326">
        <v>0.23390999436378479</v>
      </c>
      <c r="Q1358" s="327">
        <v>30917</v>
      </c>
      <c r="R1358" s="326">
        <v>0.25056999921798712</v>
      </c>
      <c r="S1358" s="325"/>
    </row>
    <row r="1359" spans="1:19" x14ac:dyDescent="0.25">
      <c r="A1359" t="s">
        <v>478</v>
      </c>
      <c r="B1359" t="s">
        <v>284</v>
      </c>
      <c r="C1359" t="s">
        <v>309</v>
      </c>
      <c r="D1359" t="s">
        <v>477</v>
      </c>
      <c r="E1359" t="s">
        <v>63</v>
      </c>
      <c r="F1359" t="s">
        <v>64</v>
      </c>
      <c r="G1359" s="133">
        <v>11</v>
      </c>
      <c r="H1359" t="s">
        <v>531</v>
      </c>
      <c r="I1359" t="s">
        <v>525</v>
      </c>
      <c r="J1359" t="s">
        <v>259</v>
      </c>
      <c r="K1359" s="327">
        <v>174</v>
      </c>
      <c r="L1359" s="326">
        <v>0.20615999400615689</v>
      </c>
      <c r="N1359" s="327">
        <v>1344</v>
      </c>
      <c r="O1359" s="326">
        <v>0.18057000637054441</v>
      </c>
      <c r="Q1359" s="327">
        <v>23351</v>
      </c>
      <c r="R1359" s="326">
        <v>0.18925000727176669</v>
      </c>
      <c r="S1359" s="325"/>
    </row>
    <row r="1360" spans="1:19" x14ac:dyDescent="0.25">
      <c r="A1360" t="s">
        <v>478</v>
      </c>
      <c r="B1360" t="s">
        <v>284</v>
      </c>
      <c r="C1360" t="s">
        <v>309</v>
      </c>
      <c r="D1360" t="s">
        <v>477</v>
      </c>
      <c r="E1360" t="s">
        <v>63</v>
      </c>
      <c r="F1360" t="s">
        <v>64</v>
      </c>
      <c r="G1360" s="133">
        <v>11</v>
      </c>
      <c r="H1360" t="s">
        <v>531</v>
      </c>
      <c r="I1360" t="s">
        <v>525</v>
      </c>
      <c r="J1360" t="s">
        <v>260</v>
      </c>
      <c r="K1360" s="327">
        <v>148</v>
      </c>
      <c r="L1360" s="326">
        <v>0.1753599941730499</v>
      </c>
      <c r="N1360" s="327">
        <v>1061</v>
      </c>
      <c r="O1360" s="326">
        <v>0.14255000650882721</v>
      </c>
      <c r="Q1360" s="327">
        <v>17285</v>
      </c>
      <c r="R1360" s="326">
        <v>0.14009000360965729</v>
      </c>
      <c r="S1360" s="325"/>
    </row>
    <row r="1361" spans="1:19" x14ac:dyDescent="0.25">
      <c r="A1361" t="s">
        <v>478</v>
      </c>
      <c r="B1361" t="s">
        <v>284</v>
      </c>
      <c r="C1361" t="s">
        <v>309</v>
      </c>
      <c r="D1361" t="s">
        <v>477</v>
      </c>
      <c r="E1361" t="s">
        <v>63</v>
      </c>
      <c r="F1361" t="s">
        <v>64</v>
      </c>
      <c r="G1361" s="133">
        <v>11</v>
      </c>
      <c r="H1361" t="s">
        <v>531</v>
      </c>
      <c r="I1361" t="s">
        <v>521</v>
      </c>
      <c r="J1361" t="s">
        <v>524</v>
      </c>
      <c r="K1361" s="327">
        <v>652</v>
      </c>
      <c r="L1361" s="326">
        <v>0.77250999212265015</v>
      </c>
      <c r="M1361" s="326">
        <v>0.83376002311706543</v>
      </c>
      <c r="N1361" s="327">
        <v>5971</v>
      </c>
      <c r="O1361" s="326">
        <v>0.80223000049591064</v>
      </c>
      <c r="P1361" s="326">
        <v>0.85815000534057617</v>
      </c>
      <c r="Q1361" s="327">
        <v>99716</v>
      </c>
      <c r="R1361" s="326">
        <v>0.80817002058029175</v>
      </c>
      <c r="S1361" s="325">
        <v>0.84360998868942261</v>
      </c>
    </row>
    <row r="1362" spans="1:19" x14ac:dyDescent="0.25">
      <c r="A1362" t="s">
        <v>478</v>
      </c>
      <c r="B1362" t="s">
        <v>284</v>
      </c>
      <c r="C1362" t="s">
        <v>309</v>
      </c>
      <c r="D1362" t="s">
        <v>477</v>
      </c>
      <c r="E1362" t="s">
        <v>63</v>
      </c>
      <c r="F1362" t="s">
        <v>64</v>
      </c>
      <c r="G1362" s="133">
        <v>11</v>
      </c>
      <c r="H1362" t="s">
        <v>531</v>
      </c>
      <c r="I1362" t="s">
        <v>521</v>
      </c>
      <c r="J1362" t="s">
        <v>523</v>
      </c>
      <c r="K1362" s="327">
        <v>76</v>
      </c>
      <c r="L1362" s="326">
        <v>9.0049996972084045E-2</v>
      </c>
      <c r="M1362" s="326">
        <v>9.7190000116825104E-2</v>
      </c>
      <c r="N1362" s="327">
        <v>604</v>
      </c>
      <c r="O1362" s="326">
        <v>8.1150002777576447E-2</v>
      </c>
      <c r="P1362" s="326">
        <v>8.6810000240802765E-2</v>
      </c>
      <c r="Q1362" s="327">
        <v>10969</v>
      </c>
      <c r="R1362" s="326">
        <v>8.8899999856948853E-2</v>
      </c>
      <c r="S1362" s="325">
        <v>9.2799998819828033E-2</v>
      </c>
    </row>
    <row r="1363" spans="1:19" x14ac:dyDescent="0.25">
      <c r="A1363" t="s">
        <v>478</v>
      </c>
      <c r="B1363" t="s">
        <v>284</v>
      </c>
      <c r="C1363" t="s">
        <v>309</v>
      </c>
      <c r="D1363" t="s">
        <v>477</v>
      </c>
      <c r="E1363" t="s">
        <v>63</v>
      </c>
      <c r="F1363" t="s">
        <v>64</v>
      </c>
      <c r="G1363">
        <v>11</v>
      </c>
      <c r="H1363" t="s">
        <v>531</v>
      </c>
      <c r="I1363" t="s">
        <v>521</v>
      </c>
      <c r="J1363" t="s">
        <v>522</v>
      </c>
      <c r="K1363" s="142">
        <v>54</v>
      </c>
      <c r="L1363" s="326">
        <v>6.3979998230934143E-2</v>
      </c>
      <c r="M1363" s="326">
        <v>6.9049999117851257E-2</v>
      </c>
      <c r="N1363" s="142">
        <v>383</v>
      </c>
      <c r="O1363" s="326">
        <v>5.1460001617670059E-2</v>
      </c>
      <c r="P1363" s="326">
        <v>5.5039998143911362E-2</v>
      </c>
      <c r="Q1363" s="142">
        <v>7517</v>
      </c>
      <c r="R1363" s="326">
        <v>6.0920000076293952E-2</v>
      </c>
      <c r="S1363" s="326">
        <v>6.3589997589588165E-2</v>
      </c>
    </row>
    <row r="1364" spans="1:19" x14ac:dyDescent="0.25">
      <c r="A1364" t="s">
        <v>478</v>
      </c>
      <c r="B1364" t="s">
        <v>284</v>
      </c>
      <c r="C1364" t="s">
        <v>309</v>
      </c>
      <c r="D1364" t="s">
        <v>477</v>
      </c>
      <c r="E1364" t="s">
        <v>63</v>
      </c>
      <c r="F1364" t="s">
        <v>64</v>
      </c>
      <c r="G1364">
        <v>11</v>
      </c>
      <c r="H1364" t="s">
        <v>531</v>
      </c>
      <c r="I1364" t="s">
        <v>521</v>
      </c>
      <c r="J1364" t="s">
        <v>438</v>
      </c>
      <c r="K1364" s="142">
        <v>62</v>
      </c>
      <c r="L1364" s="326">
        <v>7.3459997773170471E-2</v>
      </c>
      <c r="N1364" s="142">
        <v>485</v>
      </c>
      <c r="O1364" s="326">
        <v>6.5159998834133148E-2</v>
      </c>
      <c r="Q1364" s="142">
        <v>5183</v>
      </c>
      <c r="R1364" s="326">
        <v>4.2010001838207238E-2</v>
      </c>
    </row>
    <row r="1365" spans="1:19" x14ac:dyDescent="0.25">
      <c r="A1365" t="s">
        <v>478</v>
      </c>
      <c r="B1365" t="s">
        <v>284</v>
      </c>
      <c r="C1365" t="s">
        <v>309</v>
      </c>
      <c r="D1365" t="s">
        <v>477</v>
      </c>
      <c r="E1365" t="s">
        <v>63</v>
      </c>
      <c r="F1365" t="s">
        <v>64</v>
      </c>
      <c r="G1365" s="133">
        <v>11</v>
      </c>
      <c r="H1365" t="s">
        <v>531</v>
      </c>
      <c r="I1365" t="s">
        <v>517</v>
      </c>
      <c r="J1365" t="s">
        <v>520</v>
      </c>
      <c r="K1365" s="327">
        <v>314</v>
      </c>
      <c r="L1365" s="326">
        <v>0.37204000353813171</v>
      </c>
      <c r="N1365" s="327">
        <v>2640</v>
      </c>
      <c r="O1365" s="326">
        <v>0.3546999990940094</v>
      </c>
      <c r="Q1365" s="327">
        <v>43571</v>
      </c>
      <c r="R1365" s="326">
        <v>0.35313001275062561</v>
      </c>
      <c r="S1365" s="325"/>
    </row>
    <row r="1366" spans="1:19" x14ac:dyDescent="0.25">
      <c r="A1366" t="s">
        <v>478</v>
      </c>
      <c r="B1366" t="s">
        <v>284</v>
      </c>
      <c r="C1366" t="s">
        <v>309</v>
      </c>
      <c r="D1366" t="s">
        <v>477</v>
      </c>
      <c r="E1366" t="s">
        <v>63</v>
      </c>
      <c r="F1366" t="s">
        <v>64</v>
      </c>
      <c r="G1366" s="133">
        <v>11</v>
      </c>
      <c r="H1366" t="s">
        <v>531</v>
      </c>
      <c r="I1366" t="s">
        <v>517</v>
      </c>
      <c r="J1366" t="s">
        <v>519</v>
      </c>
      <c r="K1366" s="327">
        <v>252</v>
      </c>
      <c r="L1366" s="326">
        <v>0.29857999086379999</v>
      </c>
      <c r="N1366" s="327">
        <v>2135</v>
      </c>
      <c r="O1366" s="326">
        <v>0.28685000538825989</v>
      </c>
      <c r="Q1366" s="327">
        <v>34904</v>
      </c>
      <c r="R1366" s="326">
        <v>0.28288999199867249</v>
      </c>
      <c r="S1366" s="325"/>
    </row>
    <row r="1367" spans="1:19" x14ac:dyDescent="0.25">
      <c r="A1367" t="s">
        <v>478</v>
      </c>
      <c r="B1367" t="s">
        <v>284</v>
      </c>
      <c r="C1367" t="s">
        <v>309</v>
      </c>
      <c r="D1367" t="s">
        <v>477</v>
      </c>
      <c r="E1367" t="s">
        <v>63</v>
      </c>
      <c r="F1367" t="s">
        <v>64</v>
      </c>
      <c r="G1367" s="133">
        <v>11</v>
      </c>
      <c r="H1367" t="s">
        <v>531</v>
      </c>
      <c r="I1367" t="s">
        <v>517</v>
      </c>
      <c r="J1367" t="s">
        <v>518</v>
      </c>
      <c r="K1367" s="327">
        <v>278</v>
      </c>
      <c r="L1367" s="326">
        <v>0.32938000559806818</v>
      </c>
      <c r="N1367" s="327">
        <v>2668</v>
      </c>
      <c r="O1367" s="326">
        <v>0.35846000909805298</v>
      </c>
      <c r="Q1367" s="327">
        <v>44910</v>
      </c>
      <c r="R1367" s="326">
        <v>0.3639799952507019</v>
      </c>
      <c r="S1367" s="325"/>
    </row>
    <row r="1368" spans="1:19" x14ac:dyDescent="0.25">
      <c r="A1368" t="s">
        <v>478</v>
      </c>
      <c r="B1368" t="s">
        <v>284</v>
      </c>
      <c r="C1368" t="s">
        <v>309</v>
      </c>
      <c r="D1368" t="s">
        <v>477</v>
      </c>
      <c r="E1368" t="s">
        <v>63</v>
      </c>
      <c r="F1368" t="s">
        <v>64</v>
      </c>
      <c r="G1368" s="133">
        <v>11</v>
      </c>
      <c r="H1368" t="s">
        <v>531</v>
      </c>
      <c r="I1368" t="s">
        <v>513</v>
      </c>
      <c r="J1368" t="s">
        <v>516</v>
      </c>
      <c r="K1368" s="327">
        <v>22</v>
      </c>
      <c r="L1368" s="326">
        <v>2.6070000603795052E-2</v>
      </c>
      <c r="M1368" s="326">
        <v>3.2120000571012497E-2</v>
      </c>
      <c r="N1368" s="327">
        <v>257</v>
      </c>
      <c r="O1368" s="326">
        <v>3.4529998898506158E-2</v>
      </c>
      <c r="P1368" s="326">
        <v>3.7549998611211777E-2</v>
      </c>
      <c r="Q1368" s="327">
        <v>4179</v>
      </c>
      <c r="R1368" s="326">
        <v>3.3870000392198563E-2</v>
      </c>
      <c r="S1368" s="325">
        <v>3.8320001214742661E-2</v>
      </c>
    </row>
    <row r="1369" spans="1:19" x14ac:dyDescent="0.25">
      <c r="A1369" t="s">
        <v>478</v>
      </c>
      <c r="B1369" t="s">
        <v>284</v>
      </c>
      <c r="C1369" t="s">
        <v>309</v>
      </c>
      <c r="D1369" t="s">
        <v>477</v>
      </c>
      <c r="E1369" t="s">
        <v>63</v>
      </c>
      <c r="F1369" t="s">
        <v>64</v>
      </c>
      <c r="G1369" s="133">
        <v>11</v>
      </c>
      <c r="H1369" t="s">
        <v>531</v>
      </c>
      <c r="I1369" t="s">
        <v>513</v>
      </c>
      <c r="J1369" t="s">
        <v>515</v>
      </c>
      <c r="K1369" s="327">
        <v>81</v>
      </c>
      <c r="L1369" s="326">
        <v>9.5969997346401215E-2</v>
      </c>
      <c r="M1369" s="326">
        <v>0.11824999749660491</v>
      </c>
      <c r="N1369" s="327">
        <v>732</v>
      </c>
      <c r="O1369" s="326">
        <v>9.8350003361701965E-2</v>
      </c>
      <c r="P1369" s="326">
        <v>0.1069400012493134</v>
      </c>
      <c r="Q1369" s="327">
        <v>13286</v>
      </c>
      <c r="R1369" s="326">
        <v>0.1076800003647804</v>
      </c>
      <c r="S1369" s="325">
        <v>0.12182000279426571</v>
      </c>
    </row>
    <row r="1370" spans="1:19" x14ac:dyDescent="0.25">
      <c r="A1370" t="s">
        <v>478</v>
      </c>
      <c r="B1370" t="s">
        <v>284</v>
      </c>
      <c r="C1370" t="s">
        <v>309</v>
      </c>
      <c r="D1370" t="s">
        <v>477</v>
      </c>
      <c r="E1370" t="s">
        <v>63</v>
      </c>
      <c r="F1370" t="s">
        <v>64</v>
      </c>
      <c r="G1370" s="133">
        <v>11</v>
      </c>
      <c r="H1370" t="s">
        <v>531</v>
      </c>
      <c r="I1370" t="s">
        <v>513</v>
      </c>
      <c r="J1370" t="s">
        <v>514</v>
      </c>
      <c r="K1370" s="327">
        <v>582</v>
      </c>
      <c r="L1370" s="326">
        <v>0.68957000970840454</v>
      </c>
      <c r="M1370" s="326">
        <v>0.84964001178741455</v>
      </c>
      <c r="N1370" s="327">
        <v>5856</v>
      </c>
      <c r="O1370" s="326">
        <v>0.78677999973297119</v>
      </c>
      <c r="P1370" s="326">
        <v>0.85550999641418457</v>
      </c>
      <c r="Q1370" s="327">
        <v>91601</v>
      </c>
      <c r="R1370" s="326">
        <v>0.74239999055862427</v>
      </c>
      <c r="S1370" s="325">
        <v>0.83986997604370117</v>
      </c>
    </row>
    <row r="1371" spans="1:19" x14ac:dyDescent="0.25">
      <c r="A1371" t="s">
        <v>478</v>
      </c>
      <c r="B1371" t="s">
        <v>284</v>
      </c>
      <c r="C1371" t="s">
        <v>309</v>
      </c>
      <c r="D1371" t="s">
        <v>477</v>
      </c>
      <c r="E1371" t="s">
        <v>63</v>
      </c>
      <c r="F1371" t="s">
        <v>64</v>
      </c>
      <c r="G1371" s="133">
        <v>11</v>
      </c>
      <c r="H1371" t="s">
        <v>531</v>
      </c>
      <c r="I1371" t="s">
        <v>513</v>
      </c>
      <c r="J1371" t="s">
        <v>512</v>
      </c>
      <c r="K1371" s="327">
        <v>159</v>
      </c>
      <c r="L1371" s="326">
        <v>0.18839000165462491</v>
      </c>
      <c r="N1371" s="327">
        <v>598</v>
      </c>
      <c r="O1371" s="326">
        <v>8.0339998006820679E-2</v>
      </c>
      <c r="Q1371" s="327">
        <v>14319</v>
      </c>
      <c r="R1371" s="326">
        <v>0.11604999750852581</v>
      </c>
      <c r="S1371" s="325"/>
    </row>
    <row r="1372" spans="1:19" x14ac:dyDescent="0.25">
      <c r="A1372" t="s">
        <v>478</v>
      </c>
      <c r="B1372" t="s">
        <v>284</v>
      </c>
      <c r="C1372" t="s">
        <v>309</v>
      </c>
      <c r="D1372" t="s">
        <v>477</v>
      </c>
      <c r="E1372" t="s">
        <v>63</v>
      </c>
      <c r="F1372" t="s">
        <v>64</v>
      </c>
      <c r="G1372" s="133">
        <v>11</v>
      </c>
      <c r="H1372" t="s">
        <v>531</v>
      </c>
      <c r="I1372" t="s">
        <v>575</v>
      </c>
      <c r="J1372" t="s">
        <v>511</v>
      </c>
      <c r="K1372" s="327">
        <v>15</v>
      </c>
      <c r="L1372" s="326">
        <v>1.7769999802112579E-2</v>
      </c>
      <c r="M1372" s="326">
        <v>1.917999982833862E-2</v>
      </c>
      <c r="N1372" s="327">
        <v>254</v>
      </c>
      <c r="O1372" s="326">
        <v>3.4129999577999108E-2</v>
      </c>
      <c r="P1372" s="326">
        <v>3.6350000649690628E-2</v>
      </c>
      <c r="Q1372" s="327">
        <v>5100</v>
      </c>
      <c r="R1372" s="326">
        <v>4.1329998522996902E-2</v>
      </c>
      <c r="S1372" s="325">
        <v>4.4070001691579819E-2</v>
      </c>
    </row>
    <row r="1373" spans="1:19" x14ac:dyDescent="0.25">
      <c r="A1373" t="s">
        <v>478</v>
      </c>
      <c r="B1373" t="s">
        <v>284</v>
      </c>
      <c r="C1373" t="s">
        <v>309</v>
      </c>
      <c r="D1373" t="s">
        <v>477</v>
      </c>
      <c r="E1373" t="s">
        <v>63</v>
      </c>
      <c r="F1373" t="s">
        <v>64</v>
      </c>
      <c r="G1373" s="133">
        <v>11</v>
      </c>
      <c r="H1373" t="s">
        <v>531</v>
      </c>
      <c r="I1373" t="s">
        <v>575</v>
      </c>
      <c r="J1373" t="s">
        <v>510</v>
      </c>
      <c r="K1373" s="327">
        <v>17</v>
      </c>
      <c r="L1373" s="326">
        <v>2.0139999687671661E-2</v>
      </c>
      <c r="M1373" s="326">
        <v>2.1740000694990162E-2</v>
      </c>
      <c r="N1373" s="327">
        <v>153</v>
      </c>
      <c r="O1373" s="326">
        <v>2.0560000091791149E-2</v>
      </c>
      <c r="P1373" s="326">
        <v>2.1900000050663952E-2</v>
      </c>
      <c r="Q1373" s="327">
        <v>2781</v>
      </c>
      <c r="R1373" s="326">
        <v>2.2539999336004261E-2</v>
      </c>
      <c r="S1373" s="325">
        <v>2.4029999971389771E-2</v>
      </c>
    </row>
    <row r="1374" spans="1:19" x14ac:dyDescent="0.25">
      <c r="A1374" t="s">
        <v>478</v>
      </c>
      <c r="B1374" t="s">
        <v>284</v>
      </c>
      <c r="C1374" t="s">
        <v>309</v>
      </c>
      <c r="D1374" t="s">
        <v>477</v>
      </c>
      <c r="E1374" t="s">
        <v>63</v>
      </c>
      <c r="F1374" t="s">
        <v>64</v>
      </c>
      <c r="G1374">
        <v>11</v>
      </c>
      <c r="H1374" t="s">
        <v>531</v>
      </c>
      <c r="I1374" t="s">
        <v>575</v>
      </c>
      <c r="J1374" t="s">
        <v>509</v>
      </c>
      <c r="K1374" s="142">
        <v>10</v>
      </c>
      <c r="L1374" s="326">
        <v>1.185000035911798E-2</v>
      </c>
      <c r="M1374" s="326">
        <v>1.2790000066161159E-2</v>
      </c>
      <c r="N1374" s="142">
        <v>72</v>
      </c>
      <c r="O1374" s="326">
        <v>9.6699995920062065E-3</v>
      </c>
      <c r="P1374" s="326">
        <v>1.030000019818544E-2</v>
      </c>
      <c r="Q1374" s="142">
        <v>909</v>
      </c>
      <c r="R1374" s="326">
        <v>7.3699997738003731E-3</v>
      </c>
      <c r="S1374" s="326">
        <v>7.8499997034668922E-3</v>
      </c>
    </row>
    <row r="1375" spans="1:19" x14ac:dyDescent="0.25">
      <c r="A1375" t="s">
        <v>478</v>
      </c>
      <c r="B1375" t="s">
        <v>284</v>
      </c>
      <c r="C1375" t="s">
        <v>309</v>
      </c>
      <c r="D1375" t="s">
        <v>477</v>
      </c>
      <c r="E1375" t="s">
        <v>63</v>
      </c>
      <c r="F1375" t="s">
        <v>64</v>
      </c>
      <c r="G1375" s="133">
        <v>11</v>
      </c>
      <c r="H1375" t="s">
        <v>531</v>
      </c>
      <c r="I1375" t="s">
        <v>575</v>
      </c>
      <c r="J1375" t="s">
        <v>508</v>
      </c>
      <c r="K1375" s="327">
        <v>16</v>
      </c>
      <c r="L1375" s="326">
        <v>1.895999908447266E-2</v>
      </c>
      <c r="M1375" s="326">
        <v>2.0460000261664391E-2</v>
      </c>
      <c r="N1375" s="327">
        <v>130</v>
      </c>
      <c r="O1375" s="326">
        <v>1.7470000311732289E-2</v>
      </c>
      <c r="P1375" s="326">
        <v>1.8610000610351559E-2</v>
      </c>
      <c r="Q1375" s="327">
        <v>2219</v>
      </c>
      <c r="R1375" s="326">
        <v>1.7980000004172329E-2</v>
      </c>
      <c r="S1375" s="325">
        <v>1.9169999286532399E-2</v>
      </c>
    </row>
    <row r="1376" spans="1:19" x14ac:dyDescent="0.25">
      <c r="A1376" t="s">
        <v>478</v>
      </c>
      <c r="B1376" t="s">
        <v>284</v>
      </c>
      <c r="C1376" t="s">
        <v>309</v>
      </c>
      <c r="D1376" t="s">
        <v>477</v>
      </c>
      <c r="E1376" t="s">
        <v>63</v>
      </c>
      <c r="F1376" t="s">
        <v>64</v>
      </c>
      <c r="G1376">
        <v>11</v>
      </c>
      <c r="H1376" t="s">
        <v>531</v>
      </c>
      <c r="I1376" t="s">
        <v>575</v>
      </c>
      <c r="J1376" t="s">
        <v>438</v>
      </c>
      <c r="K1376" s="142">
        <v>62</v>
      </c>
      <c r="L1376" s="326">
        <v>7.3459997773170471E-2</v>
      </c>
      <c r="N1376" s="142">
        <v>456</v>
      </c>
      <c r="O1376" s="326">
        <v>6.1269998550415039E-2</v>
      </c>
      <c r="Q1376" s="142">
        <v>7648</v>
      </c>
      <c r="R1376" s="326">
        <v>6.1980001628398902E-2</v>
      </c>
    </row>
    <row r="1377" spans="1:19" x14ac:dyDescent="0.25">
      <c r="A1377" t="s">
        <v>478</v>
      </c>
      <c r="B1377" t="s">
        <v>284</v>
      </c>
      <c r="C1377" t="s">
        <v>309</v>
      </c>
      <c r="D1377" t="s">
        <v>477</v>
      </c>
      <c r="E1377" t="s">
        <v>63</v>
      </c>
      <c r="F1377" t="s">
        <v>64</v>
      </c>
      <c r="G1377" s="133">
        <v>11</v>
      </c>
      <c r="H1377" t="s">
        <v>531</v>
      </c>
      <c r="I1377" t="s">
        <v>575</v>
      </c>
      <c r="J1377" t="s">
        <v>507</v>
      </c>
      <c r="K1377" s="327">
        <v>724</v>
      </c>
      <c r="L1377" s="326">
        <v>0.85781997442245483</v>
      </c>
      <c r="M1377" s="326">
        <v>0.92583000659942627</v>
      </c>
      <c r="N1377" s="327">
        <v>6378</v>
      </c>
      <c r="O1377" s="326">
        <v>0.85690999031066895</v>
      </c>
      <c r="P1377" s="326">
        <v>0.91284000873565674</v>
      </c>
      <c r="Q1377" s="327">
        <v>104728</v>
      </c>
      <c r="R1377" s="326">
        <v>0.84878998994827271</v>
      </c>
      <c r="S1377" s="325">
        <v>0.90487998723983765</v>
      </c>
    </row>
    <row r="1378" spans="1:19" x14ac:dyDescent="0.25">
      <c r="A1378" t="s">
        <v>478</v>
      </c>
      <c r="B1378" t="s">
        <v>284</v>
      </c>
      <c r="C1378" t="s">
        <v>309</v>
      </c>
      <c r="D1378" t="s">
        <v>477</v>
      </c>
      <c r="E1378" t="s">
        <v>63</v>
      </c>
      <c r="F1378" t="s">
        <v>64</v>
      </c>
      <c r="G1378" s="133">
        <v>11</v>
      </c>
      <c r="H1378" t="s">
        <v>531</v>
      </c>
      <c r="I1378" t="s">
        <v>576</v>
      </c>
      <c r="J1378" t="s">
        <v>485</v>
      </c>
      <c r="K1378" s="327">
        <v>0</v>
      </c>
      <c r="L1378" s="326">
        <v>0</v>
      </c>
      <c r="N1378" s="327">
        <v>0</v>
      </c>
      <c r="O1378" s="326">
        <v>0</v>
      </c>
      <c r="Q1378" s="327">
        <v>2</v>
      </c>
      <c r="R1378" s="326">
        <v>1.99999994947575E-5</v>
      </c>
      <c r="S1378" s="325">
        <v>0.5</v>
      </c>
    </row>
    <row r="1379" spans="1:19" x14ac:dyDescent="0.25">
      <c r="A1379" t="s">
        <v>478</v>
      </c>
      <c r="B1379" t="s">
        <v>284</v>
      </c>
      <c r="C1379" t="s">
        <v>309</v>
      </c>
      <c r="D1379" t="s">
        <v>477</v>
      </c>
      <c r="E1379" t="s">
        <v>63</v>
      </c>
      <c r="F1379" t="s">
        <v>64</v>
      </c>
      <c r="G1379" s="133">
        <v>11</v>
      </c>
      <c r="H1379" t="s">
        <v>531</v>
      </c>
      <c r="I1379" t="s">
        <v>576</v>
      </c>
      <c r="J1379" t="s">
        <v>484</v>
      </c>
      <c r="K1379" s="327">
        <v>0</v>
      </c>
      <c r="L1379" s="326">
        <v>0</v>
      </c>
      <c r="N1379" s="327">
        <v>0</v>
      </c>
      <c r="O1379" s="326">
        <v>0</v>
      </c>
      <c r="Q1379" s="327">
        <v>2</v>
      </c>
      <c r="R1379" s="326">
        <v>1.99999994947575E-5</v>
      </c>
      <c r="S1379" s="325">
        <v>0.5</v>
      </c>
    </row>
    <row r="1380" spans="1:19" x14ac:dyDescent="0.25">
      <c r="A1380" t="s">
        <v>478</v>
      </c>
      <c r="B1380" t="s">
        <v>284</v>
      </c>
      <c r="C1380" t="s">
        <v>309</v>
      </c>
      <c r="D1380" t="s">
        <v>477</v>
      </c>
      <c r="E1380" t="s">
        <v>63</v>
      </c>
      <c r="F1380" t="s">
        <v>64</v>
      </c>
      <c r="G1380" s="133">
        <v>11</v>
      </c>
      <c r="H1380" t="s">
        <v>531</v>
      </c>
      <c r="I1380" t="s">
        <v>576</v>
      </c>
      <c r="J1380" t="s">
        <v>438</v>
      </c>
      <c r="K1380" s="327">
        <v>844</v>
      </c>
      <c r="L1380" s="326">
        <v>1</v>
      </c>
      <c r="N1380" s="327">
        <v>7443</v>
      </c>
      <c r="O1380" s="326">
        <v>1</v>
      </c>
      <c r="Q1380" s="327">
        <v>123381</v>
      </c>
      <c r="R1380" s="326">
        <v>0.99997001886367798</v>
      </c>
      <c r="S1380" s="325"/>
    </row>
    <row r="1381" spans="1:19" x14ac:dyDescent="0.25">
      <c r="A1381" t="s">
        <v>478</v>
      </c>
      <c r="B1381" t="s">
        <v>284</v>
      </c>
      <c r="C1381" t="s">
        <v>309</v>
      </c>
      <c r="D1381" t="s">
        <v>477</v>
      </c>
      <c r="E1381" t="s">
        <v>63</v>
      </c>
      <c r="F1381" t="s">
        <v>64</v>
      </c>
      <c r="G1381" s="133">
        <v>11</v>
      </c>
      <c r="H1381" t="s">
        <v>531</v>
      </c>
      <c r="I1381" t="s">
        <v>504</v>
      </c>
      <c r="J1381" t="s">
        <v>506</v>
      </c>
      <c r="K1381" s="327">
        <v>159</v>
      </c>
      <c r="L1381" s="326">
        <v>0.18839000165462491</v>
      </c>
      <c r="N1381" s="327">
        <v>598</v>
      </c>
      <c r="O1381" s="326">
        <v>8.0339998006820679E-2</v>
      </c>
      <c r="Q1381" s="327">
        <v>14319</v>
      </c>
      <c r="R1381" s="326">
        <v>0.11604999750852581</v>
      </c>
      <c r="S1381" s="325"/>
    </row>
    <row r="1382" spans="1:19" x14ac:dyDescent="0.25">
      <c r="A1382" t="s">
        <v>478</v>
      </c>
      <c r="B1382" t="s">
        <v>284</v>
      </c>
      <c r="C1382" t="s">
        <v>309</v>
      </c>
      <c r="D1382" t="s">
        <v>477</v>
      </c>
      <c r="E1382" t="s">
        <v>63</v>
      </c>
      <c r="F1382" t="s">
        <v>64</v>
      </c>
      <c r="G1382" s="133">
        <v>11</v>
      </c>
      <c r="H1382" t="s">
        <v>531</v>
      </c>
      <c r="I1382" t="s">
        <v>504</v>
      </c>
      <c r="J1382" t="s">
        <v>424</v>
      </c>
      <c r="K1382" s="327">
        <v>81</v>
      </c>
      <c r="L1382" s="326">
        <v>9.5969997346401215E-2</v>
      </c>
      <c r="M1382" s="326">
        <v>0.11824999749660491</v>
      </c>
      <c r="N1382" s="327">
        <v>732</v>
      </c>
      <c r="O1382" s="326">
        <v>9.8350003361701965E-2</v>
      </c>
      <c r="P1382" s="326">
        <v>0.1069400012493134</v>
      </c>
      <c r="Q1382" s="327">
        <v>13286</v>
      </c>
      <c r="R1382" s="326">
        <v>0.1076800003647804</v>
      </c>
      <c r="S1382" s="325">
        <v>0.12182000279426571</v>
      </c>
    </row>
    <row r="1383" spans="1:19" x14ac:dyDescent="0.25">
      <c r="A1383" t="s">
        <v>478</v>
      </c>
      <c r="B1383" t="s">
        <v>284</v>
      </c>
      <c r="C1383" t="s">
        <v>309</v>
      </c>
      <c r="D1383" t="s">
        <v>477</v>
      </c>
      <c r="E1383" t="s">
        <v>63</v>
      </c>
      <c r="F1383" t="s">
        <v>64</v>
      </c>
      <c r="G1383" s="133">
        <v>11</v>
      </c>
      <c r="H1383" t="s">
        <v>531</v>
      </c>
      <c r="I1383" t="s">
        <v>504</v>
      </c>
      <c r="J1383" t="s">
        <v>455</v>
      </c>
      <c r="K1383" s="327">
        <v>210</v>
      </c>
      <c r="L1383" s="326">
        <v>0.24882000684738159</v>
      </c>
      <c r="M1383" s="326">
        <v>0.30656999349594122</v>
      </c>
      <c r="N1383" s="327">
        <v>2661</v>
      </c>
      <c r="O1383" s="326">
        <v>0.35752001404762268</v>
      </c>
      <c r="P1383" s="326">
        <v>0.38874998688697809</v>
      </c>
      <c r="Q1383" s="327">
        <v>43045</v>
      </c>
      <c r="R1383" s="326">
        <v>0.34887000918388372</v>
      </c>
      <c r="S1383" s="325">
        <v>0.39467000961303711</v>
      </c>
    </row>
    <row r="1384" spans="1:19" x14ac:dyDescent="0.25">
      <c r="A1384" t="s">
        <v>478</v>
      </c>
      <c r="B1384" t="s">
        <v>284</v>
      </c>
      <c r="C1384" t="s">
        <v>309</v>
      </c>
      <c r="D1384" t="s">
        <v>477</v>
      </c>
      <c r="E1384" t="s">
        <v>63</v>
      </c>
      <c r="F1384" t="s">
        <v>64</v>
      </c>
      <c r="G1384" s="133">
        <v>11</v>
      </c>
      <c r="H1384" t="s">
        <v>531</v>
      </c>
      <c r="I1384" t="s">
        <v>504</v>
      </c>
      <c r="J1384" t="s">
        <v>505</v>
      </c>
      <c r="K1384" s="327">
        <v>336</v>
      </c>
      <c r="L1384" s="326">
        <v>0.39809998869895941</v>
      </c>
      <c r="M1384" s="326">
        <v>0.49050998687744141</v>
      </c>
      <c r="N1384" s="327">
        <v>2849</v>
      </c>
      <c r="O1384" s="326">
        <v>0.38277998566627502</v>
      </c>
      <c r="P1384" s="326">
        <v>0.41622000932693481</v>
      </c>
      <c r="Q1384" s="327">
        <v>42835</v>
      </c>
      <c r="R1384" s="326">
        <v>0.34716999530792242</v>
      </c>
      <c r="S1384" s="325">
        <v>0.39274001121521002</v>
      </c>
    </row>
    <row r="1385" spans="1:19" x14ac:dyDescent="0.25">
      <c r="A1385" t="s">
        <v>478</v>
      </c>
      <c r="B1385" t="s">
        <v>284</v>
      </c>
      <c r="C1385" t="s">
        <v>309</v>
      </c>
      <c r="D1385" t="s">
        <v>477</v>
      </c>
      <c r="E1385" t="s">
        <v>63</v>
      </c>
      <c r="F1385" t="s">
        <v>64</v>
      </c>
      <c r="G1385">
        <v>11</v>
      </c>
      <c r="H1385" t="s">
        <v>531</v>
      </c>
      <c r="I1385" t="s">
        <v>504</v>
      </c>
      <c r="J1385" t="s">
        <v>503</v>
      </c>
      <c r="K1385" s="142">
        <v>58</v>
      </c>
      <c r="L1385" s="326">
        <v>6.8719998002052307E-2</v>
      </c>
      <c r="M1385" s="326">
        <v>8.4669999778270721E-2</v>
      </c>
      <c r="N1385" s="142">
        <v>603</v>
      </c>
      <c r="O1385" s="326">
        <v>8.1019997596740723E-2</v>
      </c>
      <c r="P1385" s="326">
        <v>8.8090002536773682E-2</v>
      </c>
      <c r="Q1385" s="142">
        <v>9900</v>
      </c>
      <c r="R1385" s="326">
        <v>8.0239996314048767E-2</v>
      </c>
      <c r="S1385" s="326">
        <v>9.0769998729228973E-2</v>
      </c>
    </row>
    <row r="1386" spans="1:19" x14ac:dyDescent="0.25">
      <c r="A1386" t="s">
        <v>478</v>
      </c>
      <c r="B1386" t="s">
        <v>284</v>
      </c>
      <c r="C1386" t="s">
        <v>309</v>
      </c>
      <c r="D1386" t="s">
        <v>477</v>
      </c>
      <c r="E1386" t="s">
        <v>63</v>
      </c>
      <c r="F1386" t="s">
        <v>64</v>
      </c>
      <c r="G1386">
        <v>11</v>
      </c>
      <c r="H1386" t="s">
        <v>531</v>
      </c>
      <c r="I1386" t="s">
        <v>501</v>
      </c>
      <c r="J1386" t="s">
        <v>502</v>
      </c>
      <c r="K1386" s="142">
        <v>159</v>
      </c>
      <c r="L1386" s="326">
        <v>0.18839000165462491</v>
      </c>
      <c r="N1386" s="142">
        <v>598</v>
      </c>
      <c r="O1386" s="326">
        <v>8.0339998006820679E-2</v>
      </c>
      <c r="Q1386" s="142">
        <v>14319</v>
      </c>
      <c r="R1386" s="326">
        <v>0.11604999750852581</v>
      </c>
    </row>
    <row r="1387" spans="1:19" x14ac:dyDescent="0.25">
      <c r="A1387" t="s">
        <v>478</v>
      </c>
      <c r="B1387" t="s">
        <v>284</v>
      </c>
      <c r="C1387" t="s">
        <v>309</v>
      </c>
      <c r="D1387" t="s">
        <v>477</v>
      </c>
      <c r="E1387" t="s">
        <v>63</v>
      </c>
      <c r="F1387" t="s">
        <v>64</v>
      </c>
      <c r="G1387" s="133">
        <v>11</v>
      </c>
      <c r="H1387" t="s">
        <v>531</v>
      </c>
      <c r="I1387" t="s">
        <v>501</v>
      </c>
      <c r="J1387" t="s">
        <v>500</v>
      </c>
      <c r="K1387" s="327">
        <v>685</v>
      </c>
      <c r="L1387" s="326">
        <v>0.81160998344421387</v>
      </c>
      <c r="M1387" s="326">
        <v>1</v>
      </c>
      <c r="N1387" s="327">
        <v>6845</v>
      </c>
      <c r="O1387" s="326">
        <v>0.91965997219085693</v>
      </c>
      <c r="P1387" s="326">
        <v>1</v>
      </c>
      <c r="Q1387" s="327">
        <v>109066</v>
      </c>
      <c r="R1387" s="326">
        <v>0.88394999504089355</v>
      </c>
      <c r="S1387" s="325">
        <v>1</v>
      </c>
    </row>
    <row r="1388" spans="1:19" x14ac:dyDescent="0.25">
      <c r="A1388" t="s">
        <v>478</v>
      </c>
      <c r="B1388" t="s">
        <v>284</v>
      </c>
      <c r="C1388" t="s">
        <v>309</v>
      </c>
      <c r="D1388" t="s">
        <v>477</v>
      </c>
      <c r="E1388" t="s">
        <v>63</v>
      </c>
      <c r="F1388" t="s">
        <v>64</v>
      </c>
      <c r="G1388" s="133">
        <v>11</v>
      </c>
      <c r="H1388" t="s">
        <v>531</v>
      </c>
      <c r="I1388" t="s">
        <v>577</v>
      </c>
      <c r="J1388" t="s">
        <v>493</v>
      </c>
      <c r="K1388" s="327">
        <v>612</v>
      </c>
      <c r="L1388" s="326">
        <v>0.72512000799179077</v>
      </c>
      <c r="N1388" s="327">
        <v>1962</v>
      </c>
      <c r="O1388" s="326">
        <v>0.26359999179840088</v>
      </c>
      <c r="Q1388" s="327">
        <v>45663</v>
      </c>
      <c r="R1388" s="326">
        <v>0.37009000778198242</v>
      </c>
      <c r="S1388" s="325"/>
    </row>
    <row r="1389" spans="1:19" x14ac:dyDescent="0.25">
      <c r="A1389" t="s">
        <v>478</v>
      </c>
      <c r="B1389" t="s">
        <v>284</v>
      </c>
      <c r="C1389" t="s">
        <v>309</v>
      </c>
      <c r="D1389" t="s">
        <v>477</v>
      </c>
      <c r="E1389" t="s">
        <v>63</v>
      </c>
      <c r="F1389" t="s">
        <v>64</v>
      </c>
      <c r="G1389">
        <v>11</v>
      </c>
      <c r="H1389" t="s">
        <v>531</v>
      </c>
      <c r="I1389" t="s">
        <v>577</v>
      </c>
      <c r="J1389" t="s">
        <v>492</v>
      </c>
      <c r="K1389" s="142">
        <v>167</v>
      </c>
      <c r="L1389" s="326">
        <v>0.19787000119686129</v>
      </c>
      <c r="M1389" s="326">
        <v>0.7198299765586853</v>
      </c>
      <c r="N1389" s="142">
        <v>4478</v>
      </c>
      <c r="O1389" s="326">
        <v>0.60163998603820801</v>
      </c>
      <c r="P1389" s="326">
        <v>0.81699997186660767</v>
      </c>
      <c r="Q1389" s="142">
        <v>63272</v>
      </c>
      <c r="R1389" s="326">
        <v>0.51279997825622559</v>
      </c>
      <c r="S1389" s="326">
        <v>0.81407999992370605</v>
      </c>
    </row>
    <row r="1390" spans="1:19" x14ac:dyDescent="0.25">
      <c r="A1390" t="s">
        <v>478</v>
      </c>
      <c r="B1390" t="s">
        <v>284</v>
      </c>
      <c r="C1390" t="s">
        <v>309</v>
      </c>
      <c r="D1390" t="s">
        <v>477</v>
      </c>
      <c r="E1390" t="s">
        <v>63</v>
      </c>
      <c r="F1390" t="s">
        <v>64</v>
      </c>
      <c r="G1390">
        <v>11</v>
      </c>
      <c r="H1390" t="s">
        <v>531</v>
      </c>
      <c r="I1390" t="s">
        <v>577</v>
      </c>
      <c r="J1390" t="s">
        <v>491</v>
      </c>
      <c r="K1390" s="142">
        <v>50</v>
      </c>
      <c r="L1390" s="326">
        <v>5.9239998459815979E-2</v>
      </c>
      <c r="M1390" s="326">
        <v>0.21551999449729919</v>
      </c>
      <c r="N1390" s="142">
        <v>585</v>
      </c>
      <c r="O1390" s="326">
        <v>7.8599996864795685E-2</v>
      </c>
      <c r="P1390" s="326">
        <v>0.1067299991846085</v>
      </c>
      <c r="Q1390" s="142">
        <v>9186</v>
      </c>
      <c r="R1390" s="326">
        <v>7.4450001120567322E-2</v>
      </c>
      <c r="S1390" s="326">
        <v>0.11818999797105791</v>
      </c>
    </row>
    <row r="1391" spans="1:19" x14ac:dyDescent="0.25">
      <c r="A1391" t="s">
        <v>478</v>
      </c>
      <c r="B1391" t="s">
        <v>284</v>
      </c>
      <c r="C1391" t="s">
        <v>309</v>
      </c>
      <c r="D1391" t="s">
        <v>477</v>
      </c>
      <c r="E1391" t="s">
        <v>63</v>
      </c>
      <c r="F1391" t="s">
        <v>64</v>
      </c>
      <c r="G1391" s="133">
        <v>11</v>
      </c>
      <c r="H1391" t="s">
        <v>531</v>
      </c>
      <c r="I1391" t="s">
        <v>577</v>
      </c>
      <c r="J1391" t="s">
        <v>490</v>
      </c>
      <c r="K1391" s="327">
        <v>13</v>
      </c>
      <c r="L1391" s="326">
        <v>1.5399999916553501E-2</v>
      </c>
      <c r="M1391" s="326">
        <v>5.6030001491308212E-2</v>
      </c>
      <c r="N1391" s="327">
        <v>223</v>
      </c>
      <c r="O1391" s="326">
        <v>2.9960000887513161E-2</v>
      </c>
      <c r="P1391" s="326">
        <v>4.0690001100301743E-2</v>
      </c>
      <c r="Q1391" s="327">
        <v>3071</v>
      </c>
      <c r="R1391" s="326">
        <v>2.489000000059605E-2</v>
      </c>
      <c r="S1391" s="325">
        <v>3.9510000497102737E-2</v>
      </c>
    </row>
    <row r="1392" spans="1:19" x14ac:dyDescent="0.25">
      <c r="A1392" t="s">
        <v>478</v>
      </c>
      <c r="B1392" t="s">
        <v>284</v>
      </c>
      <c r="C1392" t="s">
        <v>309</v>
      </c>
      <c r="D1392" t="s">
        <v>477</v>
      </c>
      <c r="E1392" t="s">
        <v>63</v>
      </c>
      <c r="F1392" t="s">
        <v>64</v>
      </c>
      <c r="G1392" s="133">
        <v>11</v>
      </c>
      <c r="H1392" t="s">
        <v>531</v>
      </c>
      <c r="I1392" t="s">
        <v>577</v>
      </c>
      <c r="J1392" t="s">
        <v>489</v>
      </c>
      <c r="K1392" s="327">
        <v>2</v>
      </c>
      <c r="L1392" s="326">
        <v>2.369999885559082E-3</v>
      </c>
      <c r="M1392" s="326">
        <v>8.6200004443526268E-3</v>
      </c>
      <c r="N1392" s="327">
        <v>150</v>
      </c>
      <c r="O1392" s="326">
        <v>2.0150000229477879E-2</v>
      </c>
      <c r="P1392" s="326">
        <v>2.7370000258088108E-2</v>
      </c>
      <c r="Q1392" s="327">
        <v>1819</v>
      </c>
      <c r="R1392" s="326">
        <v>1.473999954760075E-2</v>
      </c>
      <c r="S1392" s="325">
        <v>2.339999936521053E-2</v>
      </c>
    </row>
    <row r="1393" spans="1:19" x14ac:dyDescent="0.25">
      <c r="A1393" t="s">
        <v>478</v>
      </c>
      <c r="B1393" t="s">
        <v>284</v>
      </c>
      <c r="C1393" t="s">
        <v>309</v>
      </c>
      <c r="D1393" t="s">
        <v>477</v>
      </c>
      <c r="E1393" t="s">
        <v>63</v>
      </c>
      <c r="F1393" t="s">
        <v>64</v>
      </c>
      <c r="G1393">
        <v>11</v>
      </c>
      <c r="H1393" t="s">
        <v>531</v>
      </c>
      <c r="I1393" t="s">
        <v>577</v>
      </c>
      <c r="J1393" t="s">
        <v>488</v>
      </c>
      <c r="K1393" s="142">
        <v>0</v>
      </c>
      <c r="L1393" s="326">
        <v>0</v>
      </c>
      <c r="M1393" s="326">
        <v>0</v>
      </c>
      <c r="N1393" s="142">
        <v>45</v>
      </c>
      <c r="O1393" s="326">
        <v>6.0499999672174454E-3</v>
      </c>
      <c r="P1393" s="326">
        <v>8.2099996507167816E-3</v>
      </c>
      <c r="Q1393" s="142">
        <v>374</v>
      </c>
      <c r="R1393" s="326">
        <v>3.03000002168119E-3</v>
      </c>
      <c r="S1393" s="326">
        <v>4.8099998384714127E-3</v>
      </c>
    </row>
    <row r="1394" spans="1:19" x14ac:dyDescent="0.25">
      <c r="A1394" t="s">
        <v>478</v>
      </c>
      <c r="B1394" t="s">
        <v>284</v>
      </c>
      <c r="C1394" t="s">
        <v>309</v>
      </c>
      <c r="D1394" t="s">
        <v>477</v>
      </c>
      <c r="E1394" t="s">
        <v>63</v>
      </c>
      <c r="F1394" t="s">
        <v>64</v>
      </c>
      <c r="G1394" s="133">
        <v>11</v>
      </c>
      <c r="H1394" t="s">
        <v>531</v>
      </c>
      <c r="I1394" t="s">
        <v>499</v>
      </c>
      <c r="J1394" t="s">
        <v>261</v>
      </c>
      <c r="K1394" s="327">
        <v>836</v>
      </c>
      <c r="L1394" s="326">
        <v>0.99052000045776367</v>
      </c>
      <c r="N1394" s="327">
        <v>7383</v>
      </c>
      <c r="O1394" s="326">
        <v>0.99194002151489258</v>
      </c>
      <c r="Q1394" s="327">
        <v>122496</v>
      </c>
      <c r="R1394" s="326">
        <v>0.99278998374938965</v>
      </c>
      <c r="S1394" s="325"/>
    </row>
    <row r="1395" spans="1:19" x14ac:dyDescent="0.25">
      <c r="A1395" t="s">
        <v>478</v>
      </c>
      <c r="B1395" t="s">
        <v>284</v>
      </c>
      <c r="C1395" t="s">
        <v>309</v>
      </c>
      <c r="D1395" t="s">
        <v>477</v>
      </c>
      <c r="E1395" t="s">
        <v>63</v>
      </c>
      <c r="F1395" t="s">
        <v>64</v>
      </c>
      <c r="G1395" s="133">
        <v>11</v>
      </c>
      <c r="H1395" t="s">
        <v>531</v>
      </c>
      <c r="I1395" t="s">
        <v>499</v>
      </c>
      <c r="J1395" t="s">
        <v>262</v>
      </c>
      <c r="K1395" s="327">
        <v>8</v>
      </c>
      <c r="L1395" s="326">
        <v>9.4799995422363281E-3</v>
      </c>
      <c r="N1395" s="327">
        <v>60</v>
      </c>
      <c r="O1395" s="326">
        <v>8.059999905526638E-3</v>
      </c>
      <c r="Q1395" s="327">
        <v>889</v>
      </c>
      <c r="R1395" s="326">
        <v>7.2099999524652958E-3</v>
      </c>
      <c r="S1395" s="325"/>
    </row>
    <row r="1396" spans="1:19" x14ac:dyDescent="0.25">
      <c r="A1396" t="s">
        <v>478</v>
      </c>
      <c r="B1396" t="s">
        <v>284</v>
      </c>
      <c r="C1396" t="s">
        <v>309</v>
      </c>
      <c r="D1396" t="s">
        <v>477</v>
      </c>
      <c r="E1396" t="s">
        <v>63</v>
      </c>
      <c r="F1396" t="s">
        <v>64</v>
      </c>
      <c r="G1396">
        <v>11</v>
      </c>
      <c r="H1396" t="s">
        <v>531</v>
      </c>
      <c r="I1396" t="s">
        <v>578</v>
      </c>
      <c r="J1396" t="s">
        <v>498</v>
      </c>
      <c r="K1396" s="142">
        <v>13</v>
      </c>
      <c r="L1396" s="326">
        <v>1.5399999916553501E-2</v>
      </c>
      <c r="N1396" s="142">
        <v>393</v>
      </c>
      <c r="O1396" s="326">
        <v>5.2799999713897712E-2</v>
      </c>
      <c r="Q1396" s="142">
        <v>17871</v>
      </c>
      <c r="R1396" s="326">
        <v>0.1448400020599365</v>
      </c>
    </row>
    <row r="1397" spans="1:19" x14ac:dyDescent="0.25">
      <c r="A1397" t="s">
        <v>478</v>
      </c>
      <c r="B1397" t="s">
        <v>284</v>
      </c>
      <c r="C1397" t="s">
        <v>309</v>
      </c>
      <c r="D1397" t="s">
        <v>477</v>
      </c>
      <c r="E1397" t="s">
        <v>63</v>
      </c>
      <c r="F1397" t="s">
        <v>64</v>
      </c>
      <c r="G1397" s="133">
        <v>11</v>
      </c>
      <c r="H1397" t="s">
        <v>531</v>
      </c>
      <c r="I1397" t="s">
        <v>578</v>
      </c>
      <c r="J1397" t="s">
        <v>497</v>
      </c>
      <c r="K1397" s="327">
        <v>106</v>
      </c>
      <c r="L1397" s="326">
        <v>0.1255899965763092</v>
      </c>
      <c r="N1397" s="327">
        <v>1066</v>
      </c>
      <c r="O1397" s="326">
        <v>0.14322000741958621</v>
      </c>
      <c r="Q1397" s="327">
        <v>21943</v>
      </c>
      <c r="R1397" s="326">
        <v>0.17783999443054199</v>
      </c>
      <c r="S1397" s="325"/>
    </row>
    <row r="1398" spans="1:19" x14ac:dyDescent="0.25">
      <c r="A1398" t="s">
        <v>478</v>
      </c>
      <c r="B1398" t="s">
        <v>284</v>
      </c>
      <c r="C1398" t="s">
        <v>309</v>
      </c>
      <c r="D1398" t="s">
        <v>477</v>
      </c>
      <c r="E1398" t="s">
        <v>63</v>
      </c>
      <c r="F1398" t="s">
        <v>64</v>
      </c>
      <c r="G1398" s="133">
        <v>11</v>
      </c>
      <c r="H1398" t="s">
        <v>531</v>
      </c>
      <c r="I1398" t="s">
        <v>578</v>
      </c>
      <c r="J1398" t="s">
        <v>496</v>
      </c>
      <c r="K1398" s="327">
        <v>187</v>
      </c>
      <c r="L1398" s="326">
        <v>0.22156000137329099</v>
      </c>
      <c r="N1398" s="327">
        <v>1468</v>
      </c>
      <c r="O1398" s="326">
        <v>0.19722999632358551</v>
      </c>
      <c r="Q1398" s="327">
        <v>25988</v>
      </c>
      <c r="R1398" s="326">
        <v>0.21062999963760379</v>
      </c>
      <c r="S1398" s="325"/>
    </row>
    <row r="1399" spans="1:19" x14ac:dyDescent="0.25">
      <c r="A1399" t="s">
        <v>478</v>
      </c>
      <c r="B1399" t="s">
        <v>284</v>
      </c>
      <c r="C1399" t="s">
        <v>309</v>
      </c>
      <c r="D1399" t="s">
        <v>477</v>
      </c>
      <c r="E1399" t="s">
        <v>63</v>
      </c>
      <c r="F1399" t="s">
        <v>64</v>
      </c>
      <c r="G1399" s="133">
        <v>11</v>
      </c>
      <c r="H1399" t="s">
        <v>531</v>
      </c>
      <c r="I1399" t="s">
        <v>578</v>
      </c>
      <c r="J1399" t="s">
        <v>495</v>
      </c>
      <c r="K1399" s="327">
        <v>180</v>
      </c>
      <c r="L1399" s="326">
        <v>0.2132699936628342</v>
      </c>
      <c r="N1399" s="327">
        <v>1878</v>
      </c>
      <c r="O1399" s="326">
        <v>0.25231999158859247</v>
      </c>
      <c r="Q1399" s="327">
        <v>27975</v>
      </c>
      <c r="R1399" s="326">
        <v>0.22673000395298001</v>
      </c>
      <c r="S1399" s="325"/>
    </row>
    <row r="1400" spans="1:19" x14ac:dyDescent="0.25">
      <c r="A1400" t="s">
        <v>478</v>
      </c>
      <c r="B1400" t="s">
        <v>284</v>
      </c>
      <c r="C1400" t="s">
        <v>309</v>
      </c>
      <c r="D1400" t="s">
        <v>477</v>
      </c>
      <c r="E1400" t="s">
        <v>63</v>
      </c>
      <c r="F1400" t="s">
        <v>64</v>
      </c>
      <c r="G1400" s="133">
        <v>11</v>
      </c>
      <c r="H1400" t="s">
        <v>531</v>
      </c>
      <c r="I1400" t="s">
        <v>578</v>
      </c>
      <c r="J1400" t="s">
        <v>494</v>
      </c>
      <c r="K1400" s="327">
        <v>358</v>
      </c>
      <c r="L1400" s="326">
        <v>0.42416998744010931</v>
      </c>
      <c r="N1400" s="327">
        <v>2638</v>
      </c>
      <c r="O1400" s="326">
        <v>0.35442999005317688</v>
      </c>
      <c r="Q1400" s="327">
        <v>29608</v>
      </c>
      <c r="R1400" s="326">
        <v>0.23995999991893771</v>
      </c>
      <c r="S1400" s="325"/>
    </row>
    <row r="1401" spans="1:19" x14ac:dyDescent="0.25">
      <c r="A1401" t="s">
        <v>478</v>
      </c>
      <c r="B1401" t="s">
        <v>284</v>
      </c>
      <c r="C1401" t="s">
        <v>309</v>
      </c>
      <c r="D1401" t="s">
        <v>477</v>
      </c>
      <c r="E1401" t="s">
        <v>63</v>
      </c>
      <c r="F1401" t="s">
        <v>64</v>
      </c>
      <c r="G1401">
        <v>11</v>
      </c>
      <c r="H1401" t="s">
        <v>531</v>
      </c>
      <c r="I1401" t="s">
        <v>476</v>
      </c>
      <c r="J1401" t="s">
        <v>482</v>
      </c>
      <c r="K1401" s="142">
        <v>605</v>
      </c>
      <c r="L1401" s="326">
        <v>0.71682000160217285</v>
      </c>
      <c r="M1401" s="326">
        <v>0.77366000413894653</v>
      </c>
      <c r="N1401" s="142">
        <v>5501</v>
      </c>
      <c r="O1401" s="326">
        <v>0.73908001184463501</v>
      </c>
      <c r="P1401" s="326">
        <v>0.7906000018119812</v>
      </c>
      <c r="Q1401" s="142">
        <v>91484</v>
      </c>
      <c r="R1401" s="326">
        <v>0.74145001173019409</v>
      </c>
      <c r="S1401" s="326">
        <v>0.77395999431610107</v>
      </c>
    </row>
    <row r="1402" spans="1:19" x14ac:dyDescent="0.25">
      <c r="A1402" t="s">
        <v>478</v>
      </c>
      <c r="B1402" t="s">
        <v>284</v>
      </c>
      <c r="C1402" t="s">
        <v>309</v>
      </c>
      <c r="D1402" t="s">
        <v>477</v>
      </c>
      <c r="E1402" t="s">
        <v>63</v>
      </c>
      <c r="F1402" t="s">
        <v>64</v>
      </c>
      <c r="G1402" s="133">
        <v>11</v>
      </c>
      <c r="H1402" t="s">
        <v>531</v>
      </c>
      <c r="I1402" t="s">
        <v>476</v>
      </c>
      <c r="J1402" t="s">
        <v>481</v>
      </c>
      <c r="K1402" s="327">
        <v>83</v>
      </c>
      <c r="L1402" s="326">
        <v>9.8339997231960297E-2</v>
      </c>
      <c r="M1402" s="326">
        <v>0.1061400026082993</v>
      </c>
      <c r="N1402" s="327">
        <v>677</v>
      </c>
      <c r="O1402" s="326">
        <v>9.0960003435611725E-2</v>
      </c>
      <c r="P1402" s="326">
        <v>9.7300000488758087E-2</v>
      </c>
      <c r="Q1402" s="327">
        <v>12086</v>
      </c>
      <c r="R1402" s="326">
        <v>9.7949996590614319E-2</v>
      </c>
      <c r="S1402" s="325">
        <v>0.1022500023245811</v>
      </c>
    </row>
    <row r="1403" spans="1:19" x14ac:dyDescent="0.25">
      <c r="A1403" t="s">
        <v>478</v>
      </c>
      <c r="B1403" t="s">
        <v>284</v>
      </c>
      <c r="C1403" t="s">
        <v>309</v>
      </c>
      <c r="D1403" t="s">
        <v>477</v>
      </c>
      <c r="E1403" t="s">
        <v>63</v>
      </c>
      <c r="F1403" t="s">
        <v>64</v>
      </c>
      <c r="G1403" s="133">
        <v>11</v>
      </c>
      <c r="H1403" t="s">
        <v>531</v>
      </c>
      <c r="I1403" t="s">
        <v>476</v>
      </c>
      <c r="J1403" t="s">
        <v>480</v>
      </c>
      <c r="K1403" s="327">
        <v>58</v>
      </c>
      <c r="L1403" s="326">
        <v>6.8719998002052307E-2</v>
      </c>
      <c r="M1403" s="326">
        <v>7.4170000851154327E-2</v>
      </c>
      <c r="N1403" s="327">
        <v>459</v>
      </c>
      <c r="O1403" s="326">
        <v>6.1670001596212387E-2</v>
      </c>
      <c r="P1403" s="326">
        <v>6.5970003604888916E-2</v>
      </c>
      <c r="Q1403" s="327">
        <v>8487</v>
      </c>
      <c r="R1403" s="326">
        <v>6.8779997527599335E-2</v>
      </c>
      <c r="S1403" s="325">
        <v>7.1800000965595245E-2</v>
      </c>
    </row>
    <row r="1404" spans="1:19" x14ac:dyDescent="0.25">
      <c r="A1404" t="s">
        <v>478</v>
      </c>
      <c r="B1404" t="s">
        <v>284</v>
      </c>
      <c r="C1404" t="s">
        <v>309</v>
      </c>
      <c r="D1404" t="s">
        <v>477</v>
      </c>
      <c r="E1404" t="s">
        <v>63</v>
      </c>
      <c r="F1404" t="s">
        <v>64</v>
      </c>
      <c r="G1404" s="133">
        <v>11</v>
      </c>
      <c r="H1404" t="s">
        <v>531</v>
      </c>
      <c r="I1404" t="s">
        <v>476</v>
      </c>
      <c r="J1404" t="s">
        <v>479</v>
      </c>
      <c r="K1404" s="327">
        <v>62</v>
      </c>
      <c r="L1404" s="326">
        <v>7.3459997773170471E-2</v>
      </c>
      <c r="N1404" s="327">
        <v>485</v>
      </c>
      <c r="O1404" s="326">
        <v>6.5159998834133148E-2</v>
      </c>
      <c r="Q1404" s="327">
        <v>5183</v>
      </c>
      <c r="R1404" s="326">
        <v>4.2010001838207238E-2</v>
      </c>
      <c r="S1404" s="325"/>
    </row>
    <row r="1405" spans="1:19" x14ac:dyDescent="0.25">
      <c r="A1405" t="s">
        <v>478</v>
      </c>
      <c r="B1405" t="s">
        <v>284</v>
      </c>
      <c r="C1405" t="s">
        <v>309</v>
      </c>
      <c r="D1405" t="s">
        <v>477</v>
      </c>
      <c r="E1405" t="s">
        <v>63</v>
      </c>
      <c r="F1405" t="s">
        <v>64</v>
      </c>
      <c r="G1405">
        <v>11</v>
      </c>
      <c r="H1405" t="s">
        <v>531</v>
      </c>
      <c r="I1405" t="s">
        <v>476</v>
      </c>
      <c r="J1405" t="s">
        <v>475</v>
      </c>
      <c r="K1405" s="142">
        <v>36</v>
      </c>
      <c r="L1405" s="326">
        <v>4.2649999260902398E-2</v>
      </c>
      <c r="M1405" s="326">
        <v>4.6039998531341553E-2</v>
      </c>
      <c r="N1405" s="142">
        <v>321</v>
      </c>
      <c r="O1405" s="326">
        <v>4.3129999190568917E-2</v>
      </c>
      <c r="P1405" s="326">
        <v>4.6130001544952393E-2</v>
      </c>
      <c r="Q1405" s="142">
        <v>6145</v>
      </c>
      <c r="R1405" s="326">
        <v>4.9800001084804528E-2</v>
      </c>
      <c r="S1405" s="326">
        <v>5.1989998668432243E-2</v>
      </c>
    </row>
    <row r="1406" spans="1:19" x14ac:dyDescent="0.25">
      <c r="A1406" t="s">
        <v>478</v>
      </c>
      <c r="B1406" t="s">
        <v>284</v>
      </c>
      <c r="C1406" t="s">
        <v>309</v>
      </c>
      <c r="D1406" t="s">
        <v>477</v>
      </c>
      <c r="E1406" t="s">
        <v>65</v>
      </c>
      <c r="F1406" t="s">
        <v>66</v>
      </c>
      <c r="G1406">
        <v>17</v>
      </c>
      <c r="H1406" t="s">
        <v>253</v>
      </c>
      <c r="I1406" t="s">
        <v>525</v>
      </c>
      <c r="J1406" t="s">
        <v>530</v>
      </c>
      <c r="K1406" s="142">
        <v>8</v>
      </c>
      <c r="L1406" s="326">
        <v>4.889999981969595E-3</v>
      </c>
      <c r="N1406" s="142">
        <v>30</v>
      </c>
      <c r="O1406" s="326">
        <v>3.4399998839944601E-3</v>
      </c>
      <c r="Q1406" s="142">
        <v>595</v>
      </c>
      <c r="R1406" s="326">
        <v>4.8199999146163464E-3</v>
      </c>
    </row>
    <row r="1407" spans="1:19" x14ac:dyDescent="0.25">
      <c r="A1407" t="s">
        <v>478</v>
      </c>
      <c r="B1407" t="s">
        <v>284</v>
      </c>
      <c r="C1407" t="s">
        <v>309</v>
      </c>
      <c r="D1407" t="s">
        <v>477</v>
      </c>
      <c r="E1407" t="s">
        <v>65</v>
      </c>
      <c r="F1407" t="s">
        <v>66</v>
      </c>
      <c r="G1407" s="133">
        <v>17</v>
      </c>
      <c r="H1407" t="s">
        <v>253</v>
      </c>
      <c r="I1407" t="s">
        <v>525</v>
      </c>
      <c r="J1407" t="s">
        <v>529</v>
      </c>
      <c r="K1407" s="327">
        <v>89</v>
      </c>
      <c r="L1407" s="326">
        <v>5.4430000483989723E-2</v>
      </c>
      <c r="N1407" s="327">
        <v>305</v>
      </c>
      <c r="O1407" s="326">
        <v>3.499000146985054E-2</v>
      </c>
      <c r="Q1407" s="327">
        <v>4962</v>
      </c>
      <c r="R1407" s="326">
        <v>4.0219999849796302E-2</v>
      </c>
      <c r="S1407" s="325"/>
    </row>
    <row r="1408" spans="1:19" x14ac:dyDescent="0.25">
      <c r="A1408" t="s">
        <v>478</v>
      </c>
      <c r="B1408" t="s">
        <v>284</v>
      </c>
      <c r="C1408" t="s">
        <v>309</v>
      </c>
      <c r="D1408" t="s">
        <v>477</v>
      </c>
      <c r="E1408" t="s">
        <v>65</v>
      </c>
      <c r="F1408" t="s">
        <v>66</v>
      </c>
      <c r="G1408" s="133">
        <v>17</v>
      </c>
      <c r="H1408" t="s">
        <v>253</v>
      </c>
      <c r="I1408" t="s">
        <v>525</v>
      </c>
      <c r="J1408" t="s">
        <v>528</v>
      </c>
      <c r="K1408" s="327">
        <v>285</v>
      </c>
      <c r="L1408" s="326">
        <v>0.17430999875068659</v>
      </c>
      <c r="N1408" s="327">
        <v>1184</v>
      </c>
      <c r="O1408" s="326">
        <v>0.1358100026845932</v>
      </c>
      <c r="Q1408" s="327">
        <v>15699</v>
      </c>
      <c r="R1408" s="326">
        <v>0.12724000215530401</v>
      </c>
      <c r="S1408" s="325"/>
    </row>
    <row r="1409" spans="1:19" x14ac:dyDescent="0.25">
      <c r="A1409" t="s">
        <v>478</v>
      </c>
      <c r="B1409" t="s">
        <v>284</v>
      </c>
      <c r="C1409" t="s">
        <v>309</v>
      </c>
      <c r="D1409" t="s">
        <v>477</v>
      </c>
      <c r="E1409" t="s">
        <v>65</v>
      </c>
      <c r="F1409" t="s">
        <v>66</v>
      </c>
      <c r="G1409" s="133">
        <v>17</v>
      </c>
      <c r="H1409" t="s">
        <v>253</v>
      </c>
      <c r="I1409" t="s">
        <v>525</v>
      </c>
      <c r="J1409" t="s">
        <v>527</v>
      </c>
      <c r="K1409" s="327">
        <v>392</v>
      </c>
      <c r="L1409" s="326">
        <v>0.23975999653339389</v>
      </c>
      <c r="N1409" s="327">
        <v>2232</v>
      </c>
      <c r="O1409" s="326">
        <v>0.25602000951766968</v>
      </c>
      <c r="Q1409" s="327">
        <v>30576</v>
      </c>
      <c r="R1409" s="326">
        <v>0.2478100061416626</v>
      </c>
      <c r="S1409" s="325"/>
    </row>
    <row r="1410" spans="1:19" x14ac:dyDescent="0.25">
      <c r="A1410" t="s">
        <v>478</v>
      </c>
      <c r="B1410" t="s">
        <v>284</v>
      </c>
      <c r="C1410" t="s">
        <v>309</v>
      </c>
      <c r="D1410" t="s">
        <v>477</v>
      </c>
      <c r="E1410" t="s">
        <v>65</v>
      </c>
      <c r="F1410" t="s">
        <v>66</v>
      </c>
      <c r="G1410" s="133">
        <v>17</v>
      </c>
      <c r="H1410" t="s">
        <v>253</v>
      </c>
      <c r="I1410" t="s">
        <v>525</v>
      </c>
      <c r="J1410" t="s">
        <v>526</v>
      </c>
      <c r="K1410" s="327">
        <v>346</v>
      </c>
      <c r="L1410" s="326">
        <v>0.21162000298500061</v>
      </c>
      <c r="N1410" s="327">
        <v>2074</v>
      </c>
      <c r="O1410" s="326">
        <v>0.23790000379085541</v>
      </c>
      <c r="Q1410" s="327">
        <v>30917</v>
      </c>
      <c r="R1410" s="326">
        <v>0.25056999921798712</v>
      </c>
      <c r="S1410" s="325"/>
    </row>
    <row r="1411" spans="1:19" x14ac:dyDescent="0.25">
      <c r="A1411" t="s">
        <v>478</v>
      </c>
      <c r="B1411" t="s">
        <v>284</v>
      </c>
      <c r="C1411" t="s">
        <v>309</v>
      </c>
      <c r="D1411" t="s">
        <v>477</v>
      </c>
      <c r="E1411" t="s">
        <v>65</v>
      </c>
      <c r="F1411" t="s">
        <v>66</v>
      </c>
      <c r="G1411">
        <v>17</v>
      </c>
      <c r="H1411" t="s">
        <v>253</v>
      </c>
      <c r="I1411" t="s">
        <v>525</v>
      </c>
      <c r="J1411" t="s">
        <v>259</v>
      </c>
      <c r="K1411" s="142">
        <v>272</v>
      </c>
      <c r="L1411" s="326">
        <v>0.16636000573635101</v>
      </c>
      <c r="N1411" s="142">
        <v>1631</v>
      </c>
      <c r="O1411" s="326">
        <v>0.18707999587059021</v>
      </c>
      <c r="Q1411" s="142">
        <v>23351</v>
      </c>
      <c r="R1411" s="326">
        <v>0.18925000727176669</v>
      </c>
    </row>
    <row r="1412" spans="1:19" x14ac:dyDescent="0.25">
      <c r="A1412" t="s">
        <v>478</v>
      </c>
      <c r="B1412" t="s">
        <v>284</v>
      </c>
      <c r="C1412" t="s">
        <v>309</v>
      </c>
      <c r="D1412" t="s">
        <v>477</v>
      </c>
      <c r="E1412" t="s">
        <v>65</v>
      </c>
      <c r="F1412" t="s">
        <v>66</v>
      </c>
      <c r="G1412" s="133">
        <v>17</v>
      </c>
      <c r="H1412" t="s">
        <v>253</v>
      </c>
      <c r="I1412" t="s">
        <v>525</v>
      </c>
      <c r="J1412" t="s">
        <v>260</v>
      </c>
      <c r="K1412" s="327">
        <v>243</v>
      </c>
      <c r="L1412" s="326">
        <v>0.14861999452114111</v>
      </c>
      <c r="N1412" s="327">
        <v>1262</v>
      </c>
      <c r="O1412" s="326">
        <v>0.14475999772548681</v>
      </c>
      <c r="Q1412" s="327">
        <v>17285</v>
      </c>
      <c r="R1412" s="326">
        <v>0.14009000360965729</v>
      </c>
      <c r="S1412" s="325"/>
    </row>
    <row r="1413" spans="1:19" x14ac:dyDescent="0.25">
      <c r="A1413" t="s">
        <v>478</v>
      </c>
      <c r="B1413" t="s">
        <v>284</v>
      </c>
      <c r="C1413" t="s">
        <v>309</v>
      </c>
      <c r="D1413" t="s">
        <v>477</v>
      </c>
      <c r="E1413" t="s">
        <v>65</v>
      </c>
      <c r="F1413" t="s">
        <v>66</v>
      </c>
      <c r="G1413" s="133">
        <v>17</v>
      </c>
      <c r="H1413" t="s">
        <v>253</v>
      </c>
      <c r="I1413" t="s">
        <v>521</v>
      </c>
      <c r="J1413" t="s">
        <v>524</v>
      </c>
      <c r="K1413" s="327">
        <v>1286</v>
      </c>
      <c r="L1413" s="326">
        <v>0.78653997182846069</v>
      </c>
      <c r="M1413" s="326">
        <v>0.85334998369216919</v>
      </c>
      <c r="N1413" s="327">
        <v>6931</v>
      </c>
      <c r="O1413" s="326">
        <v>0.79501998424530029</v>
      </c>
      <c r="P1413" s="326">
        <v>0.85663002729415894</v>
      </c>
      <c r="Q1413" s="327">
        <v>99716</v>
      </c>
      <c r="R1413" s="326">
        <v>0.80817002058029175</v>
      </c>
      <c r="S1413" s="325">
        <v>0.84360998868942261</v>
      </c>
    </row>
    <row r="1414" spans="1:19" x14ac:dyDescent="0.25">
      <c r="A1414" t="s">
        <v>478</v>
      </c>
      <c r="B1414" t="s">
        <v>284</v>
      </c>
      <c r="C1414" t="s">
        <v>309</v>
      </c>
      <c r="D1414" t="s">
        <v>477</v>
      </c>
      <c r="E1414" t="s">
        <v>65</v>
      </c>
      <c r="F1414" t="s">
        <v>66</v>
      </c>
      <c r="G1414">
        <v>17</v>
      </c>
      <c r="H1414" t="s">
        <v>253</v>
      </c>
      <c r="I1414" t="s">
        <v>521</v>
      </c>
      <c r="J1414" t="s">
        <v>523</v>
      </c>
      <c r="K1414" s="142">
        <v>128</v>
      </c>
      <c r="L1414" s="326">
        <v>7.8290000557899475E-2</v>
      </c>
      <c r="M1414" s="326">
        <v>8.4940001368522644E-2</v>
      </c>
      <c r="N1414" s="142">
        <v>716</v>
      </c>
      <c r="O1414" s="326">
        <v>8.2129999995231628E-2</v>
      </c>
      <c r="P1414" s="326">
        <v>8.8490001857280731E-2</v>
      </c>
      <c r="Q1414" s="142">
        <v>10969</v>
      </c>
      <c r="R1414" s="326">
        <v>8.8899999856948853E-2</v>
      </c>
      <c r="S1414" s="326">
        <v>9.2799998819828033E-2</v>
      </c>
    </row>
    <row r="1415" spans="1:19" x14ac:dyDescent="0.25">
      <c r="A1415" t="s">
        <v>478</v>
      </c>
      <c r="B1415" t="s">
        <v>284</v>
      </c>
      <c r="C1415" t="s">
        <v>309</v>
      </c>
      <c r="D1415" t="s">
        <v>477</v>
      </c>
      <c r="E1415" t="s">
        <v>65</v>
      </c>
      <c r="F1415" t="s">
        <v>66</v>
      </c>
      <c r="G1415" s="133">
        <v>17</v>
      </c>
      <c r="H1415" t="s">
        <v>253</v>
      </c>
      <c r="I1415" t="s">
        <v>521</v>
      </c>
      <c r="J1415" t="s">
        <v>522</v>
      </c>
      <c r="K1415" s="327">
        <v>93</v>
      </c>
      <c r="L1415" s="326">
        <v>5.6880000978708267E-2</v>
      </c>
      <c r="M1415" s="326">
        <v>6.1710000038146973E-2</v>
      </c>
      <c r="N1415" s="327">
        <v>444</v>
      </c>
      <c r="O1415" s="326">
        <v>5.0930000841617577E-2</v>
      </c>
      <c r="P1415" s="326">
        <v>5.4880000650882721E-2</v>
      </c>
      <c r="Q1415" s="327">
        <v>7517</v>
      </c>
      <c r="R1415" s="326">
        <v>6.0920000076293952E-2</v>
      </c>
      <c r="S1415" s="325">
        <v>6.3589997589588165E-2</v>
      </c>
    </row>
    <row r="1416" spans="1:19" x14ac:dyDescent="0.25">
      <c r="A1416" t="s">
        <v>478</v>
      </c>
      <c r="B1416" t="s">
        <v>284</v>
      </c>
      <c r="C1416" t="s">
        <v>309</v>
      </c>
      <c r="D1416" t="s">
        <v>477</v>
      </c>
      <c r="E1416" t="s">
        <v>65</v>
      </c>
      <c r="F1416" t="s">
        <v>66</v>
      </c>
      <c r="G1416" s="133">
        <v>17</v>
      </c>
      <c r="H1416" t="s">
        <v>253</v>
      </c>
      <c r="I1416" t="s">
        <v>521</v>
      </c>
      <c r="J1416" t="s">
        <v>438</v>
      </c>
      <c r="K1416" s="327">
        <v>128</v>
      </c>
      <c r="L1416" s="326">
        <v>7.8290000557899475E-2</v>
      </c>
      <c r="N1416" s="327">
        <v>627</v>
      </c>
      <c r="O1416" s="326">
        <v>7.1920000016689301E-2</v>
      </c>
      <c r="Q1416" s="327">
        <v>5183</v>
      </c>
      <c r="R1416" s="326">
        <v>4.2010001838207238E-2</v>
      </c>
      <c r="S1416" s="325"/>
    </row>
    <row r="1417" spans="1:19" x14ac:dyDescent="0.25">
      <c r="A1417" t="s">
        <v>478</v>
      </c>
      <c r="B1417" t="s">
        <v>284</v>
      </c>
      <c r="C1417" t="s">
        <v>309</v>
      </c>
      <c r="D1417" t="s">
        <v>477</v>
      </c>
      <c r="E1417" t="s">
        <v>65</v>
      </c>
      <c r="F1417" t="s">
        <v>66</v>
      </c>
      <c r="G1417" s="133">
        <v>17</v>
      </c>
      <c r="H1417" t="s">
        <v>253</v>
      </c>
      <c r="I1417" t="s">
        <v>517</v>
      </c>
      <c r="J1417" t="s">
        <v>520</v>
      </c>
      <c r="K1417" s="327">
        <v>521</v>
      </c>
      <c r="L1417" s="326">
        <v>0.3186500072479248</v>
      </c>
      <c r="N1417" s="327">
        <v>2994</v>
      </c>
      <c r="O1417" s="326">
        <v>0.34343001246452332</v>
      </c>
      <c r="Q1417" s="327">
        <v>43571</v>
      </c>
      <c r="R1417" s="326">
        <v>0.35313001275062561</v>
      </c>
      <c r="S1417" s="325"/>
    </row>
    <row r="1418" spans="1:19" x14ac:dyDescent="0.25">
      <c r="A1418" t="s">
        <v>478</v>
      </c>
      <c r="B1418" t="s">
        <v>284</v>
      </c>
      <c r="C1418" t="s">
        <v>309</v>
      </c>
      <c r="D1418" t="s">
        <v>477</v>
      </c>
      <c r="E1418" t="s">
        <v>65</v>
      </c>
      <c r="F1418" t="s">
        <v>66</v>
      </c>
      <c r="G1418" s="133">
        <v>17</v>
      </c>
      <c r="H1418" t="s">
        <v>253</v>
      </c>
      <c r="I1418" t="s">
        <v>517</v>
      </c>
      <c r="J1418" t="s">
        <v>519</v>
      </c>
      <c r="K1418" s="327">
        <v>508</v>
      </c>
      <c r="L1418" s="326">
        <v>0.31069999933242798</v>
      </c>
      <c r="N1418" s="327">
        <v>2540</v>
      </c>
      <c r="O1418" s="326">
        <v>0.29135000705718989</v>
      </c>
      <c r="Q1418" s="327">
        <v>34904</v>
      </c>
      <c r="R1418" s="326">
        <v>0.28288999199867249</v>
      </c>
      <c r="S1418" s="325"/>
    </row>
    <row r="1419" spans="1:19" x14ac:dyDescent="0.25">
      <c r="A1419" t="s">
        <v>478</v>
      </c>
      <c r="B1419" t="s">
        <v>284</v>
      </c>
      <c r="C1419" t="s">
        <v>309</v>
      </c>
      <c r="D1419" t="s">
        <v>477</v>
      </c>
      <c r="E1419" t="s">
        <v>65</v>
      </c>
      <c r="F1419" t="s">
        <v>66</v>
      </c>
      <c r="G1419" s="133">
        <v>17</v>
      </c>
      <c r="H1419" t="s">
        <v>253</v>
      </c>
      <c r="I1419" t="s">
        <v>517</v>
      </c>
      <c r="J1419" t="s">
        <v>518</v>
      </c>
      <c r="K1419" s="327">
        <v>606</v>
      </c>
      <c r="L1419" s="326">
        <v>0.37064000964164728</v>
      </c>
      <c r="N1419" s="327">
        <v>3184</v>
      </c>
      <c r="O1419" s="326">
        <v>0.36522001028060908</v>
      </c>
      <c r="Q1419" s="327">
        <v>44910</v>
      </c>
      <c r="R1419" s="326">
        <v>0.3639799952507019</v>
      </c>
      <c r="S1419" s="325"/>
    </row>
    <row r="1420" spans="1:19" x14ac:dyDescent="0.25">
      <c r="A1420" t="s">
        <v>478</v>
      </c>
      <c r="B1420" t="s">
        <v>284</v>
      </c>
      <c r="C1420" t="s">
        <v>309</v>
      </c>
      <c r="D1420" t="s">
        <v>477</v>
      </c>
      <c r="E1420" t="s">
        <v>65</v>
      </c>
      <c r="F1420" t="s">
        <v>66</v>
      </c>
      <c r="G1420">
        <v>17</v>
      </c>
      <c r="H1420" t="s">
        <v>253</v>
      </c>
      <c r="I1420" t="s">
        <v>513</v>
      </c>
      <c r="J1420" t="s">
        <v>516</v>
      </c>
      <c r="K1420" s="142">
        <v>56</v>
      </c>
      <c r="L1420" s="326">
        <v>3.424999862909317E-2</v>
      </c>
      <c r="M1420" s="326">
        <v>3.9110001176595688E-2</v>
      </c>
      <c r="N1420" s="142">
        <v>242</v>
      </c>
      <c r="O1420" s="326">
        <v>2.776000089943409E-2</v>
      </c>
      <c r="P1420" s="326">
        <v>3.3810000866651542E-2</v>
      </c>
      <c r="Q1420" s="142">
        <v>4179</v>
      </c>
      <c r="R1420" s="326">
        <v>3.3870000392198563E-2</v>
      </c>
      <c r="S1420" s="326">
        <v>3.8320001214742661E-2</v>
      </c>
    </row>
    <row r="1421" spans="1:19" x14ac:dyDescent="0.25">
      <c r="A1421" t="s">
        <v>478</v>
      </c>
      <c r="B1421" t="s">
        <v>284</v>
      </c>
      <c r="C1421" t="s">
        <v>309</v>
      </c>
      <c r="D1421" t="s">
        <v>477</v>
      </c>
      <c r="E1421" t="s">
        <v>65</v>
      </c>
      <c r="F1421" t="s">
        <v>66</v>
      </c>
      <c r="G1421" s="133">
        <v>17</v>
      </c>
      <c r="H1421" t="s">
        <v>253</v>
      </c>
      <c r="I1421" t="s">
        <v>513</v>
      </c>
      <c r="J1421" t="s">
        <v>515</v>
      </c>
      <c r="K1421" s="327">
        <v>164</v>
      </c>
      <c r="L1421" s="326">
        <v>0.1003099977970123</v>
      </c>
      <c r="M1421" s="326">
        <v>0.11452999711036679</v>
      </c>
      <c r="N1421" s="327">
        <v>1076</v>
      </c>
      <c r="O1421" s="326">
        <v>0.1234200000762939</v>
      </c>
      <c r="P1421" s="326">
        <v>0.15031999349594119</v>
      </c>
      <c r="Q1421" s="327">
        <v>13286</v>
      </c>
      <c r="R1421" s="326">
        <v>0.1076800003647804</v>
      </c>
      <c r="S1421" s="325">
        <v>0.12182000279426571</v>
      </c>
    </row>
    <row r="1422" spans="1:19" x14ac:dyDescent="0.25">
      <c r="A1422" t="s">
        <v>478</v>
      </c>
      <c r="B1422" t="s">
        <v>284</v>
      </c>
      <c r="C1422" t="s">
        <v>309</v>
      </c>
      <c r="D1422" t="s">
        <v>477</v>
      </c>
      <c r="E1422" t="s">
        <v>65</v>
      </c>
      <c r="F1422" t="s">
        <v>66</v>
      </c>
      <c r="G1422" s="133">
        <v>17</v>
      </c>
      <c r="H1422" t="s">
        <v>253</v>
      </c>
      <c r="I1422" t="s">
        <v>513</v>
      </c>
      <c r="J1422" t="s">
        <v>514</v>
      </c>
      <c r="K1422" s="327">
        <v>1212</v>
      </c>
      <c r="L1422" s="326">
        <v>0.74128001928329468</v>
      </c>
      <c r="M1422" s="326">
        <v>0.84636998176574707</v>
      </c>
      <c r="N1422" s="327">
        <v>5840</v>
      </c>
      <c r="O1422" s="326">
        <v>0.6698799729347229</v>
      </c>
      <c r="P1422" s="326">
        <v>0.81586998701095581</v>
      </c>
      <c r="Q1422" s="327">
        <v>91601</v>
      </c>
      <c r="R1422" s="326">
        <v>0.74239999055862427</v>
      </c>
      <c r="S1422" s="325">
        <v>0.83986997604370117</v>
      </c>
    </row>
    <row r="1423" spans="1:19" x14ac:dyDescent="0.25">
      <c r="A1423" t="s">
        <v>478</v>
      </c>
      <c r="B1423" t="s">
        <v>284</v>
      </c>
      <c r="C1423" t="s">
        <v>309</v>
      </c>
      <c r="D1423" t="s">
        <v>477</v>
      </c>
      <c r="E1423" t="s">
        <v>65</v>
      </c>
      <c r="F1423" t="s">
        <v>66</v>
      </c>
      <c r="G1423" s="133">
        <v>17</v>
      </c>
      <c r="H1423" t="s">
        <v>253</v>
      </c>
      <c r="I1423" t="s">
        <v>513</v>
      </c>
      <c r="J1423" t="s">
        <v>512</v>
      </c>
      <c r="K1423" s="327">
        <v>203</v>
      </c>
      <c r="L1423" s="326">
        <v>0.124159999191761</v>
      </c>
      <c r="N1423" s="327">
        <v>1560</v>
      </c>
      <c r="O1423" s="326">
        <v>0.1789399981498718</v>
      </c>
      <c r="Q1423" s="327">
        <v>14319</v>
      </c>
      <c r="R1423" s="326">
        <v>0.11604999750852581</v>
      </c>
      <c r="S1423" s="325"/>
    </row>
    <row r="1424" spans="1:19" x14ac:dyDescent="0.25">
      <c r="A1424" t="s">
        <v>478</v>
      </c>
      <c r="B1424" t="s">
        <v>284</v>
      </c>
      <c r="C1424" t="s">
        <v>309</v>
      </c>
      <c r="D1424" t="s">
        <v>477</v>
      </c>
      <c r="E1424" t="s">
        <v>65</v>
      </c>
      <c r="F1424" t="s">
        <v>66</v>
      </c>
      <c r="G1424" s="133">
        <v>17</v>
      </c>
      <c r="H1424" t="s">
        <v>253</v>
      </c>
      <c r="I1424" t="s">
        <v>575</v>
      </c>
      <c r="J1424" t="s">
        <v>511</v>
      </c>
      <c r="K1424" s="327">
        <v>148</v>
      </c>
      <c r="L1424" s="326">
        <v>9.0520001947879791E-2</v>
      </c>
      <c r="M1424" s="326">
        <v>9.5919996500015259E-2</v>
      </c>
      <c r="N1424" s="327">
        <v>313</v>
      </c>
      <c r="O1424" s="326">
        <v>3.5900000482797623E-2</v>
      </c>
      <c r="P1424" s="326">
        <v>4.0040001273155212E-2</v>
      </c>
      <c r="Q1424" s="327">
        <v>5100</v>
      </c>
      <c r="R1424" s="326">
        <v>4.1329998522996902E-2</v>
      </c>
      <c r="S1424" s="325">
        <v>4.4070001691579819E-2</v>
      </c>
    </row>
    <row r="1425" spans="1:19" x14ac:dyDescent="0.25">
      <c r="A1425" t="s">
        <v>478</v>
      </c>
      <c r="B1425" t="s">
        <v>284</v>
      </c>
      <c r="C1425" t="s">
        <v>309</v>
      </c>
      <c r="D1425" t="s">
        <v>477</v>
      </c>
      <c r="E1425" t="s">
        <v>65</v>
      </c>
      <c r="F1425" t="s">
        <v>66</v>
      </c>
      <c r="G1425" s="133">
        <v>17</v>
      </c>
      <c r="H1425" t="s">
        <v>253</v>
      </c>
      <c r="I1425" t="s">
        <v>575</v>
      </c>
      <c r="J1425" t="s">
        <v>510</v>
      </c>
      <c r="K1425" s="327">
        <v>34</v>
      </c>
      <c r="L1425" s="326">
        <v>2.0800000056624409E-2</v>
      </c>
      <c r="M1425" s="326">
        <v>2.2029999643564221E-2</v>
      </c>
      <c r="N1425" s="327">
        <v>91</v>
      </c>
      <c r="O1425" s="326">
        <v>1.0440000332891939E-2</v>
      </c>
      <c r="P1425" s="326">
        <v>1.1640000157058241E-2</v>
      </c>
      <c r="Q1425" s="327">
        <v>2781</v>
      </c>
      <c r="R1425" s="326">
        <v>2.2539999336004261E-2</v>
      </c>
      <c r="S1425" s="325">
        <v>2.4029999971389771E-2</v>
      </c>
    </row>
    <row r="1426" spans="1:19" x14ac:dyDescent="0.25">
      <c r="A1426" t="s">
        <v>478</v>
      </c>
      <c r="B1426" t="s">
        <v>284</v>
      </c>
      <c r="C1426" t="s">
        <v>309</v>
      </c>
      <c r="D1426" t="s">
        <v>477</v>
      </c>
      <c r="E1426" t="s">
        <v>65</v>
      </c>
      <c r="F1426" t="s">
        <v>66</v>
      </c>
      <c r="G1426" s="133">
        <v>17</v>
      </c>
      <c r="H1426" t="s">
        <v>253</v>
      </c>
      <c r="I1426" t="s">
        <v>575</v>
      </c>
      <c r="J1426" t="s">
        <v>509</v>
      </c>
      <c r="K1426" s="327">
        <v>7</v>
      </c>
      <c r="L1426" s="326">
        <v>4.2799999937415123E-3</v>
      </c>
      <c r="M1426" s="326">
        <v>4.5400001108646393E-3</v>
      </c>
      <c r="N1426" s="327">
        <v>39</v>
      </c>
      <c r="O1426" s="326">
        <v>4.4700000435113907E-3</v>
      </c>
      <c r="P1426" s="326">
        <v>4.9899998120963573E-3</v>
      </c>
      <c r="Q1426" s="327">
        <v>909</v>
      </c>
      <c r="R1426" s="326">
        <v>7.3699997738003731E-3</v>
      </c>
      <c r="S1426" s="325">
        <v>7.8499997034668922E-3</v>
      </c>
    </row>
    <row r="1427" spans="1:19" x14ac:dyDescent="0.25">
      <c r="A1427" t="s">
        <v>478</v>
      </c>
      <c r="B1427" t="s">
        <v>284</v>
      </c>
      <c r="C1427" t="s">
        <v>309</v>
      </c>
      <c r="D1427" t="s">
        <v>477</v>
      </c>
      <c r="E1427" t="s">
        <v>65</v>
      </c>
      <c r="F1427" t="s">
        <v>66</v>
      </c>
      <c r="G1427">
        <v>17</v>
      </c>
      <c r="H1427" t="s">
        <v>253</v>
      </c>
      <c r="I1427" t="s">
        <v>575</v>
      </c>
      <c r="J1427" t="s">
        <v>508</v>
      </c>
      <c r="K1427" s="142">
        <v>47</v>
      </c>
      <c r="L1427" s="326">
        <v>2.8750000521540638E-2</v>
      </c>
      <c r="M1427" s="326">
        <v>3.0460000038146969E-2</v>
      </c>
      <c r="N1427" s="142">
        <v>132</v>
      </c>
      <c r="O1427" s="326">
        <v>1.513999979943037E-2</v>
      </c>
      <c r="P1427" s="326">
        <v>1.6890000551939011E-2</v>
      </c>
      <c r="Q1427" s="142">
        <v>2219</v>
      </c>
      <c r="R1427" s="326">
        <v>1.7980000004172329E-2</v>
      </c>
      <c r="S1427" s="326">
        <v>1.9169999286532399E-2</v>
      </c>
    </row>
    <row r="1428" spans="1:19" x14ac:dyDescent="0.25">
      <c r="A1428" t="s">
        <v>478</v>
      </c>
      <c r="B1428" t="s">
        <v>284</v>
      </c>
      <c r="C1428" t="s">
        <v>309</v>
      </c>
      <c r="D1428" t="s">
        <v>477</v>
      </c>
      <c r="E1428" t="s">
        <v>65</v>
      </c>
      <c r="F1428" t="s">
        <v>66</v>
      </c>
      <c r="G1428" s="133">
        <v>17</v>
      </c>
      <c r="H1428" t="s">
        <v>253</v>
      </c>
      <c r="I1428" t="s">
        <v>575</v>
      </c>
      <c r="J1428" t="s">
        <v>438</v>
      </c>
      <c r="K1428" s="327">
        <v>92</v>
      </c>
      <c r="L1428" s="326">
        <v>5.6269999593496323E-2</v>
      </c>
      <c r="N1428" s="327">
        <v>901</v>
      </c>
      <c r="O1428" s="326">
        <v>0.1033499985933304</v>
      </c>
      <c r="Q1428" s="327">
        <v>7648</v>
      </c>
      <c r="R1428" s="326">
        <v>6.1980001628398902E-2</v>
      </c>
      <c r="S1428" s="325"/>
    </row>
    <row r="1429" spans="1:19" x14ac:dyDescent="0.25">
      <c r="A1429" t="s">
        <v>478</v>
      </c>
      <c r="B1429" t="s">
        <v>284</v>
      </c>
      <c r="C1429" t="s">
        <v>309</v>
      </c>
      <c r="D1429" t="s">
        <v>477</v>
      </c>
      <c r="E1429" t="s">
        <v>65</v>
      </c>
      <c r="F1429" t="s">
        <v>66</v>
      </c>
      <c r="G1429">
        <v>17</v>
      </c>
      <c r="H1429" t="s">
        <v>253</v>
      </c>
      <c r="I1429" t="s">
        <v>575</v>
      </c>
      <c r="J1429" t="s">
        <v>507</v>
      </c>
      <c r="K1429" s="142">
        <v>1307</v>
      </c>
      <c r="L1429" s="326">
        <v>0.79939001798629761</v>
      </c>
      <c r="M1429" s="326">
        <v>0.8470500111579895</v>
      </c>
      <c r="N1429" s="142">
        <v>7242</v>
      </c>
      <c r="O1429" s="326">
        <v>0.83069998025894165</v>
      </c>
      <c r="P1429" s="326">
        <v>0.92644000053405762</v>
      </c>
      <c r="Q1429" s="142">
        <v>104728</v>
      </c>
      <c r="R1429" s="326">
        <v>0.84878998994827271</v>
      </c>
      <c r="S1429" s="326">
        <v>0.90487998723983765</v>
      </c>
    </row>
    <row r="1430" spans="1:19" x14ac:dyDescent="0.25">
      <c r="A1430" t="s">
        <v>478</v>
      </c>
      <c r="B1430" t="s">
        <v>284</v>
      </c>
      <c r="C1430" t="s">
        <v>309</v>
      </c>
      <c r="D1430" t="s">
        <v>477</v>
      </c>
      <c r="E1430" t="s">
        <v>65</v>
      </c>
      <c r="F1430" t="s">
        <v>66</v>
      </c>
      <c r="G1430" s="133">
        <v>17</v>
      </c>
      <c r="H1430" t="s">
        <v>253</v>
      </c>
      <c r="I1430" t="s">
        <v>576</v>
      </c>
      <c r="J1430" t="s">
        <v>485</v>
      </c>
      <c r="K1430" s="327">
        <v>0</v>
      </c>
      <c r="L1430" s="326">
        <v>0</v>
      </c>
      <c r="N1430" s="327">
        <v>0</v>
      </c>
      <c r="O1430" s="326">
        <v>0</v>
      </c>
      <c r="Q1430" s="327">
        <v>2</v>
      </c>
      <c r="R1430" s="326">
        <v>1.99999994947575E-5</v>
      </c>
      <c r="S1430" s="325">
        <v>0.5</v>
      </c>
    </row>
    <row r="1431" spans="1:19" x14ac:dyDescent="0.25">
      <c r="A1431" t="s">
        <v>478</v>
      </c>
      <c r="B1431" t="s">
        <v>284</v>
      </c>
      <c r="C1431" t="s">
        <v>309</v>
      </c>
      <c r="D1431" t="s">
        <v>477</v>
      </c>
      <c r="E1431" t="s">
        <v>65</v>
      </c>
      <c r="F1431" t="s">
        <v>66</v>
      </c>
      <c r="G1431" s="133">
        <v>17</v>
      </c>
      <c r="H1431" t="s">
        <v>253</v>
      </c>
      <c r="I1431" t="s">
        <v>576</v>
      </c>
      <c r="J1431" t="s">
        <v>484</v>
      </c>
      <c r="K1431" s="327">
        <v>0</v>
      </c>
      <c r="L1431" s="326">
        <v>0</v>
      </c>
      <c r="N1431" s="327">
        <v>0</v>
      </c>
      <c r="O1431" s="326">
        <v>0</v>
      </c>
      <c r="Q1431" s="327">
        <v>2</v>
      </c>
      <c r="R1431" s="326">
        <v>1.99999994947575E-5</v>
      </c>
      <c r="S1431" s="325">
        <v>0.5</v>
      </c>
    </row>
    <row r="1432" spans="1:19" x14ac:dyDescent="0.25">
      <c r="A1432" t="s">
        <v>478</v>
      </c>
      <c r="B1432" t="s">
        <v>284</v>
      </c>
      <c r="C1432" t="s">
        <v>309</v>
      </c>
      <c r="D1432" t="s">
        <v>477</v>
      </c>
      <c r="E1432" t="s">
        <v>65</v>
      </c>
      <c r="F1432" t="s">
        <v>66</v>
      </c>
      <c r="G1432" s="133">
        <v>17</v>
      </c>
      <c r="H1432" t="s">
        <v>253</v>
      </c>
      <c r="I1432" t="s">
        <v>576</v>
      </c>
      <c r="J1432" t="s">
        <v>438</v>
      </c>
      <c r="K1432" s="327">
        <v>1635</v>
      </c>
      <c r="L1432" s="326">
        <v>1</v>
      </c>
      <c r="N1432" s="327">
        <v>8718</v>
      </c>
      <c r="O1432" s="326">
        <v>1</v>
      </c>
      <c r="Q1432" s="327">
        <v>123381</v>
      </c>
      <c r="R1432" s="326">
        <v>0.99997001886367798</v>
      </c>
      <c r="S1432" s="325"/>
    </row>
    <row r="1433" spans="1:19" x14ac:dyDescent="0.25">
      <c r="A1433" t="s">
        <v>478</v>
      </c>
      <c r="B1433" t="s">
        <v>284</v>
      </c>
      <c r="C1433" t="s">
        <v>309</v>
      </c>
      <c r="D1433" t="s">
        <v>477</v>
      </c>
      <c r="E1433" t="s">
        <v>65</v>
      </c>
      <c r="F1433" t="s">
        <v>66</v>
      </c>
      <c r="G1433" s="133">
        <v>17</v>
      </c>
      <c r="H1433" t="s">
        <v>253</v>
      </c>
      <c r="I1433" t="s">
        <v>504</v>
      </c>
      <c r="J1433" t="s">
        <v>506</v>
      </c>
      <c r="K1433" s="327">
        <v>203</v>
      </c>
      <c r="L1433" s="326">
        <v>0.124159999191761</v>
      </c>
      <c r="N1433" s="327">
        <v>1560</v>
      </c>
      <c r="O1433" s="326">
        <v>0.1789399981498718</v>
      </c>
      <c r="Q1433" s="327">
        <v>14319</v>
      </c>
      <c r="R1433" s="326">
        <v>0.11604999750852581</v>
      </c>
      <c r="S1433" s="325"/>
    </row>
    <row r="1434" spans="1:19" x14ac:dyDescent="0.25">
      <c r="A1434" t="s">
        <v>478</v>
      </c>
      <c r="B1434" t="s">
        <v>284</v>
      </c>
      <c r="C1434" t="s">
        <v>309</v>
      </c>
      <c r="D1434" t="s">
        <v>477</v>
      </c>
      <c r="E1434" t="s">
        <v>65</v>
      </c>
      <c r="F1434" t="s">
        <v>66</v>
      </c>
      <c r="G1434" s="133">
        <v>17</v>
      </c>
      <c r="H1434" t="s">
        <v>253</v>
      </c>
      <c r="I1434" t="s">
        <v>504</v>
      </c>
      <c r="J1434" t="s">
        <v>424</v>
      </c>
      <c r="K1434" s="327">
        <v>164</v>
      </c>
      <c r="L1434" s="326">
        <v>0.1003099977970123</v>
      </c>
      <c r="M1434" s="326">
        <v>0.11452999711036679</v>
      </c>
      <c r="N1434" s="327">
        <v>1076</v>
      </c>
      <c r="O1434" s="326">
        <v>0.1234200000762939</v>
      </c>
      <c r="P1434" s="326">
        <v>0.15031999349594119</v>
      </c>
      <c r="Q1434" s="327">
        <v>13286</v>
      </c>
      <c r="R1434" s="326">
        <v>0.1076800003647804</v>
      </c>
      <c r="S1434" s="325">
        <v>0.12182000279426571</v>
      </c>
    </row>
    <row r="1435" spans="1:19" x14ac:dyDescent="0.25">
      <c r="A1435" t="s">
        <v>478</v>
      </c>
      <c r="B1435" t="s">
        <v>284</v>
      </c>
      <c r="C1435" t="s">
        <v>309</v>
      </c>
      <c r="D1435" t="s">
        <v>477</v>
      </c>
      <c r="E1435" t="s">
        <v>65</v>
      </c>
      <c r="F1435" t="s">
        <v>66</v>
      </c>
      <c r="G1435">
        <v>17</v>
      </c>
      <c r="H1435" t="s">
        <v>253</v>
      </c>
      <c r="I1435" t="s">
        <v>504</v>
      </c>
      <c r="J1435" t="s">
        <v>455</v>
      </c>
      <c r="K1435" s="142">
        <v>528</v>
      </c>
      <c r="L1435" s="326">
        <v>0.32293999195098883</v>
      </c>
      <c r="M1435" s="326">
        <v>0.36871999502182012</v>
      </c>
      <c r="N1435" s="142">
        <v>2884</v>
      </c>
      <c r="O1435" s="326">
        <v>0.33081001043319702</v>
      </c>
      <c r="P1435" s="326">
        <v>0.40290999412536621</v>
      </c>
      <c r="Q1435" s="142">
        <v>43045</v>
      </c>
      <c r="R1435" s="326">
        <v>0.34887000918388372</v>
      </c>
      <c r="S1435" s="326">
        <v>0.39467000961303711</v>
      </c>
    </row>
    <row r="1436" spans="1:19" x14ac:dyDescent="0.25">
      <c r="A1436" t="s">
        <v>478</v>
      </c>
      <c r="B1436" t="s">
        <v>284</v>
      </c>
      <c r="C1436" t="s">
        <v>309</v>
      </c>
      <c r="D1436" t="s">
        <v>477</v>
      </c>
      <c r="E1436" t="s">
        <v>65</v>
      </c>
      <c r="F1436" t="s">
        <v>66</v>
      </c>
      <c r="G1436" s="133">
        <v>17</v>
      </c>
      <c r="H1436" t="s">
        <v>253</v>
      </c>
      <c r="I1436" t="s">
        <v>504</v>
      </c>
      <c r="J1436" t="s">
        <v>505</v>
      </c>
      <c r="K1436" s="327">
        <v>601</v>
      </c>
      <c r="L1436" s="326">
        <v>0.36757999658584589</v>
      </c>
      <c r="M1436" s="326">
        <v>0.41969001293182367</v>
      </c>
      <c r="N1436" s="327">
        <v>2583</v>
      </c>
      <c r="O1436" s="326">
        <v>0.29627999663352972</v>
      </c>
      <c r="P1436" s="326">
        <v>0.3608500063419342</v>
      </c>
      <c r="Q1436" s="327">
        <v>42835</v>
      </c>
      <c r="R1436" s="326">
        <v>0.34716999530792242</v>
      </c>
      <c r="S1436" s="325">
        <v>0.39274001121521002</v>
      </c>
    </row>
    <row r="1437" spans="1:19" x14ac:dyDescent="0.25">
      <c r="A1437" t="s">
        <v>478</v>
      </c>
      <c r="B1437" t="s">
        <v>284</v>
      </c>
      <c r="C1437" t="s">
        <v>309</v>
      </c>
      <c r="D1437" t="s">
        <v>477</v>
      </c>
      <c r="E1437" t="s">
        <v>65</v>
      </c>
      <c r="F1437" t="s">
        <v>66</v>
      </c>
      <c r="G1437">
        <v>17</v>
      </c>
      <c r="H1437" t="s">
        <v>253</v>
      </c>
      <c r="I1437" t="s">
        <v>504</v>
      </c>
      <c r="J1437" t="s">
        <v>503</v>
      </c>
      <c r="K1437" s="142">
        <v>139</v>
      </c>
      <c r="L1437" s="326">
        <v>8.5019998252391815E-2</v>
      </c>
      <c r="M1437" s="326">
        <v>9.7070001065731049E-2</v>
      </c>
      <c r="N1437" s="142">
        <v>615</v>
      </c>
      <c r="O1437" s="326">
        <v>7.0540003478527069E-2</v>
      </c>
      <c r="P1437" s="326">
        <v>8.5919998586177826E-2</v>
      </c>
      <c r="Q1437" s="142">
        <v>9900</v>
      </c>
      <c r="R1437" s="326">
        <v>8.0239996314048767E-2</v>
      </c>
      <c r="S1437" s="326">
        <v>9.0769998729228973E-2</v>
      </c>
    </row>
    <row r="1438" spans="1:19" x14ac:dyDescent="0.25">
      <c r="A1438" t="s">
        <v>478</v>
      </c>
      <c r="B1438" t="s">
        <v>284</v>
      </c>
      <c r="C1438" t="s">
        <v>309</v>
      </c>
      <c r="D1438" t="s">
        <v>477</v>
      </c>
      <c r="E1438" t="s">
        <v>65</v>
      </c>
      <c r="F1438" t="s">
        <v>66</v>
      </c>
      <c r="G1438" s="133">
        <v>17</v>
      </c>
      <c r="H1438" t="s">
        <v>253</v>
      </c>
      <c r="I1438" t="s">
        <v>501</v>
      </c>
      <c r="J1438" t="s">
        <v>502</v>
      </c>
      <c r="K1438" s="327">
        <v>203</v>
      </c>
      <c r="L1438" s="326">
        <v>0.124159999191761</v>
      </c>
      <c r="N1438" s="327">
        <v>1560</v>
      </c>
      <c r="O1438" s="326">
        <v>0.1789399981498718</v>
      </c>
      <c r="Q1438" s="327">
        <v>14319</v>
      </c>
      <c r="R1438" s="326">
        <v>0.11604999750852581</v>
      </c>
      <c r="S1438" s="325"/>
    </row>
    <row r="1439" spans="1:19" x14ac:dyDescent="0.25">
      <c r="A1439" t="s">
        <v>478</v>
      </c>
      <c r="B1439" t="s">
        <v>284</v>
      </c>
      <c r="C1439" t="s">
        <v>309</v>
      </c>
      <c r="D1439" t="s">
        <v>477</v>
      </c>
      <c r="E1439" t="s">
        <v>65</v>
      </c>
      <c r="F1439" t="s">
        <v>66</v>
      </c>
      <c r="G1439" s="133">
        <v>17</v>
      </c>
      <c r="H1439" t="s">
        <v>253</v>
      </c>
      <c r="I1439" t="s">
        <v>501</v>
      </c>
      <c r="J1439" t="s">
        <v>500</v>
      </c>
      <c r="K1439" s="327">
        <v>1432</v>
      </c>
      <c r="L1439" s="326">
        <v>0.87584000825881958</v>
      </c>
      <c r="M1439" s="326">
        <v>1</v>
      </c>
      <c r="N1439" s="327">
        <v>7158</v>
      </c>
      <c r="O1439" s="326">
        <v>0.82106000185012817</v>
      </c>
      <c r="P1439" s="326">
        <v>1</v>
      </c>
      <c r="Q1439" s="327">
        <v>109066</v>
      </c>
      <c r="R1439" s="326">
        <v>0.88394999504089355</v>
      </c>
      <c r="S1439" s="325">
        <v>1</v>
      </c>
    </row>
    <row r="1440" spans="1:19" x14ac:dyDescent="0.25">
      <c r="A1440" t="s">
        <v>478</v>
      </c>
      <c r="B1440" t="s">
        <v>284</v>
      </c>
      <c r="C1440" t="s">
        <v>309</v>
      </c>
      <c r="D1440" t="s">
        <v>477</v>
      </c>
      <c r="E1440" t="s">
        <v>65</v>
      </c>
      <c r="F1440" t="s">
        <v>66</v>
      </c>
      <c r="G1440" s="133">
        <v>17</v>
      </c>
      <c r="H1440" t="s">
        <v>253</v>
      </c>
      <c r="I1440" t="s">
        <v>577</v>
      </c>
      <c r="J1440" t="s">
        <v>493</v>
      </c>
      <c r="K1440" s="327">
        <v>275</v>
      </c>
      <c r="L1440" s="326">
        <v>0.16820000112056729</v>
      </c>
      <c r="N1440" s="327">
        <v>2173</v>
      </c>
      <c r="O1440" s="326">
        <v>0.24924999475479129</v>
      </c>
      <c r="Q1440" s="327">
        <v>45663</v>
      </c>
      <c r="R1440" s="326">
        <v>0.37009000778198242</v>
      </c>
      <c r="S1440" s="325"/>
    </row>
    <row r="1441" spans="1:19" x14ac:dyDescent="0.25">
      <c r="A1441" t="s">
        <v>478</v>
      </c>
      <c r="B1441" t="s">
        <v>284</v>
      </c>
      <c r="C1441" t="s">
        <v>309</v>
      </c>
      <c r="D1441" t="s">
        <v>477</v>
      </c>
      <c r="E1441" t="s">
        <v>65</v>
      </c>
      <c r="F1441" t="s">
        <v>66</v>
      </c>
      <c r="G1441" s="133">
        <v>17</v>
      </c>
      <c r="H1441" t="s">
        <v>253</v>
      </c>
      <c r="I1441" t="s">
        <v>577</v>
      </c>
      <c r="J1441" t="s">
        <v>492</v>
      </c>
      <c r="K1441" s="327">
        <v>1174</v>
      </c>
      <c r="L1441" s="326">
        <v>0.71803998947143555</v>
      </c>
      <c r="M1441" s="326">
        <v>0.86324000358581543</v>
      </c>
      <c r="N1441" s="327">
        <v>5777</v>
      </c>
      <c r="O1441" s="326">
        <v>0.66264998912811279</v>
      </c>
      <c r="P1441" s="326">
        <v>0.88265997171401978</v>
      </c>
      <c r="Q1441" s="327">
        <v>63272</v>
      </c>
      <c r="R1441" s="326">
        <v>0.51279997825622559</v>
      </c>
      <c r="S1441" s="325">
        <v>0.81407999992370605</v>
      </c>
    </row>
    <row r="1442" spans="1:19" x14ac:dyDescent="0.25">
      <c r="A1442" t="s">
        <v>478</v>
      </c>
      <c r="B1442" t="s">
        <v>284</v>
      </c>
      <c r="C1442" t="s">
        <v>309</v>
      </c>
      <c r="D1442" t="s">
        <v>477</v>
      </c>
      <c r="E1442" t="s">
        <v>65</v>
      </c>
      <c r="F1442" t="s">
        <v>66</v>
      </c>
      <c r="G1442" s="133">
        <v>17</v>
      </c>
      <c r="H1442" t="s">
        <v>253</v>
      </c>
      <c r="I1442" t="s">
        <v>577</v>
      </c>
      <c r="J1442" t="s">
        <v>491</v>
      </c>
      <c r="K1442" s="327">
        <v>100</v>
      </c>
      <c r="L1442" s="326">
        <v>6.1159998178482063E-2</v>
      </c>
      <c r="M1442" s="326">
        <v>7.3530003428459167E-2</v>
      </c>
      <c r="N1442" s="327">
        <v>411</v>
      </c>
      <c r="O1442" s="326">
        <v>4.7139998525381088E-2</v>
      </c>
      <c r="P1442" s="326">
        <v>6.2799997627735138E-2</v>
      </c>
      <c r="Q1442" s="327">
        <v>9186</v>
      </c>
      <c r="R1442" s="326">
        <v>7.4450001120567322E-2</v>
      </c>
      <c r="S1442" s="325">
        <v>0.11818999797105791</v>
      </c>
    </row>
    <row r="1443" spans="1:19" x14ac:dyDescent="0.25">
      <c r="A1443" t="s">
        <v>478</v>
      </c>
      <c r="B1443" t="s">
        <v>284</v>
      </c>
      <c r="C1443" t="s">
        <v>309</v>
      </c>
      <c r="D1443" t="s">
        <v>477</v>
      </c>
      <c r="E1443" t="s">
        <v>65</v>
      </c>
      <c r="F1443" t="s">
        <v>66</v>
      </c>
      <c r="G1443" s="133">
        <v>17</v>
      </c>
      <c r="H1443" t="s">
        <v>253</v>
      </c>
      <c r="I1443" t="s">
        <v>577</v>
      </c>
      <c r="J1443" t="s">
        <v>490</v>
      </c>
      <c r="K1443" s="327">
        <v>51</v>
      </c>
      <c r="L1443" s="326">
        <v>3.1190000474452969E-2</v>
      </c>
      <c r="M1443" s="326">
        <v>3.7500001490116119E-2</v>
      </c>
      <c r="N1443" s="327">
        <v>200</v>
      </c>
      <c r="O1443" s="326">
        <v>2.2940000519156459E-2</v>
      </c>
      <c r="P1443" s="326">
        <v>3.0559999868273739E-2</v>
      </c>
      <c r="Q1443" s="327">
        <v>3071</v>
      </c>
      <c r="R1443" s="326">
        <v>2.489000000059605E-2</v>
      </c>
      <c r="S1443" s="325">
        <v>3.9510000497102737E-2</v>
      </c>
    </row>
    <row r="1444" spans="1:19" x14ac:dyDescent="0.25">
      <c r="A1444" t="s">
        <v>478</v>
      </c>
      <c r="B1444" t="s">
        <v>284</v>
      </c>
      <c r="C1444" t="s">
        <v>309</v>
      </c>
      <c r="D1444" t="s">
        <v>477</v>
      </c>
      <c r="E1444" t="s">
        <v>65</v>
      </c>
      <c r="F1444" t="s">
        <v>66</v>
      </c>
      <c r="G1444">
        <v>17</v>
      </c>
      <c r="H1444" t="s">
        <v>253</v>
      </c>
      <c r="I1444" t="s">
        <v>577</v>
      </c>
      <c r="J1444" t="s">
        <v>489</v>
      </c>
      <c r="K1444" s="142">
        <v>28</v>
      </c>
      <c r="L1444" s="326">
        <v>1.713000051677227E-2</v>
      </c>
      <c r="M1444" s="326">
        <v>2.058999985456467E-2</v>
      </c>
      <c r="N1444" s="142">
        <v>131</v>
      </c>
      <c r="O1444" s="326">
        <v>1.503000035881996E-2</v>
      </c>
      <c r="P1444" s="326">
        <v>2.002000063657761E-2</v>
      </c>
      <c r="Q1444" s="142">
        <v>1819</v>
      </c>
      <c r="R1444" s="326">
        <v>1.473999954760075E-2</v>
      </c>
      <c r="S1444" s="326">
        <v>2.339999936521053E-2</v>
      </c>
    </row>
    <row r="1445" spans="1:19" x14ac:dyDescent="0.25">
      <c r="A1445" t="s">
        <v>478</v>
      </c>
      <c r="B1445" t="s">
        <v>284</v>
      </c>
      <c r="C1445" t="s">
        <v>309</v>
      </c>
      <c r="D1445" t="s">
        <v>477</v>
      </c>
      <c r="E1445" t="s">
        <v>65</v>
      </c>
      <c r="F1445" t="s">
        <v>66</v>
      </c>
      <c r="G1445" s="133">
        <v>17</v>
      </c>
      <c r="H1445" t="s">
        <v>253</v>
      </c>
      <c r="I1445" t="s">
        <v>577</v>
      </c>
      <c r="J1445" t="s">
        <v>488</v>
      </c>
      <c r="K1445" s="327">
        <v>7</v>
      </c>
      <c r="L1445" s="326">
        <v>4.2799999937415123E-3</v>
      </c>
      <c r="M1445" s="326">
        <v>5.1500000990927219E-3</v>
      </c>
      <c r="N1445" s="327">
        <v>26</v>
      </c>
      <c r="O1445" s="326">
        <v>2.9800001066178079E-3</v>
      </c>
      <c r="P1445" s="326">
        <v>3.9699999615550041E-3</v>
      </c>
      <c r="Q1445" s="327">
        <v>374</v>
      </c>
      <c r="R1445" s="326">
        <v>3.03000002168119E-3</v>
      </c>
      <c r="S1445" s="325">
        <v>4.8099998384714127E-3</v>
      </c>
    </row>
    <row r="1446" spans="1:19" x14ac:dyDescent="0.25">
      <c r="A1446" t="s">
        <v>478</v>
      </c>
      <c r="B1446" t="s">
        <v>284</v>
      </c>
      <c r="C1446" t="s">
        <v>309</v>
      </c>
      <c r="D1446" t="s">
        <v>477</v>
      </c>
      <c r="E1446" t="s">
        <v>65</v>
      </c>
      <c r="F1446" t="s">
        <v>66</v>
      </c>
      <c r="G1446" s="133">
        <v>17</v>
      </c>
      <c r="H1446" t="s">
        <v>253</v>
      </c>
      <c r="I1446" t="s">
        <v>499</v>
      </c>
      <c r="J1446" t="s">
        <v>261</v>
      </c>
      <c r="K1446" s="327">
        <v>1621</v>
      </c>
      <c r="L1446" s="326">
        <v>0.99143999814987183</v>
      </c>
      <c r="N1446" s="327">
        <v>8641</v>
      </c>
      <c r="O1446" s="326">
        <v>0.99116998910903931</v>
      </c>
      <c r="Q1446" s="327">
        <v>122496</v>
      </c>
      <c r="R1446" s="326">
        <v>0.99278998374938965</v>
      </c>
      <c r="S1446" s="325"/>
    </row>
    <row r="1447" spans="1:19" x14ac:dyDescent="0.25">
      <c r="A1447" t="s">
        <v>478</v>
      </c>
      <c r="B1447" t="s">
        <v>284</v>
      </c>
      <c r="C1447" t="s">
        <v>309</v>
      </c>
      <c r="D1447" t="s">
        <v>477</v>
      </c>
      <c r="E1447" t="s">
        <v>65</v>
      </c>
      <c r="F1447" t="s">
        <v>66</v>
      </c>
      <c r="G1447" s="133">
        <v>17</v>
      </c>
      <c r="H1447" t="s">
        <v>253</v>
      </c>
      <c r="I1447" t="s">
        <v>499</v>
      </c>
      <c r="J1447" t="s">
        <v>262</v>
      </c>
      <c r="K1447" s="327">
        <v>14</v>
      </c>
      <c r="L1447" s="326">
        <v>8.5599999874830246E-3</v>
      </c>
      <c r="N1447" s="327">
        <v>77</v>
      </c>
      <c r="O1447" s="326">
        <v>8.829999715089798E-3</v>
      </c>
      <c r="Q1447" s="327">
        <v>889</v>
      </c>
      <c r="R1447" s="326">
        <v>7.2099999524652958E-3</v>
      </c>
      <c r="S1447" s="325"/>
    </row>
    <row r="1448" spans="1:19" x14ac:dyDescent="0.25">
      <c r="A1448" t="s">
        <v>478</v>
      </c>
      <c r="B1448" t="s">
        <v>284</v>
      </c>
      <c r="C1448" t="s">
        <v>309</v>
      </c>
      <c r="D1448" t="s">
        <v>477</v>
      </c>
      <c r="E1448" t="s">
        <v>65</v>
      </c>
      <c r="F1448" t="s">
        <v>66</v>
      </c>
      <c r="G1448" s="133">
        <v>17</v>
      </c>
      <c r="H1448" t="s">
        <v>253</v>
      </c>
      <c r="I1448" t="s">
        <v>578</v>
      </c>
      <c r="J1448" t="s">
        <v>498</v>
      </c>
      <c r="K1448" s="327">
        <v>16</v>
      </c>
      <c r="L1448" s="326">
        <v>9.7899995744228363E-3</v>
      </c>
      <c r="N1448" s="327">
        <v>354</v>
      </c>
      <c r="O1448" s="326">
        <v>4.0610000491142273E-2</v>
      </c>
      <c r="Q1448" s="327">
        <v>17871</v>
      </c>
      <c r="R1448" s="326">
        <v>0.1448400020599365</v>
      </c>
      <c r="S1448" s="325"/>
    </row>
    <row r="1449" spans="1:19" x14ac:dyDescent="0.25">
      <c r="A1449" t="s">
        <v>478</v>
      </c>
      <c r="B1449" t="s">
        <v>284</v>
      </c>
      <c r="C1449" t="s">
        <v>309</v>
      </c>
      <c r="D1449" t="s">
        <v>477</v>
      </c>
      <c r="E1449" t="s">
        <v>65</v>
      </c>
      <c r="F1449" t="s">
        <v>66</v>
      </c>
      <c r="G1449">
        <v>17</v>
      </c>
      <c r="H1449" t="s">
        <v>253</v>
      </c>
      <c r="I1449" t="s">
        <v>578</v>
      </c>
      <c r="J1449" t="s">
        <v>497</v>
      </c>
      <c r="K1449" s="142">
        <v>177</v>
      </c>
      <c r="L1449" s="326">
        <v>0.1082599982619286</v>
      </c>
      <c r="N1449" s="142">
        <v>972</v>
      </c>
      <c r="O1449" s="326">
        <v>0.11148999631404879</v>
      </c>
      <c r="Q1449" s="142">
        <v>21943</v>
      </c>
      <c r="R1449" s="326">
        <v>0.17783999443054199</v>
      </c>
    </row>
    <row r="1450" spans="1:19" x14ac:dyDescent="0.25">
      <c r="A1450" t="s">
        <v>478</v>
      </c>
      <c r="B1450" t="s">
        <v>284</v>
      </c>
      <c r="C1450" t="s">
        <v>309</v>
      </c>
      <c r="D1450" t="s">
        <v>477</v>
      </c>
      <c r="E1450" t="s">
        <v>65</v>
      </c>
      <c r="F1450" t="s">
        <v>66</v>
      </c>
      <c r="G1450" s="133">
        <v>17</v>
      </c>
      <c r="H1450" t="s">
        <v>253</v>
      </c>
      <c r="I1450" t="s">
        <v>578</v>
      </c>
      <c r="J1450" t="s">
        <v>496</v>
      </c>
      <c r="K1450" s="327">
        <v>257</v>
      </c>
      <c r="L1450" s="326">
        <v>0.1571899950504303</v>
      </c>
      <c r="N1450" s="327">
        <v>1830</v>
      </c>
      <c r="O1450" s="326">
        <v>0.2099100053310394</v>
      </c>
      <c r="Q1450" s="327">
        <v>25988</v>
      </c>
      <c r="R1450" s="326">
        <v>0.21062999963760379</v>
      </c>
      <c r="S1450" s="325"/>
    </row>
    <row r="1451" spans="1:19" x14ac:dyDescent="0.25">
      <c r="A1451" t="s">
        <v>478</v>
      </c>
      <c r="B1451" t="s">
        <v>284</v>
      </c>
      <c r="C1451" t="s">
        <v>309</v>
      </c>
      <c r="D1451" t="s">
        <v>477</v>
      </c>
      <c r="E1451" t="s">
        <v>65</v>
      </c>
      <c r="F1451" t="s">
        <v>66</v>
      </c>
      <c r="G1451" s="133">
        <v>17</v>
      </c>
      <c r="H1451" t="s">
        <v>253</v>
      </c>
      <c r="I1451" t="s">
        <v>578</v>
      </c>
      <c r="J1451" t="s">
        <v>495</v>
      </c>
      <c r="K1451" s="327">
        <v>320</v>
      </c>
      <c r="L1451" s="326">
        <v>0.19572000205516821</v>
      </c>
      <c r="N1451" s="327">
        <v>2190</v>
      </c>
      <c r="O1451" s="326">
        <v>0.25119999051094061</v>
      </c>
      <c r="Q1451" s="327">
        <v>27975</v>
      </c>
      <c r="R1451" s="326">
        <v>0.22673000395298001</v>
      </c>
      <c r="S1451" s="325"/>
    </row>
    <row r="1452" spans="1:19" x14ac:dyDescent="0.25">
      <c r="A1452" t="s">
        <v>478</v>
      </c>
      <c r="B1452" t="s">
        <v>284</v>
      </c>
      <c r="C1452" t="s">
        <v>309</v>
      </c>
      <c r="D1452" t="s">
        <v>477</v>
      </c>
      <c r="E1452" t="s">
        <v>65</v>
      </c>
      <c r="F1452" t="s">
        <v>66</v>
      </c>
      <c r="G1452" s="133">
        <v>17</v>
      </c>
      <c r="H1452" t="s">
        <v>253</v>
      </c>
      <c r="I1452" t="s">
        <v>578</v>
      </c>
      <c r="J1452" t="s">
        <v>494</v>
      </c>
      <c r="K1452" s="327">
        <v>865</v>
      </c>
      <c r="L1452" s="326">
        <v>0.52904999256134033</v>
      </c>
      <c r="N1452" s="327">
        <v>3372</v>
      </c>
      <c r="O1452" s="326">
        <v>0.38679000735282898</v>
      </c>
      <c r="Q1452" s="327">
        <v>29608</v>
      </c>
      <c r="R1452" s="326">
        <v>0.23995999991893771</v>
      </c>
      <c r="S1452" s="325"/>
    </row>
    <row r="1453" spans="1:19" x14ac:dyDescent="0.25">
      <c r="A1453" t="s">
        <v>478</v>
      </c>
      <c r="B1453" t="s">
        <v>284</v>
      </c>
      <c r="C1453" t="s">
        <v>309</v>
      </c>
      <c r="D1453" t="s">
        <v>477</v>
      </c>
      <c r="E1453" t="s">
        <v>65</v>
      </c>
      <c r="F1453" t="s">
        <v>66</v>
      </c>
      <c r="G1453" s="133">
        <v>17</v>
      </c>
      <c r="H1453" t="s">
        <v>253</v>
      </c>
      <c r="I1453" t="s">
        <v>476</v>
      </c>
      <c r="J1453" t="s">
        <v>482</v>
      </c>
      <c r="K1453" s="327">
        <v>1199</v>
      </c>
      <c r="L1453" s="326">
        <v>0.73333001136779785</v>
      </c>
      <c r="M1453" s="326">
        <v>0.79562002420425415</v>
      </c>
      <c r="N1453" s="327">
        <v>6376</v>
      </c>
      <c r="O1453" s="326">
        <v>0.73136001825332642</v>
      </c>
      <c r="P1453" s="326">
        <v>0.78803998231887817</v>
      </c>
      <c r="Q1453" s="327">
        <v>91484</v>
      </c>
      <c r="R1453" s="326">
        <v>0.74145001173019409</v>
      </c>
      <c r="S1453" s="325">
        <v>0.77395999431610107</v>
      </c>
    </row>
    <row r="1454" spans="1:19" x14ac:dyDescent="0.25">
      <c r="A1454" t="s">
        <v>478</v>
      </c>
      <c r="B1454" t="s">
        <v>284</v>
      </c>
      <c r="C1454" t="s">
        <v>309</v>
      </c>
      <c r="D1454" t="s">
        <v>477</v>
      </c>
      <c r="E1454" t="s">
        <v>65</v>
      </c>
      <c r="F1454" t="s">
        <v>66</v>
      </c>
      <c r="G1454">
        <v>17</v>
      </c>
      <c r="H1454" t="s">
        <v>253</v>
      </c>
      <c r="I1454" t="s">
        <v>476</v>
      </c>
      <c r="J1454" t="s">
        <v>481</v>
      </c>
      <c r="K1454" s="142">
        <v>143</v>
      </c>
      <c r="L1454" s="326">
        <v>8.7459996342658997E-2</v>
      </c>
      <c r="M1454" s="326">
        <v>9.4889998435974121E-2</v>
      </c>
      <c r="N1454" s="142">
        <v>763</v>
      </c>
      <c r="O1454" s="326">
        <v>8.7520003318786621E-2</v>
      </c>
      <c r="P1454" s="326">
        <v>9.4300001859664917E-2</v>
      </c>
      <c r="Q1454" s="142">
        <v>12086</v>
      </c>
      <c r="R1454" s="326">
        <v>9.7949996590614319E-2</v>
      </c>
      <c r="S1454" s="326">
        <v>0.1022500023245811</v>
      </c>
    </row>
    <row r="1455" spans="1:19" x14ac:dyDescent="0.25">
      <c r="A1455" t="s">
        <v>478</v>
      </c>
      <c r="B1455" t="s">
        <v>284</v>
      </c>
      <c r="C1455" t="s">
        <v>309</v>
      </c>
      <c r="D1455" t="s">
        <v>477</v>
      </c>
      <c r="E1455" t="s">
        <v>65</v>
      </c>
      <c r="F1455" t="s">
        <v>66</v>
      </c>
      <c r="G1455" s="133">
        <v>17</v>
      </c>
      <c r="H1455" t="s">
        <v>253</v>
      </c>
      <c r="I1455" t="s">
        <v>476</v>
      </c>
      <c r="J1455" t="s">
        <v>480</v>
      </c>
      <c r="K1455" s="327">
        <v>90</v>
      </c>
      <c r="L1455" s="326">
        <v>5.5050000548362732E-2</v>
      </c>
      <c r="M1455" s="326">
        <v>5.9719998389482498E-2</v>
      </c>
      <c r="N1455" s="327">
        <v>515</v>
      </c>
      <c r="O1455" s="326">
        <v>5.9069998562335968E-2</v>
      </c>
      <c r="P1455" s="326">
        <v>6.3649997115135193E-2</v>
      </c>
      <c r="Q1455" s="327">
        <v>8487</v>
      </c>
      <c r="R1455" s="326">
        <v>6.8779997527599335E-2</v>
      </c>
      <c r="S1455" s="325">
        <v>7.1800000965595245E-2</v>
      </c>
    </row>
    <row r="1456" spans="1:19" x14ac:dyDescent="0.25">
      <c r="A1456" t="s">
        <v>478</v>
      </c>
      <c r="B1456" t="s">
        <v>284</v>
      </c>
      <c r="C1456" t="s">
        <v>309</v>
      </c>
      <c r="D1456" t="s">
        <v>477</v>
      </c>
      <c r="E1456" t="s">
        <v>65</v>
      </c>
      <c r="F1456" t="s">
        <v>66</v>
      </c>
      <c r="G1456">
        <v>17</v>
      </c>
      <c r="H1456" t="s">
        <v>253</v>
      </c>
      <c r="I1456" t="s">
        <v>476</v>
      </c>
      <c r="J1456" t="s">
        <v>479</v>
      </c>
      <c r="K1456" s="142">
        <v>128</v>
      </c>
      <c r="L1456" s="326">
        <v>7.8290000557899475E-2</v>
      </c>
      <c r="N1456" s="142">
        <v>627</v>
      </c>
      <c r="O1456" s="326">
        <v>7.1920000016689301E-2</v>
      </c>
      <c r="Q1456" s="142">
        <v>5183</v>
      </c>
      <c r="R1456" s="326">
        <v>4.2010001838207238E-2</v>
      </c>
    </row>
    <row r="1457" spans="1:19" x14ac:dyDescent="0.25">
      <c r="A1457" t="s">
        <v>478</v>
      </c>
      <c r="B1457" t="s">
        <v>284</v>
      </c>
      <c r="C1457" t="s">
        <v>309</v>
      </c>
      <c r="D1457" t="s">
        <v>477</v>
      </c>
      <c r="E1457" t="s">
        <v>65</v>
      </c>
      <c r="F1457" t="s">
        <v>66</v>
      </c>
      <c r="G1457" s="133">
        <v>17</v>
      </c>
      <c r="H1457" t="s">
        <v>253</v>
      </c>
      <c r="I1457" t="s">
        <v>476</v>
      </c>
      <c r="J1457" t="s">
        <v>475</v>
      </c>
      <c r="K1457" s="327">
        <v>75</v>
      </c>
      <c r="L1457" s="326">
        <v>4.5869998633861542E-2</v>
      </c>
      <c r="M1457" s="326">
        <v>4.9770001322031021E-2</v>
      </c>
      <c r="N1457" s="327">
        <v>437</v>
      </c>
      <c r="O1457" s="326">
        <v>5.0129998475313187E-2</v>
      </c>
      <c r="P1457" s="326">
        <v>5.4010000079870217E-2</v>
      </c>
      <c r="Q1457" s="327">
        <v>6145</v>
      </c>
      <c r="R1457" s="326">
        <v>4.9800001084804528E-2</v>
      </c>
      <c r="S1457" s="325">
        <v>5.1989998668432243E-2</v>
      </c>
    </row>
    <row r="1458" spans="1:19" x14ac:dyDescent="0.25">
      <c r="A1458" t="s">
        <v>478</v>
      </c>
      <c r="B1458" t="s">
        <v>284</v>
      </c>
      <c r="C1458" t="s">
        <v>309</v>
      </c>
      <c r="D1458" t="s">
        <v>477</v>
      </c>
      <c r="E1458" t="s">
        <v>67</v>
      </c>
      <c r="F1458" t="s">
        <v>68</v>
      </c>
      <c r="G1458">
        <v>1</v>
      </c>
      <c r="H1458" t="s">
        <v>248</v>
      </c>
      <c r="I1458" t="s">
        <v>525</v>
      </c>
      <c r="J1458" t="s">
        <v>530</v>
      </c>
      <c r="K1458" s="142">
        <v>7</v>
      </c>
      <c r="L1458" s="326">
        <v>4.4499998912215233E-3</v>
      </c>
      <c r="N1458" s="142">
        <v>29</v>
      </c>
      <c r="O1458" s="326">
        <v>4.0099998004734516E-3</v>
      </c>
      <c r="Q1458" s="142">
        <v>595</v>
      </c>
      <c r="R1458" s="326">
        <v>4.8199999146163464E-3</v>
      </c>
    </row>
    <row r="1459" spans="1:19" x14ac:dyDescent="0.25">
      <c r="A1459" t="s">
        <v>478</v>
      </c>
      <c r="B1459" t="s">
        <v>284</v>
      </c>
      <c r="C1459" t="s">
        <v>309</v>
      </c>
      <c r="D1459" t="s">
        <v>477</v>
      </c>
      <c r="E1459" t="s">
        <v>67</v>
      </c>
      <c r="F1459" t="s">
        <v>68</v>
      </c>
      <c r="G1459" s="133">
        <v>1</v>
      </c>
      <c r="H1459" t="s">
        <v>248</v>
      </c>
      <c r="I1459" t="s">
        <v>525</v>
      </c>
      <c r="J1459" t="s">
        <v>529</v>
      </c>
      <c r="K1459" s="327">
        <v>58</v>
      </c>
      <c r="L1459" s="326">
        <v>3.6850001662969589E-2</v>
      </c>
      <c r="N1459" s="327">
        <v>251</v>
      </c>
      <c r="O1459" s="326">
        <v>3.4719999879598618E-2</v>
      </c>
      <c r="Q1459" s="327">
        <v>4962</v>
      </c>
      <c r="R1459" s="326">
        <v>4.0219999849796302E-2</v>
      </c>
      <c r="S1459" s="325"/>
    </row>
    <row r="1460" spans="1:19" x14ac:dyDescent="0.25">
      <c r="A1460" t="s">
        <v>478</v>
      </c>
      <c r="B1460" t="s">
        <v>284</v>
      </c>
      <c r="C1460" t="s">
        <v>309</v>
      </c>
      <c r="D1460" t="s">
        <v>477</v>
      </c>
      <c r="E1460" t="s">
        <v>67</v>
      </c>
      <c r="F1460" t="s">
        <v>68</v>
      </c>
      <c r="G1460">
        <v>1</v>
      </c>
      <c r="H1460" t="s">
        <v>248</v>
      </c>
      <c r="I1460" t="s">
        <v>525</v>
      </c>
      <c r="J1460" t="s">
        <v>528</v>
      </c>
      <c r="K1460" s="142">
        <v>145</v>
      </c>
      <c r="L1460" s="326">
        <v>9.211999922990799E-2</v>
      </c>
      <c r="N1460" s="142">
        <v>790</v>
      </c>
      <c r="O1460" s="326">
        <v>0.10926999896764759</v>
      </c>
      <c r="Q1460" s="142">
        <v>15699</v>
      </c>
      <c r="R1460" s="326">
        <v>0.12724000215530401</v>
      </c>
    </row>
    <row r="1461" spans="1:19" x14ac:dyDescent="0.25">
      <c r="A1461" t="s">
        <v>478</v>
      </c>
      <c r="B1461" t="s">
        <v>284</v>
      </c>
      <c r="C1461" t="s">
        <v>309</v>
      </c>
      <c r="D1461" t="s">
        <v>477</v>
      </c>
      <c r="E1461" t="s">
        <v>67</v>
      </c>
      <c r="F1461" t="s">
        <v>68</v>
      </c>
      <c r="G1461" s="133">
        <v>1</v>
      </c>
      <c r="H1461" t="s">
        <v>248</v>
      </c>
      <c r="I1461" t="s">
        <v>525</v>
      </c>
      <c r="J1461" t="s">
        <v>527</v>
      </c>
      <c r="K1461" s="327">
        <v>428</v>
      </c>
      <c r="L1461" s="326">
        <v>0.27191999554634089</v>
      </c>
      <c r="N1461" s="327">
        <v>1777</v>
      </c>
      <c r="O1461" s="326">
        <v>0.24578000605106351</v>
      </c>
      <c r="Q1461" s="327">
        <v>30576</v>
      </c>
      <c r="R1461" s="326">
        <v>0.2478100061416626</v>
      </c>
      <c r="S1461" s="325"/>
    </row>
    <row r="1462" spans="1:19" x14ac:dyDescent="0.25">
      <c r="A1462" t="s">
        <v>478</v>
      </c>
      <c r="B1462" t="s">
        <v>284</v>
      </c>
      <c r="C1462" t="s">
        <v>309</v>
      </c>
      <c r="D1462" t="s">
        <v>477</v>
      </c>
      <c r="E1462" t="s">
        <v>67</v>
      </c>
      <c r="F1462" t="s">
        <v>68</v>
      </c>
      <c r="G1462" s="133">
        <v>1</v>
      </c>
      <c r="H1462" t="s">
        <v>248</v>
      </c>
      <c r="I1462" t="s">
        <v>525</v>
      </c>
      <c r="J1462" t="s">
        <v>526</v>
      </c>
      <c r="K1462" s="327">
        <v>426</v>
      </c>
      <c r="L1462" s="326">
        <v>0.27064999938011169</v>
      </c>
      <c r="N1462" s="327">
        <v>1934</v>
      </c>
      <c r="O1462" s="326">
        <v>0.26750001311302191</v>
      </c>
      <c r="Q1462" s="327">
        <v>30917</v>
      </c>
      <c r="R1462" s="326">
        <v>0.25056999921798712</v>
      </c>
      <c r="S1462" s="325"/>
    </row>
    <row r="1463" spans="1:19" x14ac:dyDescent="0.25">
      <c r="A1463" t="s">
        <v>478</v>
      </c>
      <c r="B1463" t="s">
        <v>284</v>
      </c>
      <c r="C1463" t="s">
        <v>309</v>
      </c>
      <c r="D1463" t="s">
        <v>477</v>
      </c>
      <c r="E1463" t="s">
        <v>67</v>
      </c>
      <c r="F1463" t="s">
        <v>68</v>
      </c>
      <c r="G1463" s="133">
        <v>1</v>
      </c>
      <c r="H1463" t="s">
        <v>248</v>
      </c>
      <c r="I1463" t="s">
        <v>525</v>
      </c>
      <c r="J1463" t="s">
        <v>259</v>
      </c>
      <c r="K1463" s="327">
        <v>280</v>
      </c>
      <c r="L1463" s="326">
        <v>0.17789000272750849</v>
      </c>
      <c r="N1463" s="327">
        <v>1404</v>
      </c>
      <c r="O1463" s="326">
        <v>0.19418999552726751</v>
      </c>
      <c r="Q1463" s="327">
        <v>23351</v>
      </c>
      <c r="R1463" s="326">
        <v>0.18925000727176669</v>
      </c>
      <c r="S1463" s="325"/>
    </row>
    <row r="1464" spans="1:19" x14ac:dyDescent="0.25">
      <c r="A1464" t="s">
        <v>478</v>
      </c>
      <c r="B1464" t="s">
        <v>284</v>
      </c>
      <c r="C1464" t="s">
        <v>309</v>
      </c>
      <c r="D1464" t="s">
        <v>477</v>
      </c>
      <c r="E1464" t="s">
        <v>67</v>
      </c>
      <c r="F1464" t="s">
        <v>68</v>
      </c>
      <c r="G1464" s="133">
        <v>1</v>
      </c>
      <c r="H1464" t="s">
        <v>248</v>
      </c>
      <c r="I1464" t="s">
        <v>525</v>
      </c>
      <c r="J1464" t="s">
        <v>260</v>
      </c>
      <c r="K1464" s="327">
        <v>230</v>
      </c>
      <c r="L1464" s="326">
        <v>0.14611999690532679</v>
      </c>
      <c r="N1464" s="327">
        <v>1045</v>
      </c>
      <c r="O1464" s="326">
        <v>0.14453999698162079</v>
      </c>
      <c r="Q1464" s="327">
        <v>17285</v>
      </c>
      <c r="R1464" s="326">
        <v>0.14009000360965729</v>
      </c>
      <c r="S1464" s="325"/>
    </row>
    <row r="1465" spans="1:19" x14ac:dyDescent="0.25">
      <c r="A1465" t="s">
        <v>478</v>
      </c>
      <c r="B1465" t="s">
        <v>284</v>
      </c>
      <c r="C1465" t="s">
        <v>309</v>
      </c>
      <c r="D1465" t="s">
        <v>477</v>
      </c>
      <c r="E1465" t="s">
        <v>67</v>
      </c>
      <c r="F1465" t="s">
        <v>68</v>
      </c>
      <c r="G1465" s="133">
        <v>1</v>
      </c>
      <c r="H1465" t="s">
        <v>248</v>
      </c>
      <c r="I1465" t="s">
        <v>521</v>
      </c>
      <c r="J1465" t="s">
        <v>524</v>
      </c>
      <c r="K1465" s="327">
        <v>1262</v>
      </c>
      <c r="L1465" s="326">
        <v>0.80177998542785645</v>
      </c>
      <c r="M1465" s="326">
        <v>0.82108002901077271</v>
      </c>
      <c r="N1465" s="327">
        <v>5851</v>
      </c>
      <c r="O1465" s="326">
        <v>0.80927002429962158</v>
      </c>
      <c r="P1465" s="326">
        <v>0.8253600001335144</v>
      </c>
      <c r="Q1465" s="327">
        <v>99716</v>
      </c>
      <c r="R1465" s="326">
        <v>0.80817002058029175</v>
      </c>
      <c r="S1465" s="325">
        <v>0.84360998868942261</v>
      </c>
    </row>
    <row r="1466" spans="1:19" x14ac:dyDescent="0.25">
      <c r="A1466" t="s">
        <v>478</v>
      </c>
      <c r="B1466" t="s">
        <v>284</v>
      </c>
      <c r="C1466" t="s">
        <v>309</v>
      </c>
      <c r="D1466" t="s">
        <v>477</v>
      </c>
      <c r="E1466" t="s">
        <v>67</v>
      </c>
      <c r="F1466" t="s">
        <v>68</v>
      </c>
      <c r="G1466" s="133">
        <v>1</v>
      </c>
      <c r="H1466" t="s">
        <v>248</v>
      </c>
      <c r="I1466" t="s">
        <v>521</v>
      </c>
      <c r="J1466" t="s">
        <v>523</v>
      </c>
      <c r="K1466" s="327">
        <v>134</v>
      </c>
      <c r="L1466" s="326">
        <v>8.5129998624324799E-2</v>
      </c>
      <c r="M1466" s="326">
        <v>8.7180003523826599E-2</v>
      </c>
      <c r="N1466" s="327">
        <v>662</v>
      </c>
      <c r="O1466" s="326">
        <v>9.1559998691082001E-2</v>
      </c>
      <c r="P1466" s="326">
        <v>9.3379996716976166E-2</v>
      </c>
      <c r="Q1466" s="327">
        <v>10969</v>
      </c>
      <c r="R1466" s="326">
        <v>8.8899999856948853E-2</v>
      </c>
      <c r="S1466" s="325">
        <v>9.2799998819828033E-2</v>
      </c>
    </row>
    <row r="1467" spans="1:19" x14ac:dyDescent="0.25">
      <c r="A1467" t="s">
        <v>478</v>
      </c>
      <c r="B1467" t="s">
        <v>284</v>
      </c>
      <c r="C1467" t="s">
        <v>309</v>
      </c>
      <c r="D1467" t="s">
        <v>477</v>
      </c>
      <c r="E1467" t="s">
        <v>67</v>
      </c>
      <c r="F1467" t="s">
        <v>68</v>
      </c>
      <c r="G1467" s="133">
        <v>1</v>
      </c>
      <c r="H1467" t="s">
        <v>248</v>
      </c>
      <c r="I1467" t="s">
        <v>521</v>
      </c>
      <c r="J1467" t="s">
        <v>522</v>
      </c>
      <c r="K1467" s="327">
        <v>141</v>
      </c>
      <c r="L1467" s="326">
        <v>8.9579999446868896E-2</v>
      </c>
      <c r="M1467" s="326">
        <v>9.1739997267723083E-2</v>
      </c>
      <c r="N1467" s="327">
        <v>576</v>
      </c>
      <c r="O1467" s="326">
        <v>7.9669997096061707E-2</v>
      </c>
      <c r="P1467" s="326">
        <v>8.1249997019767761E-2</v>
      </c>
      <c r="Q1467" s="327">
        <v>7517</v>
      </c>
      <c r="R1467" s="326">
        <v>6.0920000076293952E-2</v>
      </c>
      <c r="S1467" s="325">
        <v>6.3589997589588165E-2</v>
      </c>
    </row>
    <row r="1468" spans="1:19" x14ac:dyDescent="0.25">
      <c r="A1468" t="s">
        <v>478</v>
      </c>
      <c r="B1468" t="s">
        <v>284</v>
      </c>
      <c r="C1468" t="s">
        <v>309</v>
      </c>
      <c r="D1468" t="s">
        <v>477</v>
      </c>
      <c r="E1468" t="s">
        <v>67</v>
      </c>
      <c r="F1468" t="s">
        <v>68</v>
      </c>
      <c r="G1468" s="133">
        <v>1</v>
      </c>
      <c r="H1468" t="s">
        <v>248</v>
      </c>
      <c r="I1468" t="s">
        <v>521</v>
      </c>
      <c r="J1468" t="s">
        <v>438</v>
      </c>
      <c r="K1468" s="327">
        <v>37</v>
      </c>
      <c r="L1468" s="326">
        <v>2.350999973714352E-2</v>
      </c>
      <c r="N1468" s="327">
        <v>141</v>
      </c>
      <c r="O1468" s="326">
        <v>1.9500000402331349E-2</v>
      </c>
      <c r="Q1468" s="327">
        <v>5183</v>
      </c>
      <c r="R1468" s="326">
        <v>4.2010001838207238E-2</v>
      </c>
      <c r="S1468" s="325"/>
    </row>
    <row r="1469" spans="1:19" x14ac:dyDescent="0.25">
      <c r="A1469" t="s">
        <v>478</v>
      </c>
      <c r="B1469" t="s">
        <v>284</v>
      </c>
      <c r="C1469" t="s">
        <v>309</v>
      </c>
      <c r="D1469" t="s">
        <v>477</v>
      </c>
      <c r="E1469" t="s">
        <v>67</v>
      </c>
      <c r="F1469" t="s">
        <v>68</v>
      </c>
      <c r="G1469" s="133">
        <v>1</v>
      </c>
      <c r="H1469" t="s">
        <v>248</v>
      </c>
      <c r="I1469" t="s">
        <v>517</v>
      </c>
      <c r="J1469" t="s">
        <v>520</v>
      </c>
      <c r="K1469" s="327">
        <v>551</v>
      </c>
      <c r="L1469" s="326">
        <v>0.35005998611450201</v>
      </c>
      <c r="N1469" s="327">
        <v>2465</v>
      </c>
      <c r="O1469" s="326">
        <v>0.34093999862670898</v>
      </c>
      <c r="Q1469" s="327">
        <v>43571</v>
      </c>
      <c r="R1469" s="326">
        <v>0.35313001275062561</v>
      </c>
      <c r="S1469" s="325"/>
    </row>
    <row r="1470" spans="1:19" x14ac:dyDescent="0.25">
      <c r="A1470" t="s">
        <v>478</v>
      </c>
      <c r="B1470" t="s">
        <v>284</v>
      </c>
      <c r="C1470" t="s">
        <v>309</v>
      </c>
      <c r="D1470" t="s">
        <v>477</v>
      </c>
      <c r="E1470" t="s">
        <v>67</v>
      </c>
      <c r="F1470" t="s">
        <v>68</v>
      </c>
      <c r="G1470">
        <v>1</v>
      </c>
      <c r="H1470" t="s">
        <v>248</v>
      </c>
      <c r="I1470" t="s">
        <v>517</v>
      </c>
      <c r="J1470" t="s">
        <v>519</v>
      </c>
      <c r="K1470" s="142">
        <v>407</v>
      </c>
      <c r="L1470" s="326">
        <v>0.25857999920845032</v>
      </c>
      <c r="N1470" s="142">
        <v>2041</v>
      </c>
      <c r="O1470" s="326">
        <v>0.28229999542236328</v>
      </c>
      <c r="Q1470" s="142">
        <v>34904</v>
      </c>
      <c r="R1470" s="326">
        <v>0.28288999199867249</v>
      </c>
    </row>
    <row r="1471" spans="1:19" x14ac:dyDescent="0.25">
      <c r="A1471" t="s">
        <v>478</v>
      </c>
      <c r="B1471" t="s">
        <v>284</v>
      </c>
      <c r="C1471" t="s">
        <v>309</v>
      </c>
      <c r="D1471" t="s">
        <v>477</v>
      </c>
      <c r="E1471" t="s">
        <v>67</v>
      </c>
      <c r="F1471" t="s">
        <v>68</v>
      </c>
      <c r="G1471" s="133">
        <v>1</v>
      </c>
      <c r="H1471" t="s">
        <v>248</v>
      </c>
      <c r="I1471" t="s">
        <v>517</v>
      </c>
      <c r="J1471" t="s">
        <v>518</v>
      </c>
      <c r="K1471" s="327">
        <v>616</v>
      </c>
      <c r="L1471" s="326">
        <v>0.39136001467704767</v>
      </c>
      <c r="N1471" s="327">
        <v>2724</v>
      </c>
      <c r="O1471" s="326">
        <v>0.37676000595092768</v>
      </c>
      <c r="Q1471" s="327">
        <v>44910</v>
      </c>
      <c r="R1471" s="326">
        <v>0.3639799952507019</v>
      </c>
      <c r="S1471" s="325"/>
    </row>
    <row r="1472" spans="1:19" x14ac:dyDescent="0.25">
      <c r="A1472" t="s">
        <v>478</v>
      </c>
      <c r="B1472" t="s">
        <v>284</v>
      </c>
      <c r="C1472" t="s">
        <v>309</v>
      </c>
      <c r="D1472" t="s">
        <v>477</v>
      </c>
      <c r="E1472" t="s">
        <v>67</v>
      </c>
      <c r="F1472" t="s">
        <v>68</v>
      </c>
      <c r="G1472" s="133">
        <v>1</v>
      </c>
      <c r="H1472" t="s">
        <v>248</v>
      </c>
      <c r="I1472" t="s">
        <v>513</v>
      </c>
      <c r="J1472" t="s">
        <v>516</v>
      </c>
      <c r="K1472" s="327">
        <v>47</v>
      </c>
      <c r="L1472" s="326">
        <v>2.9859999194741249E-2</v>
      </c>
      <c r="M1472" s="326">
        <v>3.4480001777410507E-2</v>
      </c>
      <c r="N1472" s="327">
        <v>294</v>
      </c>
      <c r="O1472" s="326">
        <v>4.0660001337528229E-2</v>
      </c>
      <c r="P1472" s="326">
        <v>4.7469999641180038E-2</v>
      </c>
      <c r="Q1472" s="327">
        <v>4179</v>
      </c>
      <c r="R1472" s="326">
        <v>3.3870000392198563E-2</v>
      </c>
      <c r="S1472" s="325">
        <v>3.8320001214742661E-2</v>
      </c>
    </row>
    <row r="1473" spans="1:19" x14ac:dyDescent="0.25">
      <c r="A1473" t="s">
        <v>478</v>
      </c>
      <c r="B1473" t="s">
        <v>284</v>
      </c>
      <c r="C1473" t="s">
        <v>309</v>
      </c>
      <c r="D1473" t="s">
        <v>477</v>
      </c>
      <c r="E1473" t="s">
        <v>67</v>
      </c>
      <c r="F1473" t="s">
        <v>68</v>
      </c>
      <c r="G1473" s="133">
        <v>1</v>
      </c>
      <c r="H1473" t="s">
        <v>248</v>
      </c>
      <c r="I1473" t="s">
        <v>513</v>
      </c>
      <c r="J1473" t="s">
        <v>515</v>
      </c>
      <c r="K1473" s="327">
        <v>172</v>
      </c>
      <c r="L1473" s="326">
        <v>0.1092799976468086</v>
      </c>
      <c r="M1473" s="326">
        <v>0.1261900067329407</v>
      </c>
      <c r="N1473" s="327">
        <v>759</v>
      </c>
      <c r="O1473" s="326">
        <v>0.10497999936342239</v>
      </c>
      <c r="P1473" s="326">
        <v>0.12253999710083011</v>
      </c>
      <c r="Q1473" s="327">
        <v>13286</v>
      </c>
      <c r="R1473" s="326">
        <v>0.1076800003647804</v>
      </c>
      <c r="S1473" s="325">
        <v>0.12182000279426571</v>
      </c>
    </row>
    <row r="1474" spans="1:19" x14ac:dyDescent="0.25">
      <c r="A1474" t="s">
        <v>478</v>
      </c>
      <c r="B1474" t="s">
        <v>284</v>
      </c>
      <c r="C1474" t="s">
        <v>309</v>
      </c>
      <c r="D1474" t="s">
        <v>477</v>
      </c>
      <c r="E1474" t="s">
        <v>67</v>
      </c>
      <c r="F1474" t="s">
        <v>68</v>
      </c>
      <c r="G1474" s="133">
        <v>1</v>
      </c>
      <c r="H1474" t="s">
        <v>248</v>
      </c>
      <c r="I1474" t="s">
        <v>513</v>
      </c>
      <c r="J1474" t="s">
        <v>514</v>
      </c>
      <c r="K1474" s="327">
        <v>1144</v>
      </c>
      <c r="L1474" s="326">
        <v>0.72680997848510742</v>
      </c>
      <c r="M1474" s="326">
        <v>0.83933001756668091</v>
      </c>
      <c r="N1474" s="327">
        <v>5141</v>
      </c>
      <c r="O1474" s="326">
        <v>0.71107000112533569</v>
      </c>
      <c r="P1474" s="326">
        <v>0.82999998331069946</v>
      </c>
      <c r="Q1474" s="327">
        <v>91601</v>
      </c>
      <c r="R1474" s="326">
        <v>0.74239999055862427</v>
      </c>
      <c r="S1474" s="325">
        <v>0.83986997604370117</v>
      </c>
    </row>
    <row r="1475" spans="1:19" x14ac:dyDescent="0.25">
      <c r="A1475" t="s">
        <v>478</v>
      </c>
      <c r="B1475" t="s">
        <v>284</v>
      </c>
      <c r="C1475" t="s">
        <v>309</v>
      </c>
      <c r="D1475" t="s">
        <v>477</v>
      </c>
      <c r="E1475" t="s">
        <v>67</v>
      </c>
      <c r="F1475" t="s">
        <v>68</v>
      </c>
      <c r="G1475">
        <v>1</v>
      </c>
      <c r="H1475" t="s">
        <v>248</v>
      </c>
      <c r="I1475" t="s">
        <v>513</v>
      </c>
      <c r="J1475" t="s">
        <v>512</v>
      </c>
      <c r="K1475" s="142">
        <v>211</v>
      </c>
      <c r="L1475" s="326">
        <v>0.13404999673366549</v>
      </c>
      <c r="N1475" s="142">
        <v>1036</v>
      </c>
      <c r="O1475" s="326">
        <v>0.14328999817371371</v>
      </c>
      <c r="Q1475" s="142">
        <v>14319</v>
      </c>
      <c r="R1475" s="326">
        <v>0.11604999750852581</v>
      </c>
    </row>
    <row r="1476" spans="1:19" x14ac:dyDescent="0.25">
      <c r="A1476" t="s">
        <v>478</v>
      </c>
      <c r="B1476" t="s">
        <v>284</v>
      </c>
      <c r="C1476" t="s">
        <v>309</v>
      </c>
      <c r="D1476" t="s">
        <v>477</v>
      </c>
      <c r="E1476" t="s">
        <v>67</v>
      </c>
      <c r="F1476" t="s">
        <v>68</v>
      </c>
      <c r="G1476" s="133">
        <v>1</v>
      </c>
      <c r="H1476" t="s">
        <v>248</v>
      </c>
      <c r="I1476" t="s">
        <v>575</v>
      </c>
      <c r="J1476" t="s">
        <v>511</v>
      </c>
      <c r="K1476" s="327">
        <v>11</v>
      </c>
      <c r="L1476" s="326">
        <v>6.9900001399219036E-3</v>
      </c>
      <c r="M1476" s="326">
        <v>7.4100000783801079E-3</v>
      </c>
      <c r="N1476" s="327">
        <v>69</v>
      </c>
      <c r="O1476" s="326">
        <v>9.5399999991059303E-3</v>
      </c>
      <c r="P1476" s="326">
        <v>9.9999997764825821E-3</v>
      </c>
      <c r="Q1476" s="327">
        <v>5100</v>
      </c>
      <c r="R1476" s="326">
        <v>4.1329998522996902E-2</v>
      </c>
      <c r="S1476" s="325">
        <v>4.4070001691579819E-2</v>
      </c>
    </row>
    <row r="1477" spans="1:19" x14ac:dyDescent="0.25">
      <c r="A1477" t="s">
        <v>478</v>
      </c>
      <c r="B1477" t="s">
        <v>284</v>
      </c>
      <c r="C1477" t="s">
        <v>309</v>
      </c>
      <c r="D1477" t="s">
        <v>477</v>
      </c>
      <c r="E1477" t="s">
        <v>67</v>
      </c>
      <c r="F1477" t="s">
        <v>68</v>
      </c>
      <c r="G1477" s="133">
        <v>1</v>
      </c>
      <c r="H1477" t="s">
        <v>248</v>
      </c>
      <c r="I1477" t="s">
        <v>575</v>
      </c>
      <c r="J1477" t="s">
        <v>510</v>
      </c>
      <c r="K1477" s="327">
        <v>2</v>
      </c>
      <c r="L1477" s="326">
        <v>1.2700000079348679E-3</v>
      </c>
      <c r="M1477" s="326">
        <v>1.350000035017729E-3</v>
      </c>
      <c r="N1477" s="327">
        <v>13</v>
      </c>
      <c r="O1477" s="326">
        <v>1.799999969080091E-3</v>
      </c>
      <c r="P1477" s="326">
        <v>1.879999996162951E-3</v>
      </c>
      <c r="Q1477" s="327">
        <v>2781</v>
      </c>
      <c r="R1477" s="326">
        <v>2.2539999336004261E-2</v>
      </c>
      <c r="S1477" s="325">
        <v>2.4029999971389771E-2</v>
      </c>
    </row>
    <row r="1478" spans="1:19" x14ac:dyDescent="0.25">
      <c r="A1478" t="s">
        <v>478</v>
      </c>
      <c r="B1478" t="s">
        <v>284</v>
      </c>
      <c r="C1478" t="s">
        <v>309</v>
      </c>
      <c r="D1478" t="s">
        <v>477</v>
      </c>
      <c r="E1478" t="s">
        <v>67</v>
      </c>
      <c r="F1478" t="s">
        <v>68</v>
      </c>
      <c r="G1478" s="133">
        <v>1</v>
      </c>
      <c r="H1478" t="s">
        <v>248</v>
      </c>
      <c r="I1478" t="s">
        <v>575</v>
      </c>
      <c r="J1478" t="s">
        <v>509</v>
      </c>
      <c r="K1478" s="327">
        <v>2</v>
      </c>
      <c r="L1478" s="326">
        <v>1.2700000079348679E-3</v>
      </c>
      <c r="M1478" s="326">
        <v>1.350000035017729E-3</v>
      </c>
      <c r="N1478" s="327">
        <v>7</v>
      </c>
      <c r="O1478" s="326">
        <v>9.6999999368563294E-4</v>
      </c>
      <c r="P1478" s="326">
        <v>1.010000007227063E-3</v>
      </c>
      <c r="Q1478" s="327">
        <v>909</v>
      </c>
      <c r="R1478" s="326">
        <v>7.3699997738003731E-3</v>
      </c>
      <c r="S1478" s="325">
        <v>7.8499997034668922E-3</v>
      </c>
    </row>
    <row r="1479" spans="1:19" x14ac:dyDescent="0.25">
      <c r="A1479" t="s">
        <v>478</v>
      </c>
      <c r="B1479" t="s">
        <v>284</v>
      </c>
      <c r="C1479" t="s">
        <v>309</v>
      </c>
      <c r="D1479" t="s">
        <v>477</v>
      </c>
      <c r="E1479" t="s">
        <v>67</v>
      </c>
      <c r="F1479" t="s">
        <v>68</v>
      </c>
      <c r="G1479" s="133">
        <v>1</v>
      </c>
      <c r="H1479" t="s">
        <v>248</v>
      </c>
      <c r="I1479" t="s">
        <v>575</v>
      </c>
      <c r="J1479" t="s">
        <v>508</v>
      </c>
      <c r="K1479" s="327">
        <v>9</v>
      </c>
      <c r="L1479" s="326">
        <v>5.7199997827410698E-3</v>
      </c>
      <c r="M1479" s="326">
        <v>6.0600000433623791E-3</v>
      </c>
      <c r="N1479" s="327">
        <v>40</v>
      </c>
      <c r="O1479" s="326">
        <v>5.5300001986324787E-3</v>
      </c>
      <c r="P1479" s="326">
        <v>5.7999999262392521E-3</v>
      </c>
      <c r="Q1479" s="327">
        <v>2219</v>
      </c>
      <c r="R1479" s="326">
        <v>1.7980000004172329E-2</v>
      </c>
      <c r="S1479" s="325">
        <v>1.9169999286532399E-2</v>
      </c>
    </row>
    <row r="1480" spans="1:19" x14ac:dyDescent="0.25">
      <c r="A1480" t="s">
        <v>478</v>
      </c>
      <c r="B1480" t="s">
        <v>284</v>
      </c>
      <c r="C1480" t="s">
        <v>309</v>
      </c>
      <c r="D1480" t="s">
        <v>477</v>
      </c>
      <c r="E1480" t="s">
        <v>67</v>
      </c>
      <c r="F1480" t="s">
        <v>68</v>
      </c>
      <c r="G1480" s="133">
        <v>1</v>
      </c>
      <c r="H1480" t="s">
        <v>248</v>
      </c>
      <c r="I1480" t="s">
        <v>575</v>
      </c>
      <c r="J1480" t="s">
        <v>438</v>
      </c>
      <c r="K1480" s="327">
        <v>89</v>
      </c>
      <c r="L1480" s="326">
        <v>5.6540001183748252E-2</v>
      </c>
      <c r="N1480" s="327">
        <v>331</v>
      </c>
      <c r="O1480" s="326">
        <v>4.5779999345541E-2</v>
      </c>
      <c r="Q1480" s="327">
        <v>7648</v>
      </c>
      <c r="R1480" s="326">
        <v>6.1980001628398902E-2</v>
      </c>
      <c r="S1480" s="325"/>
    </row>
    <row r="1481" spans="1:19" x14ac:dyDescent="0.25">
      <c r="A1481" t="s">
        <v>478</v>
      </c>
      <c r="B1481" t="s">
        <v>284</v>
      </c>
      <c r="C1481" t="s">
        <v>309</v>
      </c>
      <c r="D1481" t="s">
        <v>477</v>
      </c>
      <c r="E1481" t="s">
        <v>67</v>
      </c>
      <c r="F1481" t="s">
        <v>68</v>
      </c>
      <c r="G1481" s="133">
        <v>1</v>
      </c>
      <c r="H1481" t="s">
        <v>248</v>
      </c>
      <c r="I1481" t="s">
        <v>575</v>
      </c>
      <c r="J1481" t="s">
        <v>507</v>
      </c>
      <c r="K1481" s="327">
        <v>1461</v>
      </c>
      <c r="L1481" s="326">
        <v>0.92821002006530762</v>
      </c>
      <c r="M1481" s="326">
        <v>0.98383998870849609</v>
      </c>
      <c r="N1481" s="327">
        <v>6770</v>
      </c>
      <c r="O1481" s="326">
        <v>0.93638002872467041</v>
      </c>
      <c r="P1481" s="326">
        <v>0.9812999963760376</v>
      </c>
      <c r="Q1481" s="327">
        <v>104728</v>
      </c>
      <c r="R1481" s="326">
        <v>0.84878998994827271</v>
      </c>
      <c r="S1481" s="325">
        <v>0.90487998723983765</v>
      </c>
    </row>
    <row r="1482" spans="1:19" x14ac:dyDescent="0.25">
      <c r="A1482" t="s">
        <v>478</v>
      </c>
      <c r="B1482" t="s">
        <v>284</v>
      </c>
      <c r="C1482" t="s">
        <v>309</v>
      </c>
      <c r="D1482" t="s">
        <v>477</v>
      </c>
      <c r="E1482" t="s">
        <v>67</v>
      </c>
      <c r="F1482" t="s">
        <v>68</v>
      </c>
      <c r="G1482" s="133">
        <v>1</v>
      </c>
      <c r="H1482" t="s">
        <v>248</v>
      </c>
      <c r="I1482" t="s">
        <v>576</v>
      </c>
      <c r="J1482" t="s">
        <v>485</v>
      </c>
      <c r="K1482" s="327">
        <v>0</v>
      </c>
      <c r="L1482" s="326">
        <v>0</v>
      </c>
      <c r="N1482" s="327">
        <v>0</v>
      </c>
      <c r="O1482" s="326">
        <v>0</v>
      </c>
      <c r="Q1482" s="327">
        <v>2</v>
      </c>
      <c r="R1482" s="326">
        <v>1.99999994947575E-5</v>
      </c>
      <c r="S1482" s="325">
        <v>0.5</v>
      </c>
    </row>
    <row r="1483" spans="1:19" x14ac:dyDescent="0.25">
      <c r="A1483" t="s">
        <v>478</v>
      </c>
      <c r="B1483" t="s">
        <v>284</v>
      </c>
      <c r="C1483" t="s">
        <v>309</v>
      </c>
      <c r="D1483" t="s">
        <v>477</v>
      </c>
      <c r="E1483" t="s">
        <v>67</v>
      </c>
      <c r="F1483" t="s">
        <v>68</v>
      </c>
      <c r="G1483" s="133">
        <v>1</v>
      </c>
      <c r="H1483" t="s">
        <v>248</v>
      </c>
      <c r="I1483" t="s">
        <v>576</v>
      </c>
      <c r="J1483" t="s">
        <v>484</v>
      </c>
      <c r="K1483" s="327">
        <v>0</v>
      </c>
      <c r="L1483" s="326">
        <v>0</v>
      </c>
      <c r="N1483" s="327">
        <v>0</v>
      </c>
      <c r="O1483" s="326">
        <v>0</v>
      </c>
      <c r="Q1483" s="327">
        <v>2</v>
      </c>
      <c r="R1483" s="326">
        <v>1.99999994947575E-5</v>
      </c>
      <c r="S1483" s="325">
        <v>0.5</v>
      </c>
    </row>
    <row r="1484" spans="1:19" x14ac:dyDescent="0.25">
      <c r="A1484" t="s">
        <v>478</v>
      </c>
      <c r="B1484" t="s">
        <v>284</v>
      </c>
      <c r="C1484" t="s">
        <v>309</v>
      </c>
      <c r="D1484" t="s">
        <v>477</v>
      </c>
      <c r="E1484" t="s">
        <v>67</v>
      </c>
      <c r="F1484" t="s">
        <v>68</v>
      </c>
      <c r="G1484" s="133">
        <v>1</v>
      </c>
      <c r="H1484" t="s">
        <v>248</v>
      </c>
      <c r="I1484" t="s">
        <v>576</v>
      </c>
      <c r="J1484" t="s">
        <v>438</v>
      </c>
      <c r="K1484" s="327">
        <v>1574</v>
      </c>
      <c r="L1484" s="326">
        <v>1</v>
      </c>
      <c r="N1484" s="327">
        <v>7230</v>
      </c>
      <c r="O1484" s="326">
        <v>1</v>
      </c>
      <c r="Q1484" s="327">
        <v>123381</v>
      </c>
      <c r="R1484" s="326">
        <v>0.99997001886367798</v>
      </c>
      <c r="S1484" s="325"/>
    </row>
    <row r="1485" spans="1:19" x14ac:dyDescent="0.25">
      <c r="A1485" t="s">
        <v>478</v>
      </c>
      <c r="B1485" t="s">
        <v>284</v>
      </c>
      <c r="C1485" t="s">
        <v>309</v>
      </c>
      <c r="D1485" t="s">
        <v>477</v>
      </c>
      <c r="E1485" t="s">
        <v>67</v>
      </c>
      <c r="F1485" t="s">
        <v>68</v>
      </c>
      <c r="G1485">
        <v>1</v>
      </c>
      <c r="H1485" t="s">
        <v>248</v>
      </c>
      <c r="I1485" t="s">
        <v>504</v>
      </c>
      <c r="J1485" t="s">
        <v>506</v>
      </c>
      <c r="K1485" s="142">
        <v>211</v>
      </c>
      <c r="L1485" s="326">
        <v>0.13404999673366549</v>
      </c>
      <c r="N1485" s="142">
        <v>1036</v>
      </c>
      <c r="O1485" s="326">
        <v>0.14328999817371371</v>
      </c>
      <c r="Q1485" s="142">
        <v>14319</v>
      </c>
      <c r="R1485" s="326">
        <v>0.11604999750852581</v>
      </c>
    </row>
    <row r="1486" spans="1:19" x14ac:dyDescent="0.25">
      <c r="A1486" t="s">
        <v>478</v>
      </c>
      <c r="B1486" t="s">
        <v>284</v>
      </c>
      <c r="C1486" t="s">
        <v>309</v>
      </c>
      <c r="D1486" t="s">
        <v>477</v>
      </c>
      <c r="E1486" t="s">
        <v>67</v>
      </c>
      <c r="F1486" t="s">
        <v>68</v>
      </c>
      <c r="G1486">
        <v>1</v>
      </c>
      <c r="H1486" t="s">
        <v>248</v>
      </c>
      <c r="I1486" t="s">
        <v>504</v>
      </c>
      <c r="J1486" t="s">
        <v>424</v>
      </c>
      <c r="K1486" s="142">
        <v>172</v>
      </c>
      <c r="L1486" s="326">
        <v>0.1092799976468086</v>
      </c>
      <c r="M1486" s="326">
        <v>0.1261900067329407</v>
      </c>
      <c r="N1486" s="142">
        <v>759</v>
      </c>
      <c r="O1486" s="326">
        <v>0.10497999936342239</v>
      </c>
      <c r="P1486" s="326">
        <v>0.12253999710083011</v>
      </c>
      <c r="Q1486" s="142">
        <v>13286</v>
      </c>
      <c r="R1486" s="326">
        <v>0.1076800003647804</v>
      </c>
      <c r="S1486" s="326">
        <v>0.12182000279426571</v>
      </c>
    </row>
    <row r="1487" spans="1:19" x14ac:dyDescent="0.25">
      <c r="A1487" t="s">
        <v>478</v>
      </c>
      <c r="B1487" t="s">
        <v>284</v>
      </c>
      <c r="C1487" t="s">
        <v>309</v>
      </c>
      <c r="D1487" t="s">
        <v>477</v>
      </c>
      <c r="E1487" t="s">
        <v>67</v>
      </c>
      <c r="F1487" t="s">
        <v>68</v>
      </c>
      <c r="G1487" s="133">
        <v>1</v>
      </c>
      <c r="H1487" t="s">
        <v>248</v>
      </c>
      <c r="I1487" t="s">
        <v>504</v>
      </c>
      <c r="J1487" t="s">
        <v>455</v>
      </c>
      <c r="K1487" s="327">
        <v>605</v>
      </c>
      <c r="L1487" s="326">
        <v>0.38436999917030329</v>
      </c>
      <c r="M1487" s="326">
        <v>0.44387000799179083</v>
      </c>
      <c r="N1487" s="327">
        <v>2492</v>
      </c>
      <c r="O1487" s="326">
        <v>0.34466999769210821</v>
      </c>
      <c r="P1487" s="326">
        <v>0.40231999754905701</v>
      </c>
      <c r="Q1487" s="327">
        <v>43045</v>
      </c>
      <c r="R1487" s="326">
        <v>0.34887000918388372</v>
      </c>
      <c r="S1487" s="325">
        <v>0.39467000961303711</v>
      </c>
    </row>
    <row r="1488" spans="1:19" x14ac:dyDescent="0.25">
      <c r="A1488" t="s">
        <v>478</v>
      </c>
      <c r="B1488" t="s">
        <v>284</v>
      </c>
      <c r="C1488" t="s">
        <v>309</v>
      </c>
      <c r="D1488" t="s">
        <v>477</v>
      </c>
      <c r="E1488" t="s">
        <v>67</v>
      </c>
      <c r="F1488" t="s">
        <v>68</v>
      </c>
      <c r="G1488" s="133">
        <v>1</v>
      </c>
      <c r="H1488" t="s">
        <v>248</v>
      </c>
      <c r="I1488" t="s">
        <v>504</v>
      </c>
      <c r="J1488" t="s">
        <v>505</v>
      </c>
      <c r="K1488" s="327">
        <v>469</v>
      </c>
      <c r="L1488" s="326">
        <v>0.2979699969291687</v>
      </c>
      <c r="M1488" s="326">
        <v>0.34409001469612122</v>
      </c>
      <c r="N1488" s="327">
        <v>2310</v>
      </c>
      <c r="O1488" s="326">
        <v>0.31949999928474432</v>
      </c>
      <c r="P1488" s="326">
        <v>0.37294000387191772</v>
      </c>
      <c r="Q1488" s="327">
        <v>42835</v>
      </c>
      <c r="R1488" s="326">
        <v>0.34716999530792242</v>
      </c>
      <c r="S1488" s="325">
        <v>0.39274001121521002</v>
      </c>
    </row>
    <row r="1489" spans="1:19" x14ac:dyDescent="0.25">
      <c r="A1489" t="s">
        <v>478</v>
      </c>
      <c r="B1489" t="s">
        <v>284</v>
      </c>
      <c r="C1489" t="s">
        <v>309</v>
      </c>
      <c r="D1489" t="s">
        <v>477</v>
      </c>
      <c r="E1489" t="s">
        <v>67</v>
      </c>
      <c r="F1489" t="s">
        <v>68</v>
      </c>
      <c r="G1489" s="133">
        <v>1</v>
      </c>
      <c r="H1489" t="s">
        <v>248</v>
      </c>
      <c r="I1489" t="s">
        <v>504</v>
      </c>
      <c r="J1489" t="s">
        <v>503</v>
      </c>
      <c r="K1489" s="327">
        <v>117</v>
      </c>
      <c r="L1489" s="326">
        <v>7.4330002069473267E-2</v>
      </c>
      <c r="M1489" s="326">
        <v>8.5840001702308655E-2</v>
      </c>
      <c r="N1489" s="327">
        <v>633</v>
      </c>
      <c r="O1489" s="326">
        <v>8.7549999356269836E-2</v>
      </c>
      <c r="P1489" s="326">
        <v>0.1022000014781952</v>
      </c>
      <c r="Q1489" s="327">
        <v>9900</v>
      </c>
      <c r="R1489" s="326">
        <v>8.0239996314048767E-2</v>
      </c>
      <c r="S1489" s="325">
        <v>9.0769998729228973E-2</v>
      </c>
    </row>
    <row r="1490" spans="1:19" x14ac:dyDescent="0.25">
      <c r="A1490" t="s">
        <v>478</v>
      </c>
      <c r="B1490" t="s">
        <v>284</v>
      </c>
      <c r="C1490" t="s">
        <v>309</v>
      </c>
      <c r="D1490" t="s">
        <v>477</v>
      </c>
      <c r="E1490" t="s">
        <v>67</v>
      </c>
      <c r="F1490" t="s">
        <v>68</v>
      </c>
      <c r="G1490" s="133">
        <v>1</v>
      </c>
      <c r="H1490" t="s">
        <v>248</v>
      </c>
      <c r="I1490" t="s">
        <v>501</v>
      </c>
      <c r="J1490" t="s">
        <v>502</v>
      </c>
      <c r="K1490" s="327">
        <v>211</v>
      </c>
      <c r="L1490" s="326">
        <v>0.13404999673366549</v>
      </c>
      <c r="N1490" s="327">
        <v>1036</v>
      </c>
      <c r="O1490" s="326">
        <v>0.14328999817371371</v>
      </c>
      <c r="Q1490" s="327">
        <v>14319</v>
      </c>
      <c r="R1490" s="326">
        <v>0.11604999750852581</v>
      </c>
      <c r="S1490" s="325"/>
    </row>
    <row r="1491" spans="1:19" x14ac:dyDescent="0.25">
      <c r="A1491" t="s">
        <v>478</v>
      </c>
      <c r="B1491" t="s">
        <v>284</v>
      </c>
      <c r="C1491" t="s">
        <v>309</v>
      </c>
      <c r="D1491" t="s">
        <v>477</v>
      </c>
      <c r="E1491" t="s">
        <v>67</v>
      </c>
      <c r="F1491" t="s">
        <v>68</v>
      </c>
      <c r="G1491" s="133">
        <v>1</v>
      </c>
      <c r="H1491" t="s">
        <v>248</v>
      </c>
      <c r="I1491" t="s">
        <v>501</v>
      </c>
      <c r="J1491" t="s">
        <v>500</v>
      </c>
      <c r="K1491" s="327">
        <v>1363</v>
      </c>
      <c r="L1491" s="326">
        <v>0.86594998836517334</v>
      </c>
      <c r="M1491" s="326">
        <v>1</v>
      </c>
      <c r="N1491" s="327">
        <v>6194</v>
      </c>
      <c r="O1491" s="326">
        <v>0.85671001672744751</v>
      </c>
      <c r="P1491" s="326">
        <v>1</v>
      </c>
      <c r="Q1491" s="327">
        <v>109066</v>
      </c>
      <c r="R1491" s="326">
        <v>0.88394999504089355</v>
      </c>
      <c r="S1491" s="325">
        <v>1</v>
      </c>
    </row>
    <row r="1492" spans="1:19" x14ac:dyDescent="0.25">
      <c r="A1492" t="s">
        <v>478</v>
      </c>
      <c r="B1492" t="s">
        <v>284</v>
      </c>
      <c r="C1492" t="s">
        <v>309</v>
      </c>
      <c r="D1492" t="s">
        <v>477</v>
      </c>
      <c r="E1492" t="s">
        <v>67</v>
      </c>
      <c r="F1492" t="s">
        <v>68</v>
      </c>
      <c r="G1492">
        <v>1</v>
      </c>
      <c r="H1492" t="s">
        <v>248</v>
      </c>
      <c r="I1492" t="s">
        <v>577</v>
      </c>
      <c r="J1492" t="s">
        <v>493</v>
      </c>
      <c r="K1492" s="142">
        <v>1538</v>
      </c>
      <c r="L1492" s="326">
        <v>0.97712999582290649</v>
      </c>
      <c r="N1492" s="142">
        <v>3292</v>
      </c>
      <c r="O1492" s="326">
        <v>0.4553300142288208</v>
      </c>
      <c r="Q1492" s="142">
        <v>45663</v>
      </c>
      <c r="R1492" s="326">
        <v>0.37009000778198242</v>
      </c>
    </row>
    <row r="1493" spans="1:19" x14ac:dyDescent="0.25">
      <c r="A1493" t="s">
        <v>478</v>
      </c>
      <c r="B1493" t="s">
        <v>284</v>
      </c>
      <c r="C1493" t="s">
        <v>309</v>
      </c>
      <c r="D1493" t="s">
        <v>477</v>
      </c>
      <c r="E1493" t="s">
        <v>67</v>
      </c>
      <c r="F1493" t="s">
        <v>68</v>
      </c>
      <c r="G1493" s="133">
        <v>1</v>
      </c>
      <c r="H1493" t="s">
        <v>248</v>
      </c>
      <c r="I1493" t="s">
        <v>577</v>
      </c>
      <c r="J1493" t="s">
        <v>492</v>
      </c>
      <c r="K1493" s="327">
        <v>22</v>
      </c>
      <c r="L1493" s="326">
        <v>1.3980000279843811E-2</v>
      </c>
      <c r="M1493" s="326">
        <v>0.61110997200012207</v>
      </c>
      <c r="N1493" s="327">
        <v>3232</v>
      </c>
      <c r="O1493" s="326">
        <v>0.44703000783920288</v>
      </c>
      <c r="P1493" s="326">
        <v>0.82072001695632935</v>
      </c>
      <c r="Q1493" s="327">
        <v>63272</v>
      </c>
      <c r="R1493" s="326">
        <v>0.51279997825622559</v>
      </c>
      <c r="S1493" s="325">
        <v>0.81407999992370605</v>
      </c>
    </row>
    <row r="1494" spans="1:19" x14ac:dyDescent="0.25">
      <c r="A1494" t="s">
        <v>478</v>
      </c>
      <c r="B1494" t="s">
        <v>284</v>
      </c>
      <c r="C1494" t="s">
        <v>309</v>
      </c>
      <c r="D1494" t="s">
        <v>477</v>
      </c>
      <c r="E1494" t="s">
        <v>67</v>
      </c>
      <c r="F1494" t="s">
        <v>68</v>
      </c>
      <c r="G1494" s="133">
        <v>1</v>
      </c>
      <c r="H1494" t="s">
        <v>248</v>
      </c>
      <c r="I1494" t="s">
        <v>577</v>
      </c>
      <c r="J1494" t="s">
        <v>491</v>
      </c>
      <c r="K1494" s="327">
        <v>10</v>
      </c>
      <c r="L1494" s="326">
        <v>6.3499999232590199E-3</v>
      </c>
      <c r="M1494" s="326">
        <v>0.27777999639511108</v>
      </c>
      <c r="N1494" s="327">
        <v>436</v>
      </c>
      <c r="O1494" s="326">
        <v>6.0300000011920929E-2</v>
      </c>
      <c r="P1494" s="326">
        <v>0.11072000116109849</v>
      </c>
      <c r="Q1494" s="327">
        <v>9186</v>
      </c>
      <c r="R1494" s="326">
        <v>7.4450001120567322E-2</v>
      </c>
      <c r="S1494" s="325">
        <v>0.11818999797105791</v>
      </c>
    </row>
    <row r="1495" spans="1:19" x14ac:dyDescent="0.25">
      <c r="A1495" t="s">
        <v>478</v>
      </c>
      <c r="B1495" t="s">
        <v>284</v>
      </c>
      <c r="C1495" t="s">
        <v>309</v>
      </c>
      <c r="D1495" t="s">
        <v>477</v>
      </c>
      <c r="E1495" t="s">
        <v>67</v>
      </c>
      <c r="F1495" t="s">
        <v>68</v>
      </c>
      <c r="G1495" s="133">
        <v>1</v>
      </c>
      <c r="H1495" t="s">
        <v>248</v>
      </c>
      <c r="I1495" t="s">
        <v>577</v>
      </c>
      <c r="J1495" t="s">
        <v>490</v>
      </c>
      <c r="K1495" s="327">
        <v>0</v>
      </c>
      <c r="L1495" s="326">
        <v>0</v>
      </c>
      <c r="M1495" s="326">
        <v>0</v>
      </c>
      <c r="N1495" s="327">
        <v>168</v>
      </c>
      <c r="O1495" s="326">
        <v>2.324000000953674E-2</v>
      </c>
      <c r="P1495" s="326">
        <v>4.2660001665353782E-2</v>
      </c>
      <c r="Q1495" s="327">
        <v>3071</v>
      </c>
      <c r="R1495" s="326">
        <v>2.489000000059605E-2</v>
      </c>
      <c r="S1495" s="325">
        <v>3.9510000497102737E-2</v>
      </c>
    </row>
    <row r="1496" spans="1:19" x14ac:dyDescent="0.25">
      <c r="A1496" t="s">
        <v>478</v>
      </c>
      <c r="B1496" t="s">
        <v>284</v>
      </c>
      <c r="C1496" t="s">
        <v>309</v>
      </c>
      <c r="D1496" t="s">
        <v>477</v>
      </c>
      <c r="E1496" t="s">
        <v>67</v>
      </c>
      <c r="F1496" t="s">
        <v>68</v>
      </c>
      <c r="G1496">
        <v>1</v>
      </c>
      <c r="H1496" t="s">
        <v>248</v>
      </c>
      <c r="I1496" t="s">
        <v>577</v>
      </c>
      <c r="J1496" t="s">
        <v>489</v>
      </c>
      <c r="K1496" s="142">
        <v>2</v>
      </c>
      <c r="L1496" s="326">
        <v>1.2700000079348679E-3</v>
      </c>
      <c r="M1496" s="326">
        <v>5.5560000240802758E-2</v>
      </c>
      <c r="N1496" s="142">
        <v>82</v>
      </c>
      <c r="O1496" s="326">
        <v>1.1339999735355381E-2</v>
      </c>
      <c r="P1496" s="326">
        <v>2.0819999277591709E-2</v>
      </c>
      <c r="Q1496" s="142">
        <v>1819</v>
      </c>
      <c r="R1496" s="326">
        <v>1.473999954760075E-2</v>
      </c>
      <c r="S1496" s="326">
        <v>2.339999936521053E-2</v>
      </c>
    </row>
    <row r="1497" spans="1:19" x14ac:dyDescent="0.25">
      <c r="A1497" t="s">
        <v>478</v>
      </c>
      <c r="B1497" t="s">
        <v>284</v>
      </c>
      <c r="C1497" t="s">
        <v>309</v>
      </c>
      <c r="D1497" t="s">
        <v>477</v>
      </c>
      <c r="E1497" t="s">
        <v>67</v>
      </c>
      <c r="F1497" t="s">
        <v>68</v>
      </c>
      <c r="G1497">
        <v>1</v>
      </c>
      <c r="H1497" t="s">
        <v>248</v>
      </c>
      <c r="I1497" t="s">
        <v>577</v>
      </c>
      <c r="J1497" t="s">
        <v>488</v>
      </c>
      <c r="K1497" s="142">
        <v>2</v>
      </c>
      <c r="L1497" s="326">
        <v>1.2700000079348679E-3</v>
      </c>
      <c r="M1497" s="326">
        <v>5.5560000240802758E-2</v>
      </c>
      <c r="N1497" s="142">
        <v>20</v>
      </c>
      <c r="O1497" s="326">
        <v>2.769999904558063E-3</v>
      </c>
      <c r="P1497" s="326">
        <v>5.0800000317394733E-3</v>
      </c>
      <c r="Q1497" s="142">
        <v>374</v>
      </c>
      <c r="R1497" s="326">
        <v>3.03000002168119E-3</v>
      </c>
      <c r="S1497" s="326">
        <v>4.8099998384714127E-3</v>
      </c>
    </row>
    <row r="1498" spans="1:19" x14ac:dyDescent="0.25">
      <c r="A1498" t="s">
        <v>478</v>
      </c>
      <c r="B1498" t="s">
        <v>284</v>
      </c>
      <c r="C1498" t="s">
        <v>309</v>
      </c>
      <c r="D1498" t="s">
        <v>477</v>
      </c>
      <c r="E1498" t="s">
        <v>67</v>
      </c>
      <c r="F1498" t="s">
        <v>68</v>
      </c>
      <c r="G1498">
        <v>1</v>
      </c>
      <c r="H1498" t="s">
        <v>248</v>
      </c>
      <c r="I1498" t="s">
        <v>499</v>
      </c>
      <c r="J1498" t="s">
        <v>261</v>
      </c>
      <c r="K1498" s="142">
        <v>1568</v>
      </c>
      <c r="L1498" s="326">
        <v>0.99619001150131226</v>
      </c>
      <c r="N1498" s="142">
        <v>7181</v>
      </c>
      <c r="O1498" s="326">
        <v>0.99321997165679932</v>
      </c>
      <c r="Q1498" s="142">
        <v>122496</v>
      </c>
      <c r="R1498" s="326">
        <v>0.99278998374938965</v>
      </c>
    </row>
    <row r="1499" spans="1:19" x14ac:dyDescent="0.25">
      <c r="A1499" t="s">
        <v>478</v>
      </c>
      <c r="B1499" t="s">
        <v>284</v>
      </c>
      <c r="C1499" t="s">
        <v>309</v>
      </c>
      <c r="D1499" t="s">
        <v>477</v>
      </c>
      <c r="E1499" t="s">
        <v>67</v>
      </c>
      <c r="F1499" t="s">
        <v>68</v>
      </c>
      <c r="G1499">
        <v>1</v>
      </c>
      <c r="H1499" t="s">
        <v>248</v>
      </c>
      <c r="I1499" t="s">
        <v>499</v>
      </c>
      <c r="J1499" t="s">
        <v>262</v>
      </c>
      <c r="K1499" s="142">
        <v>6</v>
      </c>
      <c r="L1499" s="326">
        <v>3.8099999073892832E-3</v>
      </c>
      <c r="N1499" s="142">
        <v>49</v>
      </c>
      <c r="O1499" s="326">
        <v>6.7799999378621578E-3</v>
      </c>
      <c r="Q1499" s="142">
        <v>889</v>
      </c>
      <c r="R1499" s="326">
        <v>7.2099999524652958E-3</v>
      </c>
    </row>
    <row r="1500" spans="1:19" x14ac:dyDescent="0.25">
      <c r="A1500" t="s">
        <v>478</v>
      </c>
      <c r="B1500" t="s">
        <v>284</v>
      </c>
      <c r="C1500" t="s">
        <v>309</v>
      </c>
      <c r="D1500" t="s">
        <v>477</v>
      </c>
      <c r="E1500" t="s">
        <v>67</v>
      </c>
      <c r="F1500" t="s">
        <v>68</v>
      </c>
      <c r="G1500" s="133">
        <v>1</v>
      </c>
      <c r="H1500" t="s">
        <v>248</v>
      </c>
      <c r="I1500" t="s">
        <v>578</v>
      </c>
      <c r="J1500" t="s">
        <v>498</v>
      </c>
      <c r="K1500" s="327">
        <v>506</v>
      </c>
      <c r="L1500" s="326">
        <v>0.3214699923992157</v>
      </c>
      <c r="N1500" s="327">
        <v>1825</v>
      </c>
      <c r="O1500" s="326">
        <v>0.25242000818252558</v>
      </c>
      <c r="Q1500" s="327">
        <v>17871</v>
      </c>
      <c r="R1500" s="326">
        <v>0.1448400020599365</v>
      </c>
      <c r="S1500" s="325"/>
    </row>
    <row r="1501" spans="1:19" x14ac:dyDescent="0.25">
      <c r="A1501" t="s">
        <v>478</v>
      </c>
      <c r="B1501" t="s">
        <v>284</v>
      </c>
      <c r="C1501" t="s">
        <v>309</v>
      </c>
      <c r="D1501" t="s">
        <v>477</v>
      </c>
      <c r="E1501" t="s">
        <v>67</v>
      </c>
      <c r="F1501" t="s">
        <v>68</v>
      </c>
      <c r="G1501">
        <v>1</v>
      </c>
      <c r="H1501" t="s">
        <v>248</v>
      </c>
      <c r="I1501" t="s">
        <v>578</v>
      </c>
      <c r="J1501" t="s">
        <v>497</v>
      </c>
      <c r="K1501" s="142">
        <v>398</v>
      </c>
      <c r="L1501" s="326">
        <v>0.25286000967025762</v>
      </c>
      <c r="N1501" s="142">
        <v>1546</v>
      </c>
      <c r="O1501" s="326">
        <v>0.21382999420166021</v>
      </c>
      <c r="Q1501" s="142">
        <v>21943</v>
      </c>
      <c r="R1501" s="326">
        <v>0.17783999443054199</v>
      </c>
    </row>
    <row r="1502" spans="1:19" x14ac:dyDescent="0.25">
      <c r="A1502" t="s">
        <v>478</v>
      </c>
      <c r="B1502" t="s">
        <v>284</v>
      </c>
      <c r="C1502" t="s">
        <v>309</v>
      </c>
      <c r="D1502" t="s">
        <v>477</v>
      </c>
      <c r="E1502" t="s">
        <v>67</v>
      </c>
      <c r="F1502" t="s">
        <v>68</v>
      </c>
      <c r="G1502">
        <v>1</v>
      </c>
      <c r="H1502" t="s">
        <v>248</v>
      </c>
      <c r="I1502" t="s">
        <v>578</v>
      </c>
      <c r="J1502" t="s">
        <v>496</v>
      </c>
      <c r="K1502" s="142">
        <v>227</v>
      </c>
      <c r="L1502" s="326">
        <v>0.14421999454498291</v>
      </c>
      <c r="N1502" s="142">
        <v>1251</v>
      </c>
      <c r="O1502" s="326">
        <v>0.1730300039052963</v>
      </c>
      <c r="Q1502" s="142">
        <v>25988</v>
      </c>
      <c r="R1502" s="326">
        <v>0.21062999963760379</v>
      </c>
    </row>
    <row r="1503" spans="1:19" x14ac:dyDescent="0.25">
      <c r="A1503" t="s">
        <v>478</v>
      </c>
      <c r="B1503" t="s">
        <v>284</v>
      </c>
      <c r="C1503" t="s">
        <v>309</v>
      </c>
      <c r="D1503" t="s">
        <v>477</v>
      </c>
      <c r="E1503" t="s">
        <v>67</v>
      </c>
      <c r="F1503" t="s">
        <v>68</v>
      </c>
      <c r="G1503">
        <v>1</v>
      </c>
      <c r="H1503" t="s">
        <v>248</v>
      </c>
      <c r="I1503" t="s">
        <v>578</v>
      </c>
      <c r="J1503" t="s">
        <v>495</v>
      </c>
      <c r="K1503" s="142">
        <v>251</v>
      </c>
      <c r="L1503" s="326">
        <v>0.15947000682353971</v>
      </c>
      <c r="N1503" s="142">
        <v>1327</v>
      </c>
      <c r="O1503" s="326">
        <v>0.18354000151157379</v>
      </c>
      <c r="Q1503" s="142">
        <v>27975</v>
      </c>
      <c r="R1503" s="326">
        <v>0.22673000395298001</v>
      </c>
    </row>
    <row r="1504" spans="1:19" x14ac:dyDescent="0.25">
      <c r="A1504" t="s">
        <v>478</v>
      </c>
      <c r="B1504" t="s">
        <v>284</v>
      </c>
      <c r="C1504" t="s">
        <v>309</v>
      </c>
      <c r="D1504" t="s">
        <v>477</v>
      </c>
      <c r="E1504" t="s">
        <v>67</v>
      </c>
      <c r="F1504" t="s">
        <v>68</v>
      </c>
      <c r="G1504" s="133">
        <v>1</v>
      </c>
      <c r="H1504" t="s">
        <v>248</v>
      </c>
      <c r="I1504" t="s">
        <v>578</v>
      </c>
      <c r="J1504" t="s">
        <v>494</v>
      </c>
      <c r="K1504" s="327">
        <v>192</v>
      </c>
      <c r="L1504" s="326">
        <v>0.1219799965620041</v>
      </c>
      <c r="N1504" s="327">
        <v>1281</v>
      </c>
      <c r="O1504" s="326">
        <v>0.17718000710010531</v>
      </c>
      <c r="Q1504" s="327">
        <v>29608</v>
      </c>
      <c r="R1504" s="326">
        <v>0.23995999991893771</v>
      </c>
      <c r="S1504" s="325"/>
    </row>
    <row r="1505" spans="1:19" x14ac:dyDescent="0.25">
      <c r="A1505" t="s">
        <v>478</v>
      </c>
      <c r="B1505" t="s">
        <v>284</v>
      </c>
      <c r="C1505" t="s">
        <v>309</v>
      </c>
      <c r="D1505" t="s">
        <v>477</v>
      </c>
      <c r="E1505" t="s">
        <v>67</v>
      </c>
      <c r="F1505" t="s">
        <v>68</v>
      </c>
      <c r="G1505" s="133">
        <v>1</v>
      </c>
      <c r="H1505" t="s">
        <v>248</v>
      </c>
      <c r="I1505" t="s">
        <v>476</v>
      </c>
      <c r="J1505" t="s">
        <v>482</v>
      </c>
      <c r="K1505" s="327">
        <v>1131</v>
      </c>
      <c r="L1505" s="326">
        <v>0.71855002641677856</v>
      </c>
      <c r="M1505" s="326">
        <v>0.73584997653961182</v>
      </c>
      <c r="N1505" s="327">
        <v>5324</v>
      </c>
      <c r="O1505" s="326">
        <v>0.73637998104095459</v>
      </c>
      <c r="P1505" s="326">
        <v>0.75102001428604126</v>
      </c>
      <c r="Q1505" s="327">
        <v>91484</v>
      </c>
      <c r="R1505" s="326">
        <v>0.74145001173019409</v>
      </c>
      <c r="S1505" s="325">
        <v>0.77395999431610107</v>
      </c>
    </row>
    <row r="1506" spans="1:19" x14ac:dyDescent="0.25">
      <c r="A1506" t="s">
        <v>478</v>
      </c>
      <c r="B1506" t="s">
        <v>284</v>
      </c>
      <c r="C1506" t="s">
        <v>309</v>
      </c>
      <c r="D1506" t="s">
        <v>477</v>
      </c>
      <c r="E1506" t="s">
        <v>67</v>
      </c>
      <c r="F1506" t="s">
        <v>68</v>
      </c>
      <c r="G1506" s="133">
        <v>1</v>
      </c>
      <c r="H1506" t="s">
        <v>248</v>
      </c>
      <c r="I1506" t="s">
        <v>476</v>
      </c>
      <c r="J1506" t="s">
        <v>481</v>
      </c>
      <c r="K1506" s="327">
        <v>169</v>
      </c>
      <c r="L1506" s="326">
        <v>0.10736999660730361</v>
      </c>
      <c r="M1506" s="326">
        <v>0.1099499985575676</v>
      </c>
      <c r="N1506" s="327">
        <v>752</v>
      </c>
      <c r="O1506" s="326">
        <v>0.1040100008249283</v>
      </c>
      <c r="P1506" s="326">
        <v>0.1060800030827522</v>
      </c>
      <c r="Q1506" s="327">
        <v>12086</v>
      </c>
      <c r="R1506" s="326">
        <v>9.7949996590614319E-2</v>
      </c>
      <c r="S1506" s="325">
        <v>0.1022500023245811</v>
      </c>
    </row>
    <row r="1507" spans="1:19" x14ac:dyDescent="0.25">
      <c r="A1507" t="s">
        <v>478</v>
      </c>
      <c r="B1507" t="s">
        <v>284</v>
      </c>
      <c r="C1507" t="s">
        <v>309</v>
      </c>
      <c r="D1507" t="s">
        <v>477</v>
      </c>
      <c r="E1507" t="s">
        <v>67</v>
      </c>
      <c r="F1507" t="s">
        <v>68</v>
      </c>
      <c r="G1507" s="133">
        <v>1</v>
      </c>
      <c r="H1507" t="s">
        <v>248</v>
      </c>
      <c r="I1507" t="s">
        <v>476</v>
      </c>
      <c r="J1507" t="s">
        <v>480</v>
      </c>
      <c r="K1507" s="327">
        <v>131</v>
      </c>
      <c r="L1507" s="326">
        <v>8.3230003714561462E-2</v>
      </c>
      <c r="M1507" s="326">
        <v>8.523000031709671E-2</v>
      </c>
      <c r="N1507" s="327">
        <v>581</v>
      </c>
      <c r="O1507" s="326">
        <v>8.0360002815723419E-2</v>
      </c>
      <c r="P1507" s="326">
        <v>8.1960000097751617E-2</v>
      </c>
      <c r="Q1507" s="327">
        <v>8487</v>
      </c>
      <c r="R1507" s="326">
        <v>6.8779997527599335E-2</v>
      </c>
      <c r="S1507" s="325">
        <v>7.1800000965595245E-2</v>
      </c>
    </row>
    <row r="1508" spans="1:19" x14ac:dyDescent="0.25">
      <c r="A1508" t="s">
        <v>478</v>
      </c>
      <c r="B1508" t="s">
        <v>284</v>
      </c>
      <c r="C1508" t="s">
        <v>309</v>
      </c>
      <c r="D1508" t="s">
        <v>477</v>
      </c>
      <c r="E1508" t="s">
        <v>67</v>
      </c>
      <c r="F1508" t="s">
        <v>68</v>
      </c>
      <c r="G1508" s="133">
        <v>1</v>
      </c>
      <c r="H1508" t="s">
        <v>248</v>
      </c>
      <c r="I1508" t="s">
        <v>476</v>
      </c>
      <c r="J1508" t="s">
        <v>479</v>
      </c>
      <c r="K1508" s="327">
        <v>37</v>
      </c>
      <c r="L1508" s="326">
        <v>2.350999973714352E-2</v>
      </c>
      <c r="N1508" s="327">
        <v>141</v>
      </c>
      <c r="O1508" s="326">
        <v>1.9500000402331349E-2</v>
      </c>
      <c r="Q1508" s="327">
        <v>5183</v>
      </c>
      <c r="R1508" s="326">
        <v>4.2010001838207238E-2</v>
      </c>
      <c r="S1508" s="325"/>
    </row>
    <row r="1509" spans="1:19" x14ac:dyDescent="0.25">
      <c r="A1509" t="s">
        <v>478</v>
      </c>
      <c r="B1509" t="s">
        <v>284</v>
      </c>
      <c r="C1509" t="s">
        <v>309</v>
      </c>
      <c r="D1509" t="s">
        <v>477</v>
      </c>
      <c r="E1509" t="s">
        <v>67</v>
      </c>
      <c r="F1509" t="s">
        <v>68</v>
      </c>
      <c r="G1509" s="133">
        <v>1</v>
      </c>
      <c r="H1509" t="s">
        <v>248</v>
      </c>
      <c r="I1509" t="s">
        <v>476</v>
      </c>
      <c r="J1509" t="s">
        <v>475</v>
      </c>
      <c r="K1509" s="327">
        <v>106</v>
      </c>
      <c r="L1509" s="326">
        <v>6.7340001463890076E-2</v>
      </c>
      <c r="M1509" s="326">
        <v>6.8970002233982086E-2</v>
      </c>
      <c r="N1509" s="327">
        <v>432</v>
      </c>
      <c r="O1509" s="326">
        <v>5.9749998152256012E-2</v>
      </c>
      <c r="P1509" s="326">
        <v>6.0940001159906387E-2</v>
      </c>
      <c r="Q1509" s="327">
        <v>6145</v>
      </c>
      <c r="R1509" s="326">
        <v>4.9800001084804528E-2</v>
      </c>
      <c r="S1509" s="325">
        <v>5.1989998668432243E-2</v>
      </c>
    </row>
    <row r="1510" spans="1:19" x14ac:dyDescent="0.25">
      <c r="A1510" t="s">
        <v>478</v>
      </c>
      <c r="B1510" t="s">
        <v>284</v>
      </c>
      <c r="C1510" t="s">
        <v>309</v>
      </c>
      <c r="D1510" t="s">
        <v>477</v>
      </c>
      <c r="E1510" t="s">
        <v>69</v>
      </c>
      <c r="F1510" t="s">
        <v>70</v>
      </c>
      <c r="G1510" s="133">
        <v>8</v>
      </c>
      <c r="H1510" t="s">
        <v>245</v>
      </c>
      <c r="I1510" t="s">
        <v>525</v>
      </c>
      <c r="J1510" t="s">
        <v>530</v>
      </c>
      <c r="K1510" s="327">
        <v>2</v>
      </c>
      <c r="L1510" s="326">
        <v>5.2399998530745506E-3</v>
      </c>
      <c r="N1510" s="327">
        <v>54</v>
      </c>
      <c r="O1510" s="326">
        <v>4.3999999761581421E-3</v>
      </c>
      <c r="Q1510" s="327">
        <v>595</v>
      </c>
      <c r="R1510" s="326">
        <v>4.8199999146163464E-3</v>
      </c>
      <c r="S1510" s="325"/>
    </row>
    <row r="1511" spans="1:19" x14ac:dyDescent="0.25">
      <c r="A1511" t="s">
        <v>478</v>
      </c>
      <c r="B1511" t="s">
        <v>284</v>
      </c>
      <c r="C1511" t="s">
        <v>309</v>
      </c>
      <c r="D1511" t="s">
        <v>477</v>
      </c>
      <c r="E1511" t="s">
        <v>69</v>
      </c>
      <c r="F1511" t="s">
        <v>70</v>
      </c>
      <c r="G1511" s="133">
        <v>8</v>
      </c>
      <c r="H1511" t="s">
        <v>245</v>
      </c>
      <c r="I1511" t="s">
        <v>525</v>
      </c>
      <c r="J1511" t="s">
        <v>529</v>
      </c>
      <c r="K1511" s="327">
        <v>10</v>
      </c>
      <c r="L1511" s="326">
        <v>2.6179999113082889E-2</v>
      </c>
      <c r="N1511" s="327">
        <v>443</v>
      </c>
      <c r="O1511" s="326">
        <v>3.6109998822212219E-2</v>
      </c>
      <c r="Q1511" s="327">
        <v>4962</v>
      </c>
      <c r="R1511" s="326">
        <v>4.0219999849796302E-2</v>
      </c>
      <c r="S1511" s="325"/>
    </row>
    <row r="1512" spans="1:19" x14ac:dyDescent="0.25">
      <c r="A1512" t="s">
        <v>478</v>
      </c>
      <c r="B1512" t="s">
        <v>284</v>
      </c>
      <c r="C1512" t="s">
        <v>309</v>
      </c>
      <c r="D1512" t="s">
        <v>477</v>
      </c>
      <c r="E1512" t="s">
        <v>69</v>
      </c>
      <c r="F1512" t="s">
        <v>70</v>
      </c>
      <c r="G1512" s="133">
        <v>8</v>
      </c>
      <c r="H1512" t="s">
        <v>245</v>
      </c>
      <c r="I1512" t="s">
        <v>525</v>
      </c>
      <c r="J1512" t="s">
        <v>528</v>
      </c>
      <c r="K1512" s="327">
        <v>43</v>
      </c>
      <c r="L1512" s="326">
        <v>0.1125700026750565</v>
      </c>
      <c r="N1512" s="327">
        <v>1464</v>
      </c>
      <c r="O1512" s="326">
        <v>0.1193400025367737</v>
      </c>
      <c r="Q1512" s="327">
        <v>15699</v>
      </c>
      <c r="R1512" s="326">
        <v>0.12724000215530401</v>
      </c>
      <c r="S1512" s="325"/>
    </row>
    <row r="1513" spans="1:19" x14ac:dyDescent="0.25">
      <c r="A1513" t="s">
        <v>478</v>
      </c>
      <c r="B1513" t="s">
        <v>284</v>
      </c>
      <c r="C1513" t="s">
        <v>309</v>
      </c>
      <c r="D1513" t="s">
        <v>477</v>
      </c>
      <c r="E1513" t="s">
        <v>69</v>
      </c>
      <c r="F1513" t="s">
        <v>70</v>
      </c>
      <c r="G1513">
        <v>8</v>
      </c>
      <c r="H1513" t="s">
        <v>245</v>
      </c>
      <c r="I1513" t="s">
        <v>525</v>
      </c>
      <c r="J1513" t="s">
        <v>527</v>
      </c>
      <c r="K1513" s="142">
        <v>118</v>
      </c>
      <c r="L1513" s="326">
        <v>0.30889999866485601</v>
      </c>
      <c r="N1513" s="142">
        <v>3030</v>
      </c>
      <c r="O1513" s="326">
        <v>0.24699999392032621</v>
      </c>
      <c r="Q1513" s="142">
        <v>30576</v>
      </c>
      <c r="R1513" s="326">
        <v>0.2478100061416626</v>
      </c>
    </row>
    <row r="1514" spans="1:19" x14ac:dyDescent="0.25">
      <c r="A1514" t="s">
        <v>478</v>
      </c>
      <c r="B1514" t="s">
        <v>284</v>
      </c>
      <c r="C1514" t="s">
        <v>309</v>
      </c>
      <c r="D1514" t="s">
        <v>477</v>
      </c>
      <c r="E1514" t="s">
        <v>69</v>
      </c>
      <c r="F1514" t="s">
        <v>70</v>
      </c>
      <c r="G1514" s="133">
        <v>8</v>
      </c>
      <c r="H1514" t="s">
        <v>245</v>
      </c>
      <c r="I1514" t="s">
        <v>525</v>
      </c>
      <c r="J1514" t="s">
        <v>526</v>
      </c>
      <c r="K1514" s="327">
        <v>89</v>
      </c>
      <c r="L1514" s="326">
        <v>0.23297999799251559</v>
      </c>
      <c r="N1514" s="327">
        <v>3124</v>
      </c>
      <c r="O1514" s="326">
        <v>0.25466999411582952</v>
      </c>
      <c r="Q1514" s="327">
        <v>30917</v>
      </c>
      <c r="R1514" s="326">
        <v>0.25056999921798712</v>
      </c>
      <c r="S1514" s="325"/>
    </row>
    <row r="1515" spans="1:19" x14ac:dyDescent="0.25">
      <c r="A1515" t="s">
        <v>478</v>
      </c>
      <c r="B1515" t="s">
        <v>284</v>
      </c>
      <c r="C1515" t="s">
        <v>309</v>
      </c>
      <c r="D1515" t="s">
        <v>477</v>
      </c>
      <c r="E1515" t="s">
        <v>69</v>
      </c>
      <c r="F1515" t="s">
        <v>70</v>
      </c>
      <c r="G1515" s="133">
        <v>8</v>
      </c>
      <c r="H1515" t="s">
        <v>245</v>
      </c>
      <c r="I1515" t="s">
        <v>525</v>
      </c>
      <c r="J1515" t="s">
        <v>259</v>
      </c>
      <c r="K1515" s="327">
        <v>67</v>
      </c>
      <c r="L1515" s="326">
        <v>0.17539000511169431</v>
      </c>
      <c r="N1515" s="327">
        <v>2397</v>
      </c>
      <c r="O1515" s="326">
        <v>0.1953999996185303</v>
      </c>
      <c r="Q1515" s="327">
        <v>23351</v>
      </c>
      <c r="R1515" s="326">
        <v>0.18925000727176669</v>
      </c>
      <c r="S1515" s="325"/>
    </row>
    <row r="1516" spans="1:19" x14ac:dyDescent="0.25">
      <c r="A1516" t="s">
        <v>478</v>
      </c>
      <c r="B1516" t="s">
        <v>284</v>
      </c>
      <c r="C1516" t="s">
        <v>309</v>
      </c>
      <c r="D1516" t="s">
        <v>477</v>
      </c>
      <c r="E1516" t="s">
        <v>69</v>
      </c>
      <c r="F1516" t="s">
        <v>70</v>
      </c>
      <c r="G1516" s="133">
        <v>8</v>
      </c>
      <c r="H1516" t="s">
        <v>245</v>
      </c>
      <c r="I1516" t="s">
        <v>525</v>
      </c>
      <c r="J1516" t="s">
        <v>260</v>
      </c>
      <c r="K1516" s="327">
        <v>53</v>
      </c>
      <c r="L1516" s="326">
        <v>0.1387400031089783</v>
      </c>
      <c r="N1516" s="327">
        <v>1755</v>
      </c>
      <c r="O1516" s="326">
        <v>0.14306999742984769</v>
      </c>
      <c r="Q1516" s="327">
        <v>17285</v>
      </c>
      <c r="R1516" s="326">
        <v>0.14009000360965729</v>
      </c>
      <c r="S1516" s="325"/>
    </row>
    <row r="1517" spans="1:19" x14ac:dyDescent="0.25">
      <c r="A1517" t="s">
        <v>478</v>
      </c>
      <c r="B1517" t="s">
        <v>284</v>
      </c>
      <c r="C1517" t="s">
        <v>309</v>
      </c>
      <c r="D1517" t="s">
        <v>477</v>
      </c>
      <c r="E1517" t="s">
        <v>69</v>
      </c>
      <c r="F1517" t="s">
        <v>70</v>
      </c>
      <c r="G1517" s="133">
        <v>8</v>
      </c>
      <c r="H1517" t="s">
        <v>245</v>
      </c>
      <c r="I1517" t="s">
        <v>521</v>
      </c>
      <c r="J1517" t="s">
        <v>524</v>
      </c>
      <c r="K1517" s="327">
        <v>311</v>
      </c>
      <c r="L1517" s="326">
        <v>0.81414002180099487</v>
      </c>
      <c r="M1517" s="326">
        <v>0.8271300196647644</v>
      </c>
      <c r="N1517" s="327">
        <v>9789</v>
      </c>
      <c r="O1517" s="326">
        <v>0.79799002408981323</v>
      </c>
      <c r="P1517" s="326">
        <v>0.82837998867034912</v>
      </c>
      <c r="Q1517" s="327">
        <v>99716</v>
      </c>
      <c r="R1517" s="326">
        <v>0.80817002058029175</v>
      </c>
      <c r="S1517" s="325">
        <v>0.84360998868942261</v>
      </c>
    </row>
    <row r="1518" spans="1:19" x14ac:dyDescent="0.25">
      <c r="A1518" t="s">
        <v>478</v>
      </c>
      <c r="B1518" t="s">
        <v>284</v>
      </c>
      <c r="C1518" t="s">
        <v>309</v>
      </c>
      <c r="D1518" t="s">
        <v>477</v>
      </c>
      <c r="E1518" t="s">
        <v>69</v>
      </c>
      <c r="F1518" t="s">
        <v>70</v>
      </c>
      <c r="G1518" s="133">
        <v>8</v>
      </c>
      <c r="H1518" t="s">
        <v>245</v>
      </c>
      <c r="I1518" t="s">
        <v>521</v>
      </c>
      <c r="J1518" t="s">
        <v>523</v>
      </c>
      <c r="K1518" s="327">
        <v>33</v>
      </c>
      <c r="L1518" s="326">
        <v>8.6390003561973572E-2</v>
      </c>
      <c r="M1518" s="326">
        <v>8.7770000100135803E-2</v>
      </c>
      <c r="N1518" s="327">
        <v>1188</v>
      </c>
      <c r="O1518" s="326">
        <v>9.6850000321865082E-2</v>
      </c>
      <c r="P1518" s="326">
        <v>0.1005299985408783</v>
      </c>
      <c r="Q1518" s="327">
        <v>10969</v>
      </c>
      <c r="R1518" s="326">
        <v>8.8899999856948853E-2</v>
      </c>
      <c r="S1518" s="325">
        <v>9.2799998819828033E-2</v>
      </c>
    </row>
    <row r="1519" spans="1:19" x14ac:dyDescent="0.25">
      <c r="A1519" t="s">
        <v>478</v>
      </c>
      <c r="B1519" t="s">
        <v>284</v>
      </c>
      <c r="C1519" t="s">
        <v>309</v>
      </c>
      <c r="D1519" t="s">
        <v>477</v>
      </c>
      <c r="E1519" t="s">
        <v>69</v>
      </c>
      <c r="F1519" t="s">
        <v>70</v>
      </c>
      <c r="G1519" s="133">
        <v>8</v>
      </c>
      <c r="H1519" t="s">
        <v>245</v>
      </c>
      <c r="I1519" t="s">
        <v>521</v>
      </c>
      <c r="J1519" t="s">
        <v>522</v>
      </c>
      <c r="K1519" s="327">
        <v>32</v>
      </c>
      <c r="L1519" s="326">
        <v>8.3769999444484711E-2</v>
      </c>
      <c r="M1519" s="326">
        <v>8.5110001266002655E-2</v>
      </c>
      <c r="N1519" s="327">
        <v>840</v>
      </c>
      <c r="O1519" s="326">
        <v>6.8479999899864197E-2</v>
      </c>
      <c r="P1519" s="326">
        <v>7.1079999208450317E-2</v>
      </c>
      <c r="Q1519" s="327">
        <v>7517</v>
      </c>
      <c r="R1519" s="326">
        <v>6.0920000076293952E-2</v>
      </c>
      <c r="S1519" s="325">
        <v>6.3589997589588165E-2</v>
      </c>
    </row>
    <row r="1520" spans="1:19" x14ac:dyDescent="0.25">
      <c r="A1520" t="s">
        <v>478</v>
      </c>
      <c r="B1520" t="s">
        <v>284</v>
      </c>
      <c r="C1520" t="s">
        <v>309</v>
      </c>
      <c r="D1520" t="s">
        <v>477</v>
      </c>
      <c r="E1520" t="s">
        <v>69</v>
      </c>
      <c r="F1520" t="s">
        <v>70</v>
      </c>
      <c r="G1520">
        <v>8</v>
      </c>
      <c r="H1520" t="s">
        <v>245</v>
      </c>
      <c r="I1520" t="s">
        <v>521</v>
      </c>
      <c r="J1520" t="s">
        <v>438</v>
      </c>
      <c r="K1520" s="142">
        <v>6</v>
      </c>
      <c r="L1520" s="326">
        <v>1.5709999948740009E-2</v>
      </c>
      <c r="N1520" s="142">
        <v>450</v>
      </c>
      <c r="O1520" s="326">
        <v>3.6680001765489578E-2</v>
      </c>
      <c r="Q1520" s="142">
        <v>5183</v>
      </c>
      <c r="R1520" s="326">
        <v>4.2010001838207238E-2</v>
      </c>
    </row>
    <row r="1521" spans="1:19" x14ac:dyDescent="0.25">
      <c r="A1521" t="s">
        <v>478</v>
      </c>
      <c r="B1521" t="s">
        <v>284</v>
      </c>
      <c r="C1521" t="s">
        <v>309</v>
      </c>
      <c r="D1521" t="s">
        <v>477</v>
      </c>
      <c r="E1521" t="s">
        <v>69</v>
      </c>
      <c r="F1521" t="s">
        <v>70</v>
      </c>
      <c r="G1521" s="133">
        <v>8</v>
      </c>
      <c r="H1521" t="s">
        <v>245</v>
      </c>
      <c r="I1521" t="s">
        <v>517</v>
      </c>
      <c r="J1521" t="s">
        <v>520</v>
      </c>
      <c r="K1521" s="327">
        <v>134</v>
      </c>
      <c r="L1521" s="326">
        <v>0.35078999400138849</v>
      </c>
      <c r="N1521" s="327">
        <v>4270</v>
      </c>
      <c r="O1521" s="326">
        <v>0.34808999300003052</v>
      </c>
      <c r="Q1521" s="327">
        <v>43571</v>
      </c>
      <c r="R1521" s="326">
        <v>0.35313001275062561</v>
      </c>
      <c r="S1521" s="325"/>
    </row>
    <row r="1522" spans="1:19" x14ac:dyDescent="0.25">
      <c r="A1522" t="s">
        <v>478</v>
      </c>
      <c r="B1522" t="s">
        <v>284</v>
      </c>
      <c r="C1522" t="s">
        <v>309</v>
      </c>
      <c r="D1522" t="s">
        <v>477</v>
      </c>
      <c r="E1522" t="s">
        <v>69</v>
      </c>
      <c r="F1522" t="s">
        <v>70</v>
      </c>
      <c r="G1522">
        <v>8</v>
      </c>
      <c r="H1522" t="s">
        <v>245</v>
      </c>
      <c r="I1522" t="s">
        <v>517</v>
      </c>
      <c r="J1522" t="s">
        <v>519</v>
      </c>
      <c r="K1522" s="142">
        <v>110</v>
      </c>
      <c r="L1522" s="326">
        <v>0.2879599928855896</v>
      </c>
      <c r="N1522" s="142">
        <v>3432</v>
      </c>
      <c r="O1522" s="326">
        <v>0.27978000044822687</v>
      </c>
      <c r="Q1522" s="142">
        <v>34904</v>
      </c>
      <c r="R1522" s="326">
        <v>0.28288999199867249</v>
      </c>
    </row>
    <row r="1523" spans="1:19" x14ac:dyDescent="0.25">
      <c r="A1523" t="s">
        <v>478</v>
      </c>
      <c r="B1523" t="s">
        <v>284</v>
      </c>
      <c r="C1523" t="s">
        <v>309</v>
      </c>
      <c r="D1523" t="s">
        <v>477</v>
      </c>
      <c r="E1523" t="s">
        <v>69</v>
      </c>
      <c r="F1523" t="s">
        <v>70</v>
      </c>
      <c r="G1523" s="133">
        <v>8</v>
      </c>
      <c r="H1523" t="s">
        <v>245</v>
      </c>
      <c r="I1523" t="s">
        <v>517</v>
      </c>
      <c r="J1523" t="s">
        <v>518</v>
      </c>
      <c r="K1523" s="327">
        <v>138</v>
      </c>
      <c r="L1523" s="326">
        <v>0.36125999689102167</v>
      </c>
      <c r="N1523" s="327">
        <v>4565</v>
      </c>
      <c r="O1523" s="326">
        <v>0.37213999032974238</v>
      </c>
      <c r="Q1523" s="327">
        <v>44910</v>
      </c>
      <c r="R1523" s="326">
        <v>0.3639799952507019</v>
      </c>
      <c r="S1523" s="325"/>
    </row>
    <row r="1524" spans="1:19" x14ac:dyDescent="0.25">
      <c r="A1524" t="s">
        <v>478</v>
      </c>
      <c r="B1524" t="s">
        <v>284</v>
      </c>
      <c r="C1524" t="s">
        <v>309</v>
      </c>
      <c r="D1524" t="s">
        <v>477</v>
      </c>
      <c r="E1524" t="s">
        <v>69</v>
      </c>
      <c r="F1524" t="s">
        <v>70</v>
      </c>
      <c r="G1524" s="133">
        <v>8</v>
      </c>
      <c r="H1524" t="s">
        <v>245</v>
      </c>
      <c r="I1524" t="s">
        <v>513</v>
      </c>
      <c r="J1524" t="s">
        <v>516</v>
      </c>
      <c r="K1524" s="327">
        <v>13</v>
      </c>
      <c r="L1524" s="326">
        <v>3.4030001610517502E-2</v>
      </c>
      <c r="M1524" s="326">
        <v>3.5140000283718109E-2</v>
      </c>
      <c r="N1524" s="327">
        <v>392</v>
      </c>
      <c r="O1524" s="326">
        <v>3.1959999352693558E-2</v>
      </c>
      <c r="P1524" s="326">
        <v>3.4669999033212662E-2</v>
      </c>
      <c r="Q1524" s="327">
        <v>4179</v>
      </c>
      <c r="R1524" s="326">
        <v>3.3870000392198563E-2</v>
      </c>
      <c r="S1524" s="325">
        <v>3.8320001214742661E-2</v>
      </c>
    </row>
    <row r="1525" spans="1:19" x14ac:dyDescent="0.25">
      <c r="A1525" t="s">
        <v>478</v>
      </c>
      <c r="B1525" t="s">
        <v>284</v>
      </c>
      <c r="C1525" t="s">
        <v>309</v>
      </c>
      <c r="D1525" t="s">
        <v>477</v>
      </c>
      <c r="E1525" t="s">
        <v>69</v>
      </c>
      <c r="F1525" t="s">
        <v>70</v>
      </c>
      <c r="G1525" s="133">
        <v>8</v>
      </c>
      <c r="H1525" t="s">
        <v>245</v>
      </c>
      <c r="I1525" t="s">
        <v>513</v>
      </c>
      <c r="J1525" t="s">
        <v>515</v>
      </c>
      <c r="K1525" s="327">
        <v>36</v>
      </c>
      <c r="L1525" s="326">
        <v>9.4240002334117889E-2</v>
      </c>
      <c r="M1525" s="326">
        <v>9.7300000488758087E-2</v>
      </c>
      <c r="N1525" s="327">
        <v>1311</v>
      </c>
      <c r="O1525" s="326">
        <v>0.1068700030446053</v>
      </c>
      <c r="P1525" s="326">
        <v>0.11596000194549561</v>
      </c>
      <c r="Q1525" s="327">
        <v>13286</v>
      </c>
      <c r="R1525" s="326">
        <v>0.1076800003647804</v>
      </c>
      <c r="S1525" s="325">
        <v>0.12182000279426571</v>
      </c>
    </row>
    <row r="1526" spans="1:19" x14ac:dyDescent="0.25">
      <c r="A1526" t="s">
        <v>478</v>
      </c>
      <c r="B1526" t="s">
        <v>284</v>
      </c>
      <c r="C1526" t="s">
        <v>309</v>
      </c>
      <c r="D1526" t="s">
        <v>477</v>
      </c>
      <c r="E1526" t="s">
        <v>69</v>
      </c>
      <c r="F1526" t="s">
        <v>70</v>
      </c>
      <c r="G1526" s="133">
        <v>8</v>
      </c>
      <c r="H1526" t="s">
        <v>245</v>
      </c>
      <c r="I1526" t="s">
        <v>513</v>
      </c>
      <c r="J1526" t="s">
        <v>514</v>
      </c>
      <c r="K1526" s="327">
        <v>321</v>
      </c>
      <c r="L1526" s="326">
        <v>0.84030997753143311</v>
      </c>
      <c r="M1526" s="326">
        <v>0.86756998300552368</v>
      </c>
      <c r="N1526" s="327">
        <v>9603</v>
      </c>
      <c r="O1526" s="326">
        <v>0.78282999992370605</v>
      </c>
      <c r="P1526" s="326">
        <v>0.84937000274658203</v>
      </c>
      <c r="Q1526" s="327">
        <v>91601</v>
      </c>
      <c r="R1526" s="326">
        <v>0.74239999055862427</v>
      </c>
      <c r="S1526" s="325">
        <v>0.83986997604370117</v>
      </c>
    </row>
    <row r="1527" spans="1:19" x14ac:dyDescent="0.25">
      <c r="A1527" t="s">
        <v>478</v>
      </c>
      <c r="B1527" t="s">
        <v>284</v>
      </c>
      <c r="C1527" t="s">
        <v>309</v>
      </c>
      <c r="D1527" t="s">
        <v>477</v>
      </c>
      <c r="E1527" t="s">
        <v>69</v>
      </c>
      <c r="F1527" t="s">
        <v>70</v>
      </c>
      <c r="G1527" s="133">
        <v>8</v>
      </c>
      <c r="H1527" t="s">
        <v>245</v>
      </c>
      <c r="I1527" t="s">
        <v>513</v>
      </c>
      <c r="J1527" t="s">
        <v>512</v>
      </c>
      <c r="K1527" s="327">
        <v>12</v>
      </c>
      <c r="L1527" s="326">
        <v>3.1410001218318939E-2</v>
      </c>
      <c r="N1527" s="327">
        <v>961</v>
      </c>
      <c r="O1527" s="326">
        <v>7.8340001404285431E-2</v>
      </c>
      <c r="Q1527" s="327">
        <v>14319</v>
      </c>
      <c r="R1527" s="326">
        <v>0.11604999750852581</v>
      </c>
      <c r="S1527" s="325"/>
    </row>
    <row r="1528" spans="1:19" x14ac:dyDescent="0.25">
      <c r="A1528" t="s">
        <v>478</v>
      </c>
      <c r="B1528" t="s">
        <v>284</v>
      </c>
      <c r="C1528" t="s">
        <v>309</v>
      </c>
      <c r="D1528" t="s">
        <v>477</v>
      </c>
      <c r="E1528" t="s">
        <v>69</v>
      </c>
      <c r="F1528" t="s">
        <v>70</v>
      </c>
      <c r="G1528" s="133">
        <v>8</v>
      </c>
      <c r="H1528" t="s">
        <v>245</v>
      </c>
      <c r="I1528" t="s">
        <v>575</v>
      </c>
      <c r="J1528" t="s">
        <v>511</v>
      </c>
      <c r="K1528" s="327">
        <v>8</v>
      </c>
      <c r="L1528" s="326">
        <v>2.094000019133091E-2</v>
      </c>
      <c r="M1528" s="326">
        <v>2.3390000686049461E-2</v>
      </c>
      <c r="N1528" s="327">
        <v>756</v>
      </c>
      <c r="O1528" s="326">
        <v>6.1629999428987503E-2</v>
      </c>
      <c r="P1528" s="326">
        <v>6.4429998397827148E-2</v>
      </c>
      <c r="Q1528" s="327">
        <v>5100</v>
      </c>
      <c r="R1528" s="326">
        <v>4.1329998522996902E-2</v>
      </c>
      <c r="S1528" s="325">
        <v>4.4070001691579819E-2</v>
      </c>
    </row>
    <row r="1529" spans="1:19" x14ac:dyDescent="0.25">
      <c r="A1529" t="s">
        <v>478</v>
      </c>
      <c r="B1529" t="s">
        <v>284</v>
      </c>
      <c r="C1529" t="s">
        <v>309</v>
      </c>
      <c r="D1529" t="s">
        <v>477</v>
      </c>
      <c r="E1529" t="s">
        <v>69</v>
      </c>
      <c r="F1529" t="s">
        <v>70</v>
      </c>
      <c r="G1529" s="133">
        <v>8</v>
      </c>
      <c r="H1529" t="s">
        <v>245</v>
      </c>
      <c r="I1529" t="s">
        <v>575</v>
      </c>
      <c r="J1529" t="s">
        <v>510</v>
      </c>
      <c r="K1529" s="327">
        <v>2</v>
      </c>
      <c r="L1529" s="326">
        <v>5.2399998530745506E-3</v>
      </c>
      <c r="M1529" s="326">
        <v>5.8499998413026333E-3</v>
      </c>
      <c r="N1529" s="327">
        <v>297</v>
      </c>
      <c r="O1529" s="326">
        <v>2.4210000410675999E-2</v>
      </c>
      <c r="P1529" s="326">
        <v>2.5310000404715541E-2</v>
      </c>
      <c r="Q1529" s="327">
        <v>2781</v>
      </c>
      <c r="R1529" s="326">
        <v>2.2539999336004261E-2</v>
      </c>
      <c r="S1529" s="325">
        <v>2.4029999971389771E-2</v>
      </c>
    </row>
    <row r="1530" spans="1:19" x14ac:dyDescent="0.25">
      <c r="A1530" t="s">
        <v>478</v>
      </c>
      <c r="B1530" t="s">
        <v>284</v>
      </c>
      <c r="C1530" t="s">
        <v>309</v>
      </c>
      <c r="D1530" t="s">
        <v>477</v>
      </c>
      <c r="E1530" t="s">
        <v>69</v>
      </c>
      <c r="F1530" t="s">
        <v>70</v>
      </c>
      <c r="G1530" s="133">
        <v>8</v>
      </c>
      <c r="H1530" t="s">
        <v>245</v>
      </c>
      <c r="I1530" t="s">
        <v>575</v>
      </c>
      <c r="J1530" t="s">
        <v>509</v>
      </c>
      <c r="K1530" s="327">
        <v>0</v>
      </c>
      <c r="L1530" s="326">
        <v>0</v>
      </c>
      <c r="M1530" s="326">
        <v>0</v>
      </c>
      <c r="N1530" s="327">
        <v>101</v>
      </c>
      <c r="O1530" s="326">
        <v>8.229999803006649E-3</v>
      </c>
      <c r="P1530" s="326">
        <v>8.6099999025464058E-3</v>
      </c>
      <c r="Q1530" s="327">
        <v>909</v>
      </c>
      <c r="R1530" s="326">
        <v>7.3699997738003731E-3</v>
      </c>
      <c r="S1530" s="325">
        <v>7.8499997034668922E-3</v>
      </c>
    </row>
    <row r="1531" spans="1:19" x14ac:dyDescent="0.25">
      <c r="A1531" t="s">
        <v>478</v>
      </c>
      <c r="B1531" t="s">
        <v>284</v>
      </c>
      <c r="C1531" t="s">
        <v>309</v>
      </c>
      <c r="D1531" t="s">
        <v>477</v>
      </c>
      <c r="E1531" t="s">
        <v>69</v>
      </c>
      <c r="F1531" t="s">
        <v>70</v>
      </c>
      <c r="G1531" s="133">
        <v>8</v>
      </c>
      <c r="H1531" t="s">
        <v>245</v>
      </c>
      <c r="I1531" t="s">
        <v>575</v>
      </c>
      <c r="J1531" t="s">
        <v>508</v>
      </c>
      <c r="K1531" s="327">
        <v>2</v>
      </c>
      <c r="L1531" s="326">
        <v>5.2399998530745506E-3</v>
      </c>
      <c r="M1531" s="326">
        <v>5.8499998413026333E-3</v>
      </c>
      <c r="N1531" s="327">
        <v>142</v>
      </c>
      <c r="O1531" s="326">
        <v>1.157999970018864E-2</v>
      </c>
      <c r="P1531" s="326">
        <v>1.2099999934434891E-2</v>
      </c>
      <c r="Q1531" s="327">
        <v>2219</v>
      </c>
      <c r="R1531" s="326">
        <v>1.7980000004172329E-2</v>
      </c>
      <c r="S1531" s="325">
        <v>1.9169999286532399E-2</v>
      </c>
    </row>
    <row r="1532" spans="1:19" x14ac:dyDescent="0.25">
      <c r="A1532" t="s">
        <v>478</v>
      </c>
      <c r="B1532" t="s">
        <v>284</v>
      </c>
      <c r="C1532" t="s">
        <v>309</v>
      </c>
      <c r="D1532" t="s">
        <v>477</v>
      </c>
      <c r="E1532" t="s">
        <v>69</v>
      </c>
      <c r="F1532" t="s">
        <v>70</v>
      </c>
      <c r="G1532">
        <v>8</v>
      </c>
      <c r="H1532" t="s">
        <v>245</v>
      </c>
      <c r="I1532" t="s">
        <v>575</v>
      </c>
      <c r="J1532" t="s">
        <v>438</v>
      </c>
      <c r="K1532" s="142">
        <v>40</v>
      </c>
      <c r="L1532" s="326">
        <v>0.1047099977731705</v>
      </c>
      <c r="N1532" s="142">
        <v>534</v>
      </c>
      <c r="O1532" s="326">
        <v>4.3529998511075967E-2</v>
      </c>
      <c r="Q1532" s="142">
        <v>7648</v>
      </c>
      <c r="R1532" s="326">
        <v>6.1980001628398902E-2</v>
      </c>
    </row>
    <row r="1533" spans="1:19" x14ac:dyDescent="0.25">
      <c r="A1533" t="s">
        <v>478</v>
      </c>
      <c r="B1533" t="s">
        <v>284</v>
      </c>
      <c r="C1533" t="s">
        <v>309</v>
      </c>
      <c r="D1533" t="s">
        <v>477</v>
      </c>
      <c r="E1533" t="s">
        <v>69</v>
      </c>
      <c r="F1533" t="s">
        <v>70</v>
      </c>
      <c r="G1533" s="133">
        <v>8</v>
      </c>
      <c r="H1533" t="s">
        <v>245</v>
      </c>
      <c r="I1533" t="s">
        <v>575</v>
      </c>
      <c r="J1533" t="s">
        <v>507</v>
      </c>
      <c r="K1533" s="327">
        <v>330</v>
      </c>
      <c r="L1533" s="326">
        <v>0.86387002468109131</v>
      </c>
      <c r="M1533" s="326">
        <v>0.96490997076034546</v>
      </c>
      <c r="N1533" s="327">
        <v>10437</v>
      </c>
      <c r="O1533" s="326">
        <v>0.85082000494003296</v>
      </c>
      <c r="P1533" s="326">
        <v>0.88954001665115356</v>
      </c>
      <c r="Q1533" s="327">
        <v>104728</v>
      </c>
      <c r="R1533" s="326">
        <v>0.84878998994827271</v>
      </c>
      <c r="S1533" s="325">
        <v>0.90487998723983765</v>
      </c>
    </row>
    <row r="1534" spans="1:19" x14ac:dyDescent="0.25">
      <c r="A1534" t="s">
        <v>478</v>
      </c>
      <c r="B1534" t="s">
        <v>284</v>
      </c>
      <c r="C1534" t="s">
        <v>309</v>
      </c>
      <c r="D1534" t="s">
        <v>477</v>
      </c>
      <c r="E1534" t="s">
        <v>69</v>
      </c>
      <c r="F1534" t="s">
        <v>70</v>
      </c>
      <c r="G1534" s="133">
        <v>8</v>
      </c>
      <c r="H1534" t="s">
        <v>245</v>
      </c>
      <c r="I1534" t="s">
        <v>576</v>
      </c>
      <c r="J1534" t="s">
        <v>485</v>
      </c>
      <c r="K1534" s="327">
        <v>0</v>
      </c>
      <c r="L1534" s="326">
        <v>0</v>
      </c>
      <c r="N1534" s="327">
        <v>0</v>
      </c>
      <c r="O1534" s="326">
        <v>0</v>
      </c>
      <c r="P1534" s="326">
        <v>0</v>
      </c>
      <c r="Q1534" s="327">
        <v>2</v>
      </c>
      <c r="R1534" s="326">
        <v>1.99999994947575E-5</v>
      </c>
      <c r="S1534" s="325">
        <v>0.5</v>
      </c>
    </row>
    <row r="1535" spans="1:19" x14ac:dyDescent="0.25">
      <c r="A1535" t="s">
        <v>478</v>
      </c>
      <c r="B1535" t="s">
        <v>284</v>
      </c>
      <c r="C1535" t="s">
        <v>309</v>
      </c>
      <c r="D1535" t="s">
        <v>477</v>
      </c>
      <c r="E1535" t="s">
        <v>69</v>
      </c>
      <c r="F1535" t="s">
        <v>70</v>
      </c>
      <c r="G1535" s="133">
        <v>8</v>
      </c>
      <c r="H1535" t="s">
        <v>245</v>
      </c>
      <c r="I1535" t="s">
        <v>576</v>
      </c>
      <c r="J1535" t="s">
        <v>484</v>
      </c>
      <c r="K1535" s="327">
        <v>0</v>
      </c>
      <c r="L1535" s="326">
        <v>0</v>
      </c>
      <c r="N1535" s="327">
        <v>2</v>
      </c>
      <c r="O1535" s="326">
        <v>1.5999999595806E-4</v>
      </c>
      <c r="P1535" s="326">
        <v>1</v>
      </c>
      <c r="Q1535" s="327">
        <v>2</v>
      </c>
      <c r="R1535" s="326">
        <v>1.99999994947575E-5</v>
      </c>
      <c r="S1535" s="325">
        <v>0.5</v>
      </c>
    </row>
    <row r="1536" spans="1:19" x14ac:dyDescent="0.25">
      <c r="A1536" t="s">
        <v>478</v>
      </c>
      <c r="B1536" t="s">
        <v>284</v>
      </c>
      <c r="C1536" t="s">
        <v>309</v>
      </c>
      <c r="D1536" t="s">
        <v>477</v>
      </c>
      <c r="E1536" t="s">
        <v>69</v>
      </c>
      <c r="F1536" t="s">
        <v>70</v>
      </c>
      <c r="G1536" s="133">
        <v>8</v>
      </c>
      <c r="H1536" t="s">
        <v>245</v>
      </c>
      <c r="I1536" t="s">
        <v>576</v>
      </c>
      <c r="J1536" t="s">
        <v>438</v>
      </c>
      <c r="K1536" s="327">
        <v>382</v>
      </c>
      <c r="L1536" s="326">
        <v>1</v>
      </c>
      <c r="N1536" s="327">
        <v>12265</v>
      </c>
      <c r="O1536" s="326">
        <v>0.99984002113342285</v>
      </c>
      <c r="Q1536" s="327">
        <v>123381</v>
      </c>
      <c r="R1536" s="326">
        <v>0.99997001886367798</v>
      </c>
      <c r="S1536" s="325"/>
    </row>
    <row r="1537" spans="1:19" x14ac:dyDescent="0.25">
      <c r="A1537" t="s">
        <v>478</v>
      </c>
      <c r="B1537" t="s">
        <v>284</v>
      </c>
      <c r="C1537" t="s">
        <v>309</v>
      </c>
      <c r="D1537" t="s">
        <v>477</v>
      </c>
      <c r="E1537" t="s">
        <v>69</v>
      </c>
      <c r="F1537" t="s">
        <v>70</v>
      </c>
      <c r="G1537">
        <v>8</v>
      </c>
      <c r="H1537" t="s">
        <v>245</v>
      </c>
      <c r="I1537" t="s">
        <v>504</v>
      </c>
      <c r="J1537" t="s">
        <v>506</v>
      </c>
      <c r="K1537" s="142">
        <v>12</v>
      </c>
      <c r="L1537" s="326">
        <v>3.1410001218318939E-2</v>
      </c>
      <c r="N1537" s="142">
        <v>961</v>
      </c>
      <c r="O1537" s="326">
        <v>7.8340001404285431E-2</v>
      </c>
      <c r="Q1537" s="142">
        <v>14319</v>
      </c>
      <c r="R1537" s="326">
        <v>0.11604999750852581</v>
      </c>
    </row>
    <row r="1538" spans="1:19" x14ac:dyDescent="0.25">
      <c r="A1538" t="s">
        <v>478</v>
      </c>
      <c r="B1538" t="s">
        <v>284</v>
      </c>
      <c r="C1538" t="s">
        <v>309</v>
      </c>
      <c r="D1538" t="s">
        <v>477</v>
      </c>
      <c r="E1538" t="s">
        <v>69</v>
      </c>
      <c r="F1538" t="s">
        <v>70</v>
      </c>
      <c r="G1538" s="133">
        <v>8</v>
      </c>
      <c r="H1538" t="s">
        <v>245</v>
      </c>
      <c r="I1538" t="s">
        <v>504</v>
      </c>
      <c r="J1538" t="s">
        <v>424</v>
      </c>
      <c r="K1538" s="327">
        <v>36</v>
      </c>
      <c r="L1538" s="326">
        <v>9.4240002334117889E-2</v>
      </c>
      <c r="M1538" s="326">
        <v>9.7300000488758087E-2</v>
      </c>
      <c r="N1538" s="327">
        <v>1311</v>
      </c>
      <c r="O1538" s="326">
        <v>0.1068700030446053</v>
      </c>
      <c r="P1538" s="326">
        <v>0.11596000194549561</v>
      </c>
      <c r="Q1538" s="327">
        <v>13286</v>
      </c>
      <c r="R1538" s="326">
        <v>0.1076800003647804</v>
      </c>
      <c r="S1538" s="325">
        <v>0.12182000279426571</v>
      </c>
    </row>
    <row r="1539" spans="1:19" x14ac:dyDescent="0.25">
      <c r="A1539" t="s">
        <v>478</v>
      </c>
      <c r="B1539" t="s">
        <v>284</v>
      </c>
      <c r="C1539" t="s">
        <v>309</v>
      </c>
      <c r="D1539" t="s">
        <v>477</v>
      </c>
      <c r="E1539" t="s">
        <v>69</v>
      </c>
      <c r="F1539" t="s">
        <v>70</v>
      </c>
      <c r="G1539" s="133">
        <v>8</v>
      </c>
      <c r="H1539" t="s">
        <v>245</v>
      </c>
      <c r="I1539" t="s">
        <v>504</v>
      </c>
      <c r="J1539" t="s">
        <v>455</v>
      </c>
      <c r="K1539" s="327">
        <v>112</v>
      </c>
      <c r="L1539" s="326">
        <v>0.29319000244140631</v>
      </c>
      <c r="M1539" s="326">
        <v>0.30270001292228699</v>
      </c>
      <c r="N1539" s="327">
        <v>4319</v>
      </c>
      <c r="O1539" s="326">
        <v>0.35207998752593989</v>
      </c>
      <c r="P1539" s="326">
        <v>0.38201001286506647</v>
      </c>
      <c r="Q1539" s="327">
        <v>43045</v>
      </c>
      <c r="R1539" s="326">
        <v>0.34887000918388372</v>
      </c>
      <c r="S1539" s="325">
        <v>0.39467000961303711</v>
      </c>
    </row>
    <row r="1540" spans="1:19" x14ac:dyDescent="0.25">
      <c r="A1540" t="s">
        <v>478</v>
      </c>
      <c r="B1540" t="s">
        <v>284</v>
      </c>
      <c r="C1540" t="s">
        <v>309</v>
      </c>
      <c r="D1540" t="s">
        <v>477</v>
      </c>
      <c r="E1540" t="s">
        <v>69</v>
      </c>
      <c r="F1540" t="s">
        <v>70</v>
      </c>
      <c r="G1540">
        <v>8</v>
      </c>
      <c r="H1540" t="s">
        <v>245</v>
      </c>
      <c r="I1540" t="s">
        <v>504</v>
      </c>
      <c r="J1540" t="s">
        <v>505</v>
      </c>
      <c r="K1540" s="142">
        <v>181</v>
      </c>
      <c r="L1540" s="326">
        <v>0.47382000088691711</v>
      </c>
      <c r="M1540" s="326">
        <v>0.48919001221656799</v>
      </c>
      <c r="N1540" s="142">
        <v>4637</v>
      </c>
      <c r="O1540" s="326">
        <v>0.37801000475883478</v>
      </c>
      <c r="P1540" s="326">
        <v>0.41014000773429871</v>
      </c>
      <c r="Q1540" s="142">
        <v>42835</v>
      </c>
      <c r="R1540" s="326">
        <v>0.34716999530792242</v>
      </c>
      <c r="S1540" s="326">
        <v>0.39274001121521002</v>
      </c>
    </row>
    <row r="1541" spans="1:19" x14ac:dyDescent="0.25">
      <c r="A1541" t="s">
        <v>478</v>
      </c>
      <c r="B1541" t="s">
        <v>284</v>
      </c>
      <c r="C1541" t="s">
        <v>309</v>
      </c>
      <c r="D1541" t="s">
        <v>477</v>
      </c>
      <c r="E1541" t="s">
        <v>69</v>
      </c>
      <c r="F1541" t="s">
        <v>70</v>
      </c>
      <c r="G1541" s="133">
        <v>8</v>
      </c>
      <c r="H1541" t="s">
        <v>245</v>
      </c>
      <c r="I1541" t="s">
        <v>504</v>
      </c>
      <c r="J1541" t="s">
        <v>503</v>
      </c>
      <c r="K1541" s="327">
        <v>41</v>
      </c>
      <c r="L1541" s="326">
        <v>0.1073300018906593</v>
      </c>
      <c r="M1541" s="326">
        <v>0.1108099967241287</v>
      </c>
      <c r="N1541" s="327">
        <v>1039</v>
      </c>
      <c r="O1541" s="326">
        <v>8.4700003266334534E-2</v>
      </c>
      <c r="P1541" s="326">
        <v>9.1899998486042023E-2</v>
      </c>
      <c r="Q1541" s="327">
        <v>9900</v>
      </c>
      <c r="R1541" s="326">
        <v>8.0239996314048767E-2</v>
      </c>
      <c r="S1541" s="325">
        <v>9.0769998729228973E-2</v>
      </c>
    </row>
    <row r="1542" spans="1:19" x14ac:dyDescent="0.25">
      <c r="A1542" t="s">
        <v>478</v>
      </c>
      <c r="B1542" t="s">
        <v>284</v>
      </c>
      <c r="C1542" t="s">
        <v>309</v>
      </c>
      <c r="D1542" t="s">
        <v>477</v>
      </c>
      <c r="E1542" t="s">
        <v>69</v>
      </c>
      <c r="F1542" t="s">
        <v>70</v>
      </c>
      <c r="G1542" s="133">
        <v>8</v>
      </c>
      <c r="H1542" t="s">
        <v>245</v>
      </c>
      <c r="I1542" t="s">
        <v>501</v>
      </c>
      <c r="J1542" t="s">
        <v>502</v>
      </c>
      <c r="K1542" s="327">
        <v>12</v>
      </c>
      <c r="L1542" s="326">
        <v>3.1410001218318939E-2</v>
      </c>
      <c r="N1542" s="327">
        <v>961</v>
      </c>
      <c r="O1542" s="326">
        <v>7.8340001404285431E-2</v>
      </c>
      <c r="Q1542" s="327">
        <v>14319</v>
      </c>
      <c r="R1542" s="326">
        <v>0.11604999750852581</v>
      </c>
      <c r="S1542" s="325"/>
    </row>
    <row r="1543" spans="1:19" x14ac:dyDescent="0.25">
      <c r="A1543" t="s">
        <v>478</v>
      </c>
      <c r="B1543" t="s">
        <v>284</v>
      </c>
      <c r="C1543" t="s">
        <v>309</v>
      </c>
      <c r="D1543" t="s">
        <v>477</v>
      </c>
      <c r="E1543" t="s">
        <v>69</v>
      </c>
      <c r="F1543" t="s">
        <v>70</v>
      </c>
      <c r="G1543" s="133">
        <v>8</v>
      </c>
      <c r="H1543" t="s">
        <v>245</v>
      </c>
      <c r="I1543" t="s">
        <v>501</v>
      </c>
      <c r="J1543" t="s">
        <v>500</v>
      </c>
      <c r="K1543" s="327">
        <v>370</v>
      </c>
      <c r="L1543" s="326">
        <v>0.96859002113342285</v>
      </c>
      <c r="M1543" s="326">
        <v>1</v>
      </c>
      <c r="N1543" s="327">
        <v>11306</v>
      </c>
      <c r="O1543" s="326">
        <v>0.92166000604629517</v>
      </c>
      <c r="P1543" s="326">
        <v>1</v>
      </c>
      <c r="Q1543" s="327">
        <v>109066</v>
      </c>
      <c r="R1543" s="326">
        <v>0.88394999504089355</v>
      </c>
      <c r="S1543" s="325">
        <v>1</v>
      </c>
    </row>
    <row r="1544" spans="1:19" x14ac:dyDescent="0.25">
      <c r="A1544" t="s">
        <v>478</v>
      </c>
      <c r="B1544" t="s">
        <v>284</v>
      </c>
      <c r="C1544" t="s">
        <v>309</v>
      </c>
      <c r="D1544" t="s">
        <v>477</v>
      </c>
      <c r="E1544" t="s">
        <v>69</v>
      </c>
      <c r="F1544" t="s">
        <v>70</v>
      </c>
      <c r="G1544" s="133">
        <v>8</v>
      </c>
      <c r="H1544" t="s">
        <v>245</v>
      </c>
      <c r="I1544" t="s">
        <v>577</v>
      </c>
      <c r="J1544" t="s">
        <v>493</v>
      </c>
      <c r="K1544" s="327">
        <v>23</v>
      </c>
      <c r="L1544" s="326">
        <v>6.0210000723600388E-2</v>
      </c>
      <c r="N1544" s="327">
        <v>3568</v>
      </c>
      <c r="O1544" s="326">
        <v>0.29085999727249151</v>
      </c>
      <c r="Q1544" s="327">
        <v>45663</v>
      </c>
      <c r="R1544" s="326">
        <v>0.37009000778198242</v>
      </c>
      <c r="S1544" s="325"/>
    </row>
    <row r="1545" spans="1:19" x14ac:dyDescent="0.25">
      <c r="A1545" t="s">
        <v>478</v>
      </c>
      <c r="B1545" t="s">
        <v>284</v>
      </c>
      <c r="C1545" t="s">
        <v>309</v>
      </c>
      <c r="D1545" t="s">
        <v>477</v>
      </c>
      <c r="E1545" t="s">
        <v>69</v>
      </c>
      <c r="F1545" t="s">
        <v>70</v>
      </c>
      <c r="G1545" s="133">
        <v>8</v>
      </c>
      <c r="H1545" t="s">
        <v>245</v>
      </c>
      <c r="I1545" t="s">
        <v>577</v>
      </c>
      <c r="J1545" t="s">
        <v>492</v>
      </c>
      <c r="K1545" s="327">
        <v>274</v>
      </c>
      <c r="L1545" s="326">
        <v>0.71727997064590454</v>
      </c>
      <c r="M1545" s="326">
        <v>0.76323002576828003</v>
      </c>
      <c r="N1545" s="327">
        <v>6927</v>
      </c>
      <c r="O1545" s="326">
        <v>0.5646899938583374</v>
      </c>
      <c r="P1545" s="326">
        <v>0.79629999399185181</v>
      </c>
      <c r="Q1545" s="327">
        <v>63272</v>
      </c>
      <c r="R1545" s="326">
        <v>0.51279997825622559</v>
      </c>
      <c r="S1545" s="325">
        <v>0.81407999992370605</v>
      </c>
    </row>
    <row r="1546" spans="1:19" x14ac:dyDescent="0.25">
      <c r="A1546" t="s">
        <v>478</v>
      </c>
      <c r="B1546" t="s">
        <v>284</v>
      </c>
      <c r="C1546" t="s">
        <v>309</v>
      </c>
      <c r="D1546" t="s">
        <v>477</v>
      </c>
      <c r="E1546" t="s">
        <v>69</v>
      </c>
      <c r="F1546" t="s">
        <v>70</v>
      </c>
      <c r="G1546">
        <v>8</v>
      </c>
      <c r="H1546" t="s">
        <v>245</v>
      </c>
      <c r="I1546" t="s">
        <v>577</v>
      </c>
      <c r="J1546" t="s">
        <v>491</v>
      </c>
      <c r="K1546" s="142">
        <v>45</v>
      </c>
      <c r="L1546" s="326">
        <v>0.1177999973297119</v>
      </c>
      <c r="M1546" s="326">
        <v>0.12534999847412109</v>
      </c>
      <c r="N1546" s="142">
        <v>1072</v>
      </c>
      <c r="O1546" s="326">
        <v>8.7389998137950897E-2</v>
      </c>
      <c r="P1546" s="326">
        <v>0.1232300028204918</v>
      </c>
      <c r="Q1546" s="142">
        <v>9186</v>
      </c>
      <c r="R1546" s="326">
        <v>7.4450001120567322E-2</v>
      </c>
      <c r="S1546" s="326">
        <v>0.11818999797105791</v>
      </c>
    </row>
    <row r="1547" spans="1:19" x14ac:dyDescent="0.25">
      <c r="A1547" t="s">
        <v>478</v>
      </c>
      <c r="B1547" t="s">
        <v>284</v>
      </c>
      <c r="C1547" t="s">
        <v>309</v>
      </c>
      <c r="D1547" t="s">
        <v>477</v>
      </c>
      <c r="E1547" t="s">
        <v>69</v>
      </c>
      <c r="F1547" t="s">
        <v>70</v>
      </c>
      <c r="G1547">
        <v>8</v>
      </c>
      <c r="H1547" t="s">
        <v>245</v>
      </c>
      <c r="I1547" t="s">
        <v>577</v>
      </c>
      <c r="J1547" t="s">
        <v>490</v>
      </c>
      <c r="K1547" s="142">
        <v>16</v>
      </c>
      <c r="L1547" s="326">
        <v>4.1880000382661819E-2</v>
      </c>
      <c r="M1547" s="326">
        <v>4.4569998979568481E-2</v>
      </c>
      <c r="N1547" s="142">
        <v>412</v>
      </c>
      <c r="O1547" s="326">
        <v>3.3590000122785568E-2</v>
      </c>
      <c r="P1547" s="326">
        <v>4.7359999269247062E-2</v>
      </c>
      <c r="Q1547" s="142">
        <v>3071</v>
      </c>
      <c r="R1547" s="326">
        <v>2.489000000059605E-2</v>
      </c>
      <c r="S1547" s="326">
        <v>3.9510000497102737E-2</v>
      </c>
    </row>
    <row r="1548" spans="1:19" x14ac:dyDescent="0.25">
      <c r="A1548" t="s">
        <v>478</v>
      </c>
      <c r="B1548" t="s">
        <v>284</v>
      </c>
      <c r="C1548" t="s">
        <v>309</v>
      </c>
      <c r="D1548" t="s">
        <v>477</v>
      </c>
      <c r="E1548" t="s">
        <v>69</v>
      </c>
      <c r="F1548" t="s">
        <v>70</v>
      </c>
      <c r="G1548" s="133">
        <v>8</v>
      </c>
      <c r="H1548" t="s">
        <v>245</v>
      </c>
      <c r="I1548" t="s">
        <v>577</v>
      </c>
      <c r="J1548" t="s">
        <v>489</v>
      </c>
      <c r="K1548" s="327">
        <v>22</v>
      </c>
      <c r="L1548" s="326">
        <v>5.7590000331401818E-2</v>
      </c>
      <c r="M1548" s="326">
        <v>6.1280000954866409E-2</v>
      </c>
      <c r="N1548" s="327">
        <v>252</v>
      </c>
      <c r="O1548" s="326">
        <v>2.054000087082386E-2</v>
      </c>
      <c r="P1548" s="326">
        <v>2.8969999402761459E-2</v>
      </c>
      <c r="Q1548" s="327">
        <v>1819</v>
      </c>
      <c r="R1548" s="326">
        <v>1.473999954760075E-2</v>
      </c>
      <c r="S1548" s="325">
        <v>2.339999936521053E-2</v>
      </c>
    </row>
    <row r="1549" spans="1:19" x14ac:dyDescent="0.25">
      <c r="A1549" t="s">
        <v>478</v>
      </c>
      <c r="B1549" t="s">
        <v>284</v>
      </c>
      <c r="C1549" t="s">
        <v>309</v>
      </c>
      <c r="D1549" t="s">
        <v>477</v>
      </c>
      <c r="E1549" t="s">
        <v>69</v>
      </c>
      <c r="F1549" t="s">
        <v>70</v>
      </c>
      <c r="G1549" s="133">
        <v>8</v>
      </c>
      <c r="H1549" t="s">
        <v>245</v>
      </c>
      <c r="I1549" t="s">
        <v>577</v>
      </c>
      <c r="J1549" t="s">
        <v>488</v>
      </c>
      <c r="K1549" s="327">
        <v>2</v>
      </c>
      <c r="L1549" s="326">
        <v>5.2399998530745506E-3</v>
      </c>
      <c r="M1549" s="326">
        <v>5.5700000375509262E-3</v>
      </c>
      <c r="N1549" s="327">
        <v>36</v>
      </c>
      <c r="O1549" s="326">
        <v>2.9299999587237831E-3</v>
      </c>
      <c r="P1549" s="326">
        <v>4.1399998590350151E-3</v>
      </c>
      <c r="Q1549" s="327">
        <v>374</v>
      </c>
      <c r="R1549" s="326">
        <v>3.03000002168119E-3</v>
      </c>
      <c r="S1549" s="325">
        <v>4.8099998384714127E-3</v>
      </c>
    </row>
    <row r="1550" spans="1:19" x14ac:dyDescent="0.25">
      <c r="A1550" t="s">
        <v>478</v>
      </c>
      <c r="B1550" t="s">
        <v>284</v>
      </c>
      <c r="C1550" t="s">
        <v>309</v>
      </c>
      <c r="D1550" t="s">
        <v>477</v>
      </c>
      <c r="E1550" t="s">
        <v>69</v>
      </c>
      <c r="F1550" t="s">
        <v>70</v>
      </c>
      <c r="G1550" s="133">
        <v>8</v>
      </c>
      <c r="H1550" t="s">
        <v>245</v>
      </c>
      <c r="I1550" t="s">
        <v>499</v>
      </c>
      <c r="J1550" t="s">
        <v>261</v>
      </c>
      <c r="K1550" s="327">
        <v>380</v>
      </c>
      <c r="L1550" s="326">
        <v>0.99475997686386108</v>
      </c>
      <c r="N1550" s="327">
        <v>12179</v>
      </c>
      <c r="O1550" s="326">
        <v>0.99282997846603394</v>
      </c>
      <c r="Q1550" s="327">
        <v>122496</v>
      </c>
      <c r="R1550" s="326">
        <v>0.99278998374938965</v>
      </c>
      <c r="S1550" s="325"/>
    </row>
    <row r="1551" spans="1:19" x14ac:dyDescent="0.25">
      <c r="A1551" t="s">
        <v>478</v>
      </c>
      <c r="B1551" t="s">
        <v>284</v>
      </c>
      <c r="C1551" t="s">
        <v>309</v>
      </c>
      <c r="D1551" t="s">
        <v>477</v>
      </c>
      <c r="E1551" t="s">
        <v>69</v>
      </c>
      <c r="F1551" t="s">
        <v>70</v>
      </c>
      <c r="G1551">
        <v>8</v>
      </c>
      <c r="H1551" t="s">
        <v>245</v>
      </c>
      <c r="I1551" t="s">
        <v>499</v>
      </c>
      <c r="J1551" t="s">
        <v>262</v>
      </c>
      <c r="K1551" s="142">
        <v>2</v>
      </c>
      <c r="L1551" s="326">
        <v>5.2399998530745506E-3</v>
      </c>
      <c r="N1551" s="142">
        <v>88</v>
      </c>
      <c r="O1551" s="326">
        <v>7.1700001135468483E-3</v>
      </c>
      <c r="Q1551" s="142">
        <v>889</v>
      </c>
      <c r="R1551" s="326">
        <v>7.2099999524652958E-3</v>
      </c>
    </row>
    <row r="1552" spans="1:19" x14ac:dyDescent="0.25">
      <c r="A1552" t="s">
        <v>478</v>
      </c>
      <c r="B1552" t="s">
        <v>284</v>
      </c>
      <c r="C1552" t="s">
        <v>309</v>
      </c>
      <c r="D1552" t="s">
        <v>477</v>
      </c>
      <c r="E1552" t="s">
        <v>69</v>
      </c>
      <c r="F1552" t="s">
        <v>70</v>
      </c>
      <c r="G1552" s="133">
        <v>8</v>
      </c>
      <c r="H1552" t="s">
        <v>245</v>
      </c>
      <c r="I1552" t="s">
        <v>578</v>
      </c>
      <c r="J1552" t="s">
        <v>498</v>
      </c>
      <c r="K1552" s="327">
        <v>52</v>
      </c>
      <c r="L1552" s="326">
        <v>0.13613000512123111</v>
      </c>
      <c r="N1552" s="327">
        <v>2713</v>
      </c>
      <c r="O1552" s="326">
        <v>0.2211599946022034</v>
      </c>
      <c r="Q1552" s="327">
        <v>17871</v>
      </c>
      <c r="R1552" s="326">
        <v>0.1448400020599365</v>
      </c>
      <c r="S1552" s="325"/>
    </row>
    <row r="1553" spans="1:19" x14ac:dyDescent="0.25">
      <c r="A1553" t="s">
        <v>478</v>
      </c>
      <c r="B1553" t="s">
        <v>284</v>
      </c>
      <c r="C1553" t="s">
        <v>309</v>
      </c>
      <c r="D1553" t="s">
        <v>477</v>
      </c>
      <c r="E1553" t="s">
        <v>69</v>
      </c>
      <c r="F1553" t="s">
        <v>70</v>
      </c>
      <c r="G1553" s="133">
        <v>8</v>
      </c>
      <c r="H1553" t="s">
        <v>245</v>
      </c>
      <c r="I1553" t="s">
        <v>578</v>
      </c>
      <c r="J1553" t="s">
        <v>497</v>
      </c>
      <c r="K1553" s="327">
        <v>90</v>
      </c>
      <c r="L1553" s="326">
        <v>0.2355999946594238</v>
      </c>
      <c r="N1553" s="327">
        <v>2240</v>
      </c>
      <c r="O1553" s="326">
        <v>0.18260000646114349</v>
      </c>
      <c r="Q1553" s="327">
        <v>21943</v>
      </c>
      <c r="R1553" s="326">
        <v>0.17783999443054199</v>
      </c>
      <c r="S1553" s="325"/>
    </row>
    <row r="1554" spans="1:19" x14ac:dyDescent="0.25">
      <c r="A1554" t="s">
        <v>478</v>
      </c>
      <c r="B1554" t="s">
        <v>284</v>
      </c>
      <c r="C1554" t="s">
        <v>309</v>
      </c>
      <c r="D1554" t="s">
        <v>477</v>
      </c>
      <c r="E1554" t="s">
        <v>69</v>
      </c>
      <c r="F1554" t="s">
        <v>70</v>
      </c>
      <c r="G1554">
        <v>8</v>
      </c>
      <c r="H1554" t="s">
        <v>245</v>
      </c>
      <c r="I1554" t="s">
        <v>578</v>
      </c>
      <c r="J1554" t="s">
        <v>496</v>
      </c>
      <c r="K1554" s="142">
        <v>92</v>
      </c>
      <c r="L1554" s="326">
        <v>0.24084000289440161</v>
      </c>
      <c r="N1554" s="142">
        <v>2633</v>
      </c>
      <c r="O1554" s="326">
        <v>0.21464000642299649</v>
      </c>
      <c r="Q1554" s="142">
        <v>25988</v>
      </c>
      <c r="R1554" s="326">
        <v>0.21062999963760379</v>
      </c>
    </row>
    <row r="1555" spans="1:19" x14ac:dyDescent="0.25">
      <c r="A1555" t="s">
        <v>478</v>
      </c>
      <c r="B1555" t="s">
        <v>284</v>
      </c>
      <c r="C1555" t="s">
        <v>309</v>
      </c>
      <c r="D1555" t="s">
        <v>477</v>
      </c>
      <c r="E1555" t="s">
        <v>69</v>
      </c>
      <c r="F1555" t="s">
        <v>70</v>
      </c>
      <c r="G1555">
        <v>8</v>
      </c>
      <c r="H1555" t="s">
        <v>245</v>
      </c>
      <c r="I1555" t="s">
        <v>578</v>
      </c>
      <c r="J1555" t="s">
        <v>495</v>
      </c>
      <c r="K1555" s="142">
        <v>84</v>
      </c>
      <c r="L1555" s="326">
        <v>0.21989999711513519</v>
      </c>
      <c r="N1555" s="142">
        <v>2581</v>
      </c>
      <c r="O1555" s="326">
        <v>0.21040000021457669</v>
      </c>
      <c r="Q1555" s="142">
        <v>27975</v>
      </c>
      <c r="R1555" s="326">
        <v>0.22673000395298001</v>
      </c>
    </row>
    <row r="1556" spans="1:19" x14ac:dyDescent="0.25">
      <c r="A1556" t="s">
        <v>478</v>
      </c>
      <c r="B1556" t="s">
        <v>284</v>
      </c>
      <c r="C1556" t="s">
        <v>309</v>
      </c>
      <c r="D1556" t="s">
        <v>477</v>
      </c>
      <c r="E1556" t="s">
        <v>69</v>
      </c>
      <c r="F1556" t="s">
        <v>70</v>
      </c>
      <c r="G1556">
        <v>8</v>
      </c>
      <c r="H1556" t="s">
        <v>245</v>
      </c>
      <c r="I1556" t="s">
        <v>578</v>
      </c>
      <c r="J1556" t="s">
        <v>494</v>
      </c>
      <c r="K1556" s="142">
        <v>64</v>
      </c>
      <c r="L1556" s="326">
        <v>0.16753999888896939</v>
      </c>
      <c r="N1556" s="142">
        <v>2100</v>
      </c>
      <c r="O1556" s="326">
        <v>0.1711899936199188</v>
      </c>
      <c r="Q1556" s="142">
        <v>29608</v>
      </c>
      <c r="R1556" s="326">
        <v>0.23995999991893771</v>
      </c>
    </row>
    <row r="1557" spans="1:19" x14ac:dyDescent="0.25">
      <c r="A1557" t="s">
        <v>478</v>
      </c>
      <c r="B1557" t="s">
        <v>284</v>
      </c>
      <c r="C1557" t="s">
        <v>309</v>
      </c>
      <c r="D1557" t="s">
        <v>477</v>
      </c>
      <c r="E1557" t="s">
        <v>69</v>
      </c>
      <c r="F1557" t="s">
        <v>70</v>
      </c>
      <c r="G1557">
        <v>8</v>
      </c>
      <c r="H1557" t="s">
        <v>245</v>
      </c>
      <c r="I1557" t="s">
        <v>476</v>
      </c>
      <c r="J1557" t="s">
        <v>482</v>
      </c>
      <c r="K1557" s="142">
        <v>284</v>
      </c>
      <c r="L1557" s="326">
        <v>0.74345999956130981</v>
      </c>
      <c r="M1557" s="326">
        <v>0.75532001256942749</v>
      </c>
      <c r="N1557" s="142">
        <v>8908</v>
      </c>
      <c r="O1557" s="326">
        <v>0.72618001699447632</v>
      </c>
      <c r="P1557" s="326">
        <v>0.75383001565933228</v>
      </c>
      <c r="Q1557" s="142">
        <v>91484</v>
      </c>
      <c r="R1557" s="326">
        <v>0.74145001173019409</v>
      </c>
      <c r="S1557" s="326">
        <v>0.77395999431610107</v>
      </c>
    </row>
    <row r="1558" spans="1:19" x14ac:dyDescent="0.25">
      <c r="A1558" t="s">
        <v>478</v>
      </c>
      <c r="B1558" t="s">
        <v>284</v>
      </c>
      <c r="C1558" t="s">
        <v>309</v>
      </c>
      <c r="D1558" t="s">
        <v>477</v>
      </c>
      <c r="E1558" t="s">
        <v>69</v>
      </c>
      <c r="F1558" t="s">
        <v>70</v>
      </c>
      <c r="G1558" s="133">
        <v>8</v>
      </c>
      <c r="H1558" t="s">
        <v>245</v>
      </c>
      <c r="I1558" t="s">
        <v>476</v>
      </c>
      <c r="J1558" t="s">
        <v>481</v>
      </c>
      <c r="K1558" s="327">
        <v>38</v>
      </c>
      <c r="L1558" s="326">
        <v>9.9480003118515015E-2</v>
      </c>
      <c r="M1558" s="326">
        <v>0.1010600030422211</v>
      </c>
      <c r="N1558" s="327">
        <v>1293</v>
      </c>
      <c r="O1558" s="326">
        <v>0.1054000034928322</v>
      </c>
      <c r="P1558" s="326">
        <v>0.10942000150680541</v>
      </c>
      <c r="Q1558" s="327">
        <v>12086</v>
      </c>
      <c r="R1558" s="326">
        <v>9.7949996590614319E-2</v>
      </c>
      <c r="S1558" s="325">
        <v>0.1022500023245811</v>
      </c>
    </row>
    <row r="1559" spans="1:19" x14ac:dyDescent="0.25">
      <c r="A1559" t="s">
        <v>478</v>
      </c>
      <c r="B1559" t="s">
        <v>284</v>
      </c>
      <c r="C1559" t="s">
        <v>309</v>
      </c>
      <c r="D1559" t="s">
        <v>477</v>
      </c>
      <c r="E1559" t="s">
        <v>69</v>
      </c>
      <c r="F1559" t="s">
        <v>70</v>
      </c>
      <c r="G1559">
        <v>8</v>
      </c>
      <c r="H1559" t="s">
        <v>245</v>
      </c>
      <c r="I1559" t="s">
        <v>476</v>
      </c>
      <c r="J1559" t="s">
        <v>480</v>
      </c>
      <c r="K1559" s="142">
        <v>31</v>
      </c>
      <c r="L1559" s="326">
        <v>8.1150002777576447E-2</v>
      </c>
      <c r="M1559" s="326">
        <v>8.2450002431869507E-2</v>
      </c>
      <c r="N1559" s="142">
        <v>938</v>
      </c>
      <c r="O1559" s="326">
        <v>7.647000253200531E-2</v>
      </c>
      <c r="P1559" s="326">
        <v>7.937999814748764E-2</v>
      </c>
      <c r="Q1559" s="142">
        <v>8487</v>
      </c>
      <c r="R1559" s="326">
        <v>6.8779997527599335E-2</v>
      </c>
      <c r="S1559" s="326">
        <v>7.1800000965595245E-2</v>
      </c>
    </row>
    <row r="1560" spans="1:19" x14ac:dyDescent="0.25">
      <c r="A1560" t="s">
        <v>478</v>
      </c>
      <c r="B1560" t="s">
        <v>284</v>
      </c>
      <c r="C1560" t="s">
        <v>309</v>
      </c>
      <c r="D1560" t="s">
        <v>477</v>
      </c>
      <c r="E1560" t="s">
        <v>69</v>
      </c>
      <c r="F1560" t="s">
        <v>70</v>
      </c>
      <c r="G1560">
        <v>8</v>
      </c>
      <c r="H1560" t="s">
        <v>245</v>
      </c>
      <c r="I1560" t="s">
        <v>476</v>
      </c>
      <c r="J1560" t="s">
        <v>479</v>
      </c>
      <c r="K1560" s="142">
        <v>6</v>
      </c>
      <c r="L1560" s="326">
        <v>1.5709999948740009E-2</v>
      </c>
      <c r="N1560" s="142">
        <v>450</v>
      </c>
      <c r="O1560" s="326">
        <v>3.6680001765489578E-2</v>
      </c>
      <c r="Q1560" s="142">
        <v>5183</v>
      </c>
      <c r="R1560" s="326">
        <v>4.2010001838207238E-2</v>
      </c>
    </row>
    <row r="1561" spans="1:19" x14ac:dyDescent="0.25">
      <c r="A1561" t="s">
        <v>478</v>
      </c>
      <c r="B1561" t="s">
        <v>284</v>
      </c>
      <c r="C1561" t="s">
        <v>309</v>
      </c>
      <c r="D1561" t="s">
        <v>477</v>
      </c>
      <c r="E1561" t="s">
        <v>69</v>
      </c>
      <c r="F1561" t="s">
        <v>70</v>
      </c>
      <c r="G1561" s="133">
        <v>8</v>
      </c>
      <c r="H1561" t="s">
        <v>245</v>
      </c>
      <c r="I1561" t="s">
        <v>476</v>
      </c>
      <c r="J1561" t="s">
        <v>475</v>
      </c>
      <c r="K1561" s="327">
        <v>23</v>
      </c>
      <c r="L1561" s="326">
        <v>6.0210000723600388E-2</v>
      </c>
      <c r="M1561" s="326">
        <v>6.1170000582933433E-2</v>
      </c>
      <c r="N1561" s="327">
        <v>678</v>
      </c>
      <c r="O1561" s="326">
        <v>5.5270001292228699E-2</v>
      </c>
      <c r="P1561" s="326">
        <v>5.7369999587535858E-2</v>
      </c>
      <c r="Q1561" s="327">
        <v>6145</v>
      </c>
      <c r="R1561" s="326">
        <v>4.9800001084804528E-2</v>
      </c>
      <c r="S1561" s="325">
        <v>5.1989998668432243E-2</v>
      </c>
    </row>
    <row r="1562" spans="1:19" x14ac:dyDescent="0.25">
      <c r="A1562" t="s">
        <v>478</v>
      </c>
      <c r="B1562" t="s">
        <v>284</v>
      </c>
      <c r="C1562" t="s">
        <v>309</v>
      </c>
      <c r="D1562" t="s">
        <v>477</v>
      </c>
      <c r="E1562" t="s">
        <v>71</v>
      </c>
      <c r="F1562" t="s">
        <v>72</v>
      </c>
      <c r="G1562" s="133">
        <v>20</v>
      </c>
      <c r="H1562" t="s">
        <v>274</v>
      </c>
      <c r="I1562" t="s">
        <v>525</v>
      </c>
      <c r="J1562" t="s">
        <v>530</v>
      </c>
      <c r="K1562" s="327">
        <v>10</v>
      </c>
      <c r="L1562" s="326">
        <v>5.6599997915327549E-3</v>
      </c>
      <c r="N1562" s="327">
        <v>35</v>
      </c>
      <c r="O1562" s="326">
        <v>5.260000005364418E-3</v>
      </c>
      <c r="Q1562" s="327">
        <v>595</v>
      </c>
      <c r="R1562" s="326">
        <v>4.8199999146163464E-3</v>
      </c>
      <c r="S1562" s="325"/>
    </row>
    <row r="1563" spans="1:19" x14ac:dyDescent="0.25">
      <c r="A1563" t="s">
        <v>478</v>
      </c>
      <c r="B1563" t="s">
        <v>284</v>
      </c>
      <c r="C1563" t="s">
        <v>309</v>
      </c>
      <c r="D1563" t="s">
        <v>477</v>
      </c>
      <c r="E1563" t="s">
        <v>71</v>
      </c>
      <c r="F1563" t="s">
        <v>72</v>
      </c>
      <c r="G1563">
        <v>20</v>
      </c>
      <c r="H1563" t="s">
        <v>274</v>
      </c>
      <c r="I1563" t="s">
        <v>525</v>
      </c>
      <c r="J1563" t="s">
        <v>529</v>
      </c>
      <c r="K1563" s="142">
        <v>70</v>
      </c>
      <c r="L1563" s="326">
        <v>3.9590001106262207E-2</v>
      </c>
      <c r="N1563" s="142">
        <v>280</v>
      </c>
      <c r="O1563" s="326">
        <v>4.2109999805688858E-2</v>
      </c>
      <c r="Q1563" s="142">
        <v>4962</v>
      </c>
      <c r="R1563" s="326">
        <v>4.0219999849796302E-2</v>
      </c>
    </row>
    <row r="1564" spans="1:19" x14ac:dyDescent="0.25">
      <c r="A1564" t="s">
        <v>478</v>
      </c>
      <c r="B1564" t="s">
        <v>284</v>
      </c>
      <c r="C1564" t="s">
        <v>309</v>
      </c>
      <c r="D1564" t="s">
        <v>477</v>
      </c>
      <c r="E1564" t="s">
        <v>71</v>
      </c>
      <c r="F1564" t="s">
        <v>72</v>
      </c>
      <c r="G1564" s="133">
        <v>20</v>
      </c>
      <c r="H1564" t="s">
        <v>274</v>
      </c>
      <c r="I1564" t="s">
        <v>525</v>
      </c>
      <c r="J1564" t="s">
        <v>528</v>
      </c>
      <c r="K1564" s="327">
        <v>236</v>
      </c>
      <c r="L1564" s="326">
        <v>0.13347999751567841</v>
      </c>
      <c r="N1564" s="327">
        <v>858</v>
      </c>
      <c r="O1564" s="326">
        <v>0.129040002822876</v>
      </c>
      <c r="Q1564" s="327">
        <v>15699</v>
      </c>
      <c r="R1564" s="326">
        <v>0.12724000215530401</v>
      </c>
      <c r="S1564" s="325"/>
    </row>
    <row r="1565" spans="1:19" x14ac:dyDescent="0.25">
      <c r="A1565" t="s">
        <v>478</v>
      </c>
      <c r="B1565" t="s">
        <v>284</v>
      </c>
      <c r="C1565" t="s">
        <v>309</v>
      </c>
      <c r="D1565" t="s">
        <v>477</v>
      </c>
      <c r="E1565" t="s">
        <v>71</v>
      </c>
      <c r="F1565" t="s">
        <v>72</v>
      </c>
      <c r="G1565" s="133">
        <v>20</v>
      </c>
      <c r="H1565" t="s">
        <v>274</v>
      </c>
      <c r="I1565" t="s">
        <v>525</v>
      </c>
      <c r="J1565" t="s">
        <v>527</v>
      </c>
      <c r="K1565" s="327">
        <v>458</v>
      </c>
      <c r="L1565" s="326">
        <v>0.25905001163482672</v>
      </c>
      <c r="N1565" s="327">
        <v>1597</v>
      </c>
      <c r="O1565" s="326">
        <v>0.24018999934196469</v>
      </c>
      <c r="Q1565" s="327">
        <v>30576</v>
      </c>
      <c r="R1565" s="326">
        <v>0.2478100061416626</v>
      </c>
      <c r="S1565" s="325"/>
    </row>
    <row r="1566" spans="1:19" x14ac:dyDescent="0.25">
      <c r="A1566" t="s">
        <v>478</v>
      </c>
      <c r="B1566" t="s">
        <v>284</v>
      </c>
      <c r="C1566" t="s">
        <v>309</v>
      </c>
      <c r="D1566" t="s">
        <v>477</v>
      </c>
      <c r="E1566" t="s">
        <v>71</v>
      </c>
      <c r="F1566" t="s">
        <v>72</v>
      </c>
      <c r="G1566" s="133">
        <v>20</v>
      </c>
      <c r="H1566" t="s">
        <v>274</v>
      </c>
      <c r="I1566" t="s">
        <v>525</v>
      </c>
      <c r="J1566" t="s">
        <v>526</v>
      </c>
      <c r="K1566" s="327">
        <v>422</v>
      </c>
      <c r="L1566" s="326">
        <v>0.23869000375270841</v>
      </c>
      <c r="N1566" s="327">
        <v>1560</v>
      </c>
      <c r="O1566" s="326">
        <v>0.23462000489234919</v>
      </c>
      <c r="Q1566" s="327">
        <v>30917</v>
      </c>
      <c r="R1566" s="326">
        <v>0.25056999921798712</v>
      </c>
      <c r="S1566" s="325"/>
    </row>
    <row r="1567" spans="1:19" x14ac:dyDescent="0.25">
      <c r="A1567" t="s">
        <v>478</v>
      </c>
      <c r="B1567" t="s">
        <v>284</v>
      </c>
      <c r="C1567" t="s">
        <v>309</v>
      </c>
      <c r="D1567" t="s">
        <v>477</v>
      </c>
      <c r="E1567" t="s">
        <v>71</v>
      </c>
      <c r="F1567" t="s">
        <v>72</v>
      </c>
      <c r="G1567" s="133">
        <v>20</v>
      </c>
      <c r="H1567" t="s">
        <v>274</v>
      </c>
      <c r="I1567" t="s">
        <v>525</v>
      </c>
      <c r="J1567" t="s">
        <v>259</v>
      </c>
      <c r="K1567" s="327">
        <v>330</v>
      </c>
      <c r="L1567" s="326">
        <v>0.18664999306201929</v>
      </c>
      <c r="N1567" s="327">
        <v>1290</v>
      </c>
      <c r="O1567" s="326">
        <v>0.194010004401207</v>
      </c>
      <c r="Q1567" s="327">
        <v>23351</v>
      </c>
      <c r="R1567" s="326">
        <v>0.18925000727176669</v>
      </c>
      <c r="S1567" s="325"/>
    </row>
    <row r="1568" spans="1:19" x14ac:dyDescent="0.25">
      <c r="A1568" t="s">
        <v>478</v>
      </c>
      <c r="B1568" t="s">
        <v>284</v>
      </c>
      <c r="C1568" t="s">
        <v>309</v>
      </c>
      <c r="D1568" t="s">
        <v>477</v>
      </c>
      <c r="E1568" t="s">
        <v>71</v>
      </c>
      <c r="F1568" t="s">
        <v>72</v>
      </c>
      <c r="G1568">
        <v>20</v>
      </c>
      <c r="H1568" t="s">
        <v>274</v>
      </c>
      <c r="I1568" t="s">
        <v>525</v>
      </c>
      <c r="J1568" t="s">
        <v>260</v>
      </c>
      <c r="K1568" s="142">
        <v>242</v>
      </c>
      <c r="L1568" s="326">
        <v>0.1368799954652786</v>
      </c>
      <c r="N1568" s="142">
        <v>1029</v>
      </c>
      <c r="O1568" s="326">
        <v>0.15476000308990481</v>
      </c>
      <c r="Q1568" s="142">
        <v>17285</v>
      </c>
      <c r="R1568" s="326">
        <v>0.14009000360965729</v>
      </c>
    </row>
    <row r="1569" spans="1:19" x14ac:dyDescent="0.25">
      <c r="A1569" t="s">
        <v>478</v>
      </c>
      <c r="B1569" t="s">
        <v>284</v>
      </c>
      <c r="C1569" t="s">
        <v>309</v>
      </c>
      <c r="D1569" t="s">
        <v>477</v>
      </c>
      <c r="E1569" t="s">
        <v>71</v>
      </c>
      <c r="F1569" t="s">
        <v>72</v>
      </c>
      <c r="G1569" s="133">
        <v>20</v>
      </c>
      <c r="H1569" t="s">
        <v>274</v>
      </c>
      <c r="I1569" t="s">
        <v>521</v>
      </c>
      <c r="J1569" t="s">
        <v>524</v>
      </c>
      <c r="K1569" s="327">
        <v>1471</v>
      </c>
      <c r="L1569" s="326">
        <v>0.83200997114181519</v>
      </c>
      <c r="M1569" s="326">
        <v>0.85772997140884399</v>
      </c>
      <c r="N1569" s="327">
        <v>5503</v>
      </c>
      <c r="O1569" s="326">
        <v>0.82763999700546265</v>
      </c>
      <c r="P1569" s="326">
        <v>0.85503000020980835</v>
      </c>
      <c r="Q1569" s="327">
        <v>99716</v>
      </c>
      <c r="R1569" s="326">
        <v>0.80817002058029175</v>
      </c>
      <c r="S1569" s="325">
        <v>0.84360998868942261</v>
      </c>
    </row>
    <row r="1570" spans="1:19" x14ac:dyDescent="0.25">
      <c r="A1570" t="s">
        <v>478</v>
      </c>
      <c r="B1570" t="s">
        <v>284</v>
      </c>
      <c r="C1570" t="s">
        <v>309</v>
      </c>
      <c r="D1570" t="s">
        <v>477</v>
      </c>
      <c r="E1570" t="s">
        <v>71</v>
      </c>
      <c r="F1570" t="s">
        <v>72</v>
      </c>
      <c r="G1570" s="133">
        <v>20</v>
      </c>
      <c r="H1570" t="s">
        <v>274</v>
      </c>
      <c r="I1570" t="s">
        <v>521</v>
      </c>
      <c r="J1570" t="s">
        <v>523</v>
      </c>
      <c r="K1570" s="327">
        <v>163</v>
      </c>
      <c r="L1570" s="326">
        <v>9.2189997434616089E-2</v>
      </c>
      <c r="M1570" s="326">
        <v>9.5040000975131989E-2</v>
      </c>
      <c r="N1570" s="327">
        <v>568</v>
      </c>
      <c r="O1570" s="326">
        <v>8.5430003702640533E-2</v>
      </c>
      <c r="P1570" s="326">
        <v>8.8249996304512024E-2</v>
      </c>
      <c r="Q1570" s="327">
        <v>10969</v>
      </c>
      <c r="R1570" s="326">
        <v>8.8899999856948853E-2</v>
      </c>
      <c r="S1570" s="325">
        <v>9.2799998819828033E-2</v>
      </c>
    </row>
    <row r="1571" spans="1:19" x14ac:dyDescent="0.25">
      <c r="A1571" t="s">
        <v>478</v>
      </c>
      <c r="B1571" t="s">
        <v>284</v>
      </c>
      <c r="C1571" t="s">
        <v>309</v>
      </c>
      <c r="D1571" t="s">
        <v>477</v>
      </c>
      <c r="E1571" t="s">
        <v>71</v>
      </c>
      <c r="F1571" t="s">
        <v>72</v>
      </c>
      <c r="G1571" s="133">
        <v>20</v>
      </c>
      <c r="H1571" t="s">
        <v>274</v>
      </c>
      <c r="I1571" t="s">
        <v>521</v>
      </c>
      <c r="J1571" t="s">
        <v>522</v>
      </c>
      <c r="K1571" s="327">
        <v>81</v>
      </c>
      <c r="L1571" s="326">
        <v>4.5809999108314507E-2</v>
      </c>
      <c r="M1571" s="326">
        <v>4.7230001538991928E-2</v>
      </c>
      <c r="N1571" s="327">
        <v>365</v>
      </c>
      <c r="O1571" s="326">
        <v>5.4900001734495163E-2</v>
      </c>
      <c r="P1571" s="326">
        <v>5.6710001081228263E-2</v>
      </c>
      <c r="Q1571" s="327">
        <v>7517</v>
      </c>
      <c r="R1571" s="326">
        <v>6.0920000076293952E-2</v>
      </c>
      <c r="S1571" s="325">
        <v>6.3589997589588165E-2</v>
      </c>
    </row>
    <row r="1572" spans="1:19" x14ac:dyDescent="0.25">
      <c r="A1572" t="s">
        <v>478</v>
      </c>
      <c r="B1572" t="s">
        <v>284</v>
      </c>
      <c r="C1572" t="s">
        <v>309</v>
      </c>
      <c r="D1572" t="s">
        <v>477</v>
      </c>
      <c r="E1572" t="s">
        <v>71</v>
      </c>
      <c r="F1572" t="s">
        <v>72</v>
      </c>
      <c r="G1572">
        <v>20</v>
      </c>
      <c r="H1572" t="s">
        <v>274</v>
      </c>
      <c r="I1572" t="s">
        <v>521</v>
      </c>
      <c r="J1572" t="s">
        <v>438</v>
      </c>
      <c r="K1572" s="142">
        <v>53</v>
      </c>
      <c r="L1572" s="326">
        <v>2.998000010848045E-2</v>
      </c>
      <c r="N1572" s="142">
        <v>213</v>
      </c>
      <c r="O1572" s="326">
        <v>3.2030001282691963E-2</v>
      </c>
      <c r="Q1572" s="142">
        <v>5183</v>
      </c>
      <c r="R1572" s="326">
        <v>4.2010001838207238E-2</v>
      </c>
    </row>
    <row r="1573" spans="1:19" x14ac:dyDescent="0.25">
      <c r="A1573" t="s">
        <v>478</v>
      </c>
      <c r="B1573" t="s">
        <v>284</v>
      </c>
      <c r="C1573" t="s">
        <v>309</v>
      </c>
      <c r="D1573" t="s">
        <v>477</v>
      </c>
      <c r="E1573" t="s">
        <v>71</v>
      </c>
      <c r="F1573" t="s">
        <v>72</v>
      </c>
      <c r="G1573" s="133">
        <v>20</v>
      </c>
      <c r="H1573" t="s">
        <v>274</v>
      </c>
      <c r="I1573" t="s">
        <v>517</v>
      </c>
      <c r="J1573" t="s">
        <v>520</v>
      </c>
      <c r="K1573" s="327">
        <v>598</v>
      </c>
      <c r="L1573" s="326">
        <v>0.33823999762535101</v>
      </c>
      <c r="N1573" s="327">
        <v>2271</v>
      </c>
      <c r="O1573" s="326">
        <v>0.3415600061416626</v>
      </c>
      <c r="Q1573" s="327">
        <v>43571</v>
      </c>
      <c r="R1573" s="326">
        <v>0.35313001275062561</v>
      </c>
      <c r="S1573" s="325"/>
    </row>
    <row r="1574" spans="1:19" x14ac:dyDescent="0.25">
      <c r="A1574" t="s">
        <v>478</v>
      </c>
      <c r="B1574" t="s">
        <v>284</v>
      </c>
      <c r="C1574" t="s">
        <v>309</v>
      </c>
      <c r="D1574" t="s">
        <v>477</v>
      </c>
      <c r="E1574" t="s">
        <v>71</v>
      </c>
      <c r="F1574" t="s">
        <v>72</v>
      </c>
      <c r="G1574">
        <v>20</v>
      </c>
      <c r="H1574" t="s">
        <v>274</v>
      </c>
      <c r="I1574" t="s">
        <v>517</v>
      </c>
      <c r="J1574" t="s">
        <v>519</v>
      </c>
      <c r="K1574" s="142">
        <v>523</v>
      </c>
      <c r="L1574" s="326">
        <v>0.29581001400947571</v>
      </c>
      <c r="N1574" s="142">
        <v>1912</v>
      </c>
      <c r="O1574" s="326">
        <v>0.28755998611450201</v>
      </c>
      <c r="Q1574" s="142">
        <v>34904</v>
      </c>
      <c r="R1574" s="326">
        <v>0.28288999199867249</v>
      </c>
    </row>
    <row r="1575" spans="1:19" x14ac:dyDescent="0.25">
      <c r="A1575" t="s">
        <v>478</v>
      </c>
      <c r="B1575" t="s">
        <v>284</v>
      </c>
      <c r="C1575" t="s">
        <v>309</v>
      </c>
      <c r="D1575" t="s">
        <v>477</v>
      </c>
      <c r="E1575" t="s">
        <v>71</v>
      </c>
      <c r="F1575" t="s">
        <v>72</v>
      </c>
      <c r="G1575" s="133">
        <v>20</v>
      </c>
      <c r="H1575" t="s">
        <v>274</v>
      </c>
      <c r="I1575" t="s">
        <v>517</v>
      </c>
      <c r="J1575" t="s">
        <v>518</v>
      </c>
      <c r="K1575" s="327">
        <v>647</v>
      </c>
      <c r="L1575" s="326">
        <v>0.36594998836517328</v>
      </c>
      <c r="N1575" s="327">
        <v>2466</v>
      </c>
      <c r="O1575" s="326">
        <v>0.37088000774383539</v>
      </c>
      <c r="Q1575" s="327">
        <v>44910</v>
      </c>
      <c r="R1575" s="326">
        <v>0.3639799952507019</v>
      </c>
      <c r="S1575" s="325"/>
    </row>
    <row r="1576" spans="1:19" x14ac:dyDescent="0.25">
      <c r="A1576" t="s">
        <v>478</v>
      </c>
      <c r="B1576" t="s">
        <v>284</v>
      </c>
      <c r="C1576" t="s">
        <v>309</v>
      </c>
      <c r="D1576" t="s">
        <v>477</v>
      </c>
      <c r="E1576" t="s">
        <v>71</v>
      </c>
      <c r="F1576" t="s">
        <v>72</v>
      </c>
      <c r="G1576" s="133">
        <v>20</v>
      </c>
      <c r="H1576" t="s">
        <v>274</v>
      </c>
      <c r="I1576" t="s">
        <v>513</v>
      </c>
      <c r="J1576" t="s">
        <v>516</v>
      </c>
      <c r="K1576" s="327">
        <v>75</v>
      </c>
      <c r="L1576" s="326">
        <v>4.2419999837875373E-2</v>
      </c>
      <c r="M1576" s="326">
        <v>4.4250000268220901E-2</v>
      </c>
      <c r="N1576" s="327">
        <v>297</v>
      </c>
      <c r="O1576" s="326">
        <v>4.4670000672340393E-2</v>
      </c>
      <c r="P1576" s="326">
        <v>4.6969998627901077E-2</v>
      </c>
      <c r="Q1576" s="327">
        <v>4179</v>
      </c>
      <c r="R1576" s="326">
        <v>3.3870000392198563E-2</v>
      </c>
      <c r="S1576" s="325">
        <v>3.8320001214742661E-2</v>
      </c>
    </row>
    <row r="1577" spans="1:19" x14ac:dyDescent="0.25">
      <c r="A1577" t="s">
        <v>478</v>
      </c>
      <c r="B1577" t="s">
        <v>284</v>
      </c>
      <c r="C1577" t="s">
        <v>309</v>
      </c>
      <c r="D1577" t="s">
        <v>477</v>
      </c>
      <c r="E1577" t="s">
        <v>71</v>
      </c>
      <c r="F1577" t="s">
        <v>72</v>
      </c>
      <c r="G1577">
        <v>20</v>
      </c>
      <c r="H1577" t="s">
        <v>274</v>
      </c>
      <c r="I1577" t="s">
        <v>513</v>
      </c>
      <c r="J1577" t="s">
        <v>515</v>
      </c>
      <c r="K1577" s="142">
        <v>186</v>
      </c>
      <c r="L1577" s="326">
        <v>0.1052000001072884</v>
      </c>
      <c r="M1577" s="326">
        <v>0.1097299978137016</v>
      </c>
      <c r="N1577" s="142">
        <v>668</v>
      </c>
      <c r="O1577" s="326">
        <v>0.1004699990153313</v>
      </c>
      <c r="P1577" s="326">
        <v>0.10565000027418139</v>
      </c>
      <c r="Q1577" s="142">
        <v>13286</v>
      </c>
      <c r="R1577" s="326">
        <v>0.1076800003647804</v>
      </c>
      <c r="S1577" s="326">
        <v>0.12182000279426571</v>
      </c>
    </row>
    <row r="1578" spans="1:19" x14ac:dyDescent="0.25">
      <c r="A1578" t="s">
        <v>478</v>
      </c>
      <c r="B1578" t="s">
        <v>284</v>
      </c>
      <c r="C1578" t="s">
        <v>309</v>
      </c>
      <c r="D1578" t="s">
        <v>477</v>
      </c>
      <c r="E1578" t="s">
        <v>71</v>
      </c>
      <c r="F1578" t="s">
        <v>72</v>
      </c>
      <c r="G1578">
        <v>20</v>
      </c>
      <c r="H1578" t="s">
        <v>274</v>
      </c>
      <c r="I1578" t="s">
        <v>513</v>
      </c>
      <c r="J1578" t="s">
        <v>514</v>
      </c>
      <c r="K1578" s="142">
        <v>1434</v>
      </c>
      <c r="L1578" s="326">
        <v>0.81108999252319336</v>
      </c>
      <c r="M1578" s="326">
        <v>0.84601998329162598</v>
      </c>
      <c r="N1578" s="142">
        <v>5358</v>
      </c>
      <c r="O1578" s="326">
        <v>0.80584001541137695</v>
      </c>
      <c r="P1578" s="326">
        <v>0.84737998247146606</v>
      </c>
      <c r="Q1578" s="142">
        <v>91601</v>
      </c>
      <c r="R1578" s="326">
        <v>0.74239999055862427</v>
      </c>
      <c r="S1578" s="326">
        <v>0.83986997604370117</v>
      </c>
    </row>
    <row r="1579" spans="1:19" x14ac:dyDescent="0.25">
      <c r="A1579" t="s">
        <v>478</v>
      </c>
      <c r="B1579" t="s">
        <v>284</v>
      </c>
      <c r="C1579" t="s">
        <v>309</v>
      </c>
      <c r="D1579" t="s">
        <v>477</v>
      </c>
      <c r="E1579" t="s">
        <v>71</v>
      </c>
      <c r="F1579" t="s">
        <v>72</v>
      </c>
      <c r="G1579" s="133">
        <v>20</v>
      </c>
      <c r="H1579" t="s">
        <v>274</v>
      </c>
      <c r="I1579" t="s">
        <v>513</v>
      </c>
      <c r="J1579" t="s">
        <v>512</v>
      </c>
      <c r="K1579" s="327">
        <v>73</v>
      </c>
      <c r="L1579" s="326">
        <v>4.1290000081062317E-2</v>
      </c>
      <c r="N1579" s="327">
        <v>326</v>
      </c>
      <c r="O1579" s="326">
        <v>4.9029998481273651E-2</v>
      </c>
      <c r="Q1579" s="327">
        <v>14319</v>
      </c>
      <c r="R1579" s="326">
        <v>0.11604999750852581</v>
      </c>
      <c r="S1579" s="325"/>
    </row>
    <row r="1580" spans="1:19" x14ac:dyDescent="0.25">
      <c r="A1580" t="s">
        <v>478</v>
      </c>
      <c r="B1580" t="s">
        <v>284</v>
      </c>
      <c r="C1580" t="s">
        <v>309</v>
      </c>
      <c r="D1580" t="s">
        <v>477</v>
      </c>
      <c r="E1580" t="s">
        <v>71</v>
      </c>
      <c r="F1580" t="s">
        <v>72</v>
      </c>
      <c r="G1580" s="133">
        <v>20</v>
      </c>
      <c r="H1580" t="s">
        <v>274</v>
      </c>
      <c r="I1580" t="s">
        <v>575</v>
      </c>
      <c r="J1580" t="s">
        <v>511</v>
      </c>
      <c r="K1580" s="327">
        <v>25</v>
      </c>
      <c r="L1580" s="326">
        <v>1.4139999635517601E-2</v>
      </c>
      <c r="M1580" s="326">
        <v>1.6200000420212749E-2</v>
      </c>
      <c r="N1580" s="327">
        <v>90</v>
      </c>
      <c r="O1580" s="326">
        <v>1.353999972343445E-2</v>
      </c>
      <c r="P1580" s="326">
        <v>1.499999966472387E-2</v>
      </c>
      <c r="Q1580" s="327">
        <v>5100</v>
      </c>
      <c r="R1580" s="326">
        <v>4.1329998522996902E-2</v>
      </c>
      <c r="S1580" s="325">
        <v>4.4070001691579819E-2</v>
      </c>
    </row>
    <row r="1581" spans="1:19" x14ac:dyDescent="0.25">
      <c r="A1581" t="s">
        <v>478</v>
      </c>
      <c r="B1581" t="s">
        <v>284</v>
      </c>
      <c r="C1581" t="s">
        <v>309</v>
      </c>
      <c r="D1581" t="s">
        <v>477</v>
      </c>
      <c r="E1581" t="s">
        <v>71</v>
      </c>
      <c r="F1581" t="s">
        <v>72</v>
      </c>
      <c r="G1581" s="133">
        <v>20</v>
      </c>
      <c r="H1581" t="s">
        <v>274</v>
      </c>
      <c r="I1581" t="s">
        <v>575</v>
      </c>
      <c r="J1581" t="s">
        <v>510</v>
      </c>
      <c r="K1581" s="327">
        <v>5</v>
      </c>
      <c r="L1581" s="326">
        <v>2.829999895766377E-3</v>
      </c>
      <c r="M1581" s="326">
        <v>3.2399999909102921E-3</v>
      </c>
      <c r="N1581" s="327">
        <v>34</v>
      </c>
      <c r="O1581" s="326">
        <v>5.1099997945129871E-3</v>
      </c>
      <c r="P1581" s="326">
        <v>5.6699998676776886E-3</v>
      </c>
      <c r="Q1581" s="327">
        <v>2781</v>
      </c>
      <c r="R1581" s="326">
        <v>2.2539999336004261E-2</v>
      </c>
      <c r="S1581" s="325">
        <v>2.4029999971389771E-2</v>
      </c>
    </row>
    <row r="1582" spans="1:19" x14ac:dyDescent="0.25">
      <c r="A1582" t="s">
        <v>478</v>
      </c>
      <c r="B1582" t="s">
        <v>284</v>
      </c>
      <c r="C1582" t="s">
        <v>309</v>
      </c>
      <c r="D1582" t="s">
        <v>477</v>
      </c>
      <c r="E1582" t="s">
        <v>71</v>
      </c>
      <c r="F1582" t="s">
        <v>72</v>
      </c>
      <c r="G1582">
        <v>20</v>
      </c>
      <c r="H1582" t="s">
        <v>274</v>
      </c>
      <c r="I1582" t="s">
        <v>575</v>
      </c>
      <c r="J1582" t="s">
        <v>509</v>
      </c>
      <c r="K1582" s="142">
        <v>8</v>
      </c>
      <c r="L1582" s="326">
        <v>4.5199999585747719E-3</v>
      </c>
      <c r="M1582" s="326">
        <v>5.1799998618662357E-3</v>
      </c>
      <c r="N1582" s="142">
        <v>30</v>
      </c>
      <c r="O1582" s="326">
        <v>4.5099998824298382E-3</v>
      </c>
      <c r="P1582" s="326">
        <v>4.999999888241291E-3</v>
      </c>
      <c r="Q1582" s="142">
        <v>909</v>
      </c>
      <c r="R1582" s="326">
        <v>7.3699997738003731E-3</v>
      </c>
      <c r="S1582" s="326">
        <v>7.8499997034668922E-3</v>
      </c>
    </row>
    <row r="1583" spans="1:19" x14ac:dyDescent="0.25">
      <c r="A1583" t="s">
        <v>478</v>
      </c>
      <c r="B1583" t="s">
        <v>284</v>
      </c>
      <c r="C1583" t="s">
        <v>309</v>
      </c>
      <c r="D1583" t="s">
        <v>477</v>
      </c>
      <c r="E1583" t="s">
        <v>71</v>
      </c>
      <c r="F1583" t="s">
        <v>72</v>
      </c>
      <c r="G1583" s="133">
        <v>20</v>
      </c>
      <c r="H1583" t="s">
        <v>274</v>
      </c>
      <c r="I1583" t="s">
        <v>575</v>
      </c>
      <c r="J1583" t="s">
        <v>508</v>
      </c>
      <c r="K1583" s="327">
        <v>11</v>
      </c>
      <c r="L1583" s="326">
        <v>6.2199998646974564E-3</v>
      </c>
      <c r="M1583" s="326">
        <v>7.1299998089671126E-3</v>
      </c>
      <c r="N1583" s="327">
        <v>37</v>
      </c>
      <c r="O1583" s="326">
        <v>5.5599999614059934E-3</v>
      </c>
      <c r="P1583" s="326">
        <v>6.1699999496340752E-3</v>
      </c>
      <c r="Q1583" s="327">
        <v>2219</v>
      </c>
      <c r="R1583" s="326">
        <v>1.7980000004172329E-2</v>
      </c>
      <c r="S1583" s="325">
        <v>1.9169999286532399E-2</v>
      </c>
    </row>
    <row r="1584" spans="1:19" x14ac:dyDescent="0.25">
      <c r="A1584" t="s">
        <v>478</v>
      </c>
      <c r="B1584" t="s">
        <v>284</v>
      </c>
      <c r="C1584" t="s">
        <v>309</v>
      </c>
      <c r="D1584" t="s">
        <v>477</v>
      </c>
      <c r="E1584" t="s">
        <v>71</v>
      </c>
      <c r="F1584" t="s">
        <v>72</v>
      </c>
      <c r="G1584">
        <v>20</v>
      </c>
      <c r="H1584" t="s">
        <v>274</v>
      </c>
      <c r="I1584" t="s">
        <v>575</v>
      </c>
      <c r="J1584" t="s">
        <v>438</v>
      </c>
      <c r="K1584" s="142">
        <v>225</v>
      </c>
      <c r="L1584" s="326">
        <v>0.1272599995136261</v>
      </c>
      <c r="N1584" s="142">
        <v>648</v>
      </c>
      <c r="O1584" s="326">
        <v>9.7460001707077026E-2</v>
      </c>
      <c r="Q1584" s="142">
        <v>7648</v>
      </c>
      <c r="R1584" s="326">
        <v>6.1980001628398902E-2</v>
      </c>
    </row>
    <row r="1585" spans="1:19" x14ac:dyDescent="0.25">
      <c r="A1585" t="s">
        <v>478</v>
      </c>
      <c r="B1585" t="s">
        <v>284</v>
      </c>
      <c r="C1585" t="s">
        <v>309</v>
      </c>
      <c r="D1585" t="s">
        <v>477</v>
      </c>
      <c r="E1585" t="s">
        <v>71</v>
      </c>
      <c r="F1585" t="s">
        <v>72</v>
      </c>
      <c r="G1585" s="133">
        <v>20</v>
      </c>
      <c r="H1585" t="s">
        <v>274</v>
      </c>
      <c r="I1585" t="s">
        <v>575</v>
      </c>
      <c r="J1585" t="s">
        <v>507</v>
      </c>
      <c r="K1585" s="327">
        <v>1494</v>
      </c>
      <c r="L1585" s="326">
        <v>0.84501999616622925</v>
      </c>
      <c r="M1585" s="326">
        <v>0.96824002265930176</v>
      </c>
      <c r="N1585" s="327">
        <v>5810</v>
      </c>
      <c r="O1585" s="326">
        <v>0.87382000684738159</v>
      </c>
      <c r="P1585" s="326">
        <v>0.96816998720169067</v>
      </c>
      <c r="Q1585" s="327">
        <v>104728</v>
      </c>
      <c r="R1585" s="326">
        <v>0.84878998994827271</v>
      </c>
      <c r="S1585" s="325">
        <v>0.90487998723983765</v>
      </c>
    </row>
    <row r="1586" spans="1:19" x14ac:dyDescent="0.25">
      <c r="A1586" t="s">
        <v>478</v>
      </c>
      <c r="B1586" t="s">
        <v>284</v>
      </c>
      <c r="C1586" t="s">
        <v>309</v>
      </c>
      <c r="D1586" t="s">
        <v>477</v>
      </c>
      <c r="E1586" t="s">
        <v>71</v>
      </c>
      <c r="F1586" t="s">
        <v>72</v>
      </c>
      <c r="G1586" s="133">
        <v>20</v>
      </c>
      <c r="H1586" t="s">
        <v>274</v>
      </c>
      <c r="I1586" t="s">
        <v>576</v>
      </c>
      <c r="J1586" t="s">
        <v>485</v>
      </c>
      <c r="K1586" s="327">
        <v>0</v>
      </c>
      <c r="L1586" s="326">
        <v>0</v>
      </c>
      <c r="N1586" s="327">
        <v>0</v>
      </c>
      <c r="O1586" s="326">
        <v>0</v>
      </c>
      <c r="Q1586" s="327">
        <v>2</v>
      </c>
      <c r="R1586" s="326">
        <v>1.99999994947575E-5</v>
      </c>
      <c r="S1586" s="325">
        <v>0.5</v>
      </c>
    </row>
    <row r="1587" spans="1:19" x14ac:dyDescent="0.25">
      <c r="A1587" t="s">
        <v>478</v>
      </c>
      <c r="B1587" t="s">
        <v>284</v>
      </c>
      <c r="C1587" t="s">
        <v>309</v>
      </c>
      <c r="D1587" t="s">
        <v>477</v>
      </c>
      <c r="E1587" t="s">
        <v>71</v>
      </c>
      <c r="F1587" t="s">
        <v>72</v>
      </c>
      <c r="G1587">
        <v>20</v>
      </c>
      <c r="H1587" t="s">
        <v>274</v>
      </c>
      <c r="I1587" t="s">
        <v>576</v>
      </c>
      <c r="J1587" t="s">
        <v>484</v>
      </c>
      <c r="K1587" s="142">
        <v>0</v>
      </c>
      <c r="L1587" s="326">
        <v>0</v>
      </c>
      <c r="N1587" s="142">
        <v>0</v>
      </c>
      <c r="O1587" s="326">
        <v>0</v>
      </c>
      <c r="Q1587" s="142">
        <v>2</v>
      </c>
      <c r="R1587" s="326">
        <v>1.99999994947575E-5</v>
      </c>
      <c r="S1587" s="326">
        <v>0.5</v>
      </c>
    </row>
    <row r="1588" spans="1:19" x14ac:dyDescent="0.25">
      <c r="A1588" t="s">
        <v>478</v>
      </c>
      <c r="B1588" t="s">
        <v>284</v>
      </c>
      <c r="C1588" t="s">
        <v>309</v>
      </c>
      <c r="D1588" t="s">
        <v>477</v>
      </c>
      <c r="E1588" t="s">
        <v>71</v>
      </c>
      <c r="F1588" t="s">
        <v>72</v>
      </c>
      <c r="G1588">
        <v>20</v>
      </c>
      <c r="H1588" t="s">
        <v>274</v>
      </c>
      <c r="I1588" t="s">
        <v>576</v>
      </c>
      <c r="J1588" t="s">
        <v>438</v>
      </c>
      <c r="K1588" s="142">
        <v>1768</v>
      </c>
      <c r="L1588" s="326">
        <v>1</v>
      </c>
      <c r="N1588" s="142">
        <v>6649</v>
      </c>
      <c r="O1588" s="326">
        <v>1</v>
      </c>
      <c r="Q1588" s="142">
        <v>123381</v>
      </c>
      <c r="R1588" s="326">
        <v>0.99997001886367798</v>
      </c>
    </row>
    <row r="1589" spans="1:19" x14ac:dyDescent="0.25">
      <c r="A1589" t="s">
        <v>478</v>
      </c>
      <c r="B1589" t="s">
        <v>284</v>
      </c>
      <c r="C1589" t="s">
        <v>309</v>
      </c>
      <c r="D1589" t="s">
        <v>477</v>
      </c>
      <c r="E1589" t="s">
        <v>71</v>
      </c>
      <c r="F1589" t="s">
        <v>72</v>
      </c>
      <c r="G1589" s="133">
        <v>20</v>
      </c>
      <c r="H1589" t="s">
        <v>274</v>
      </c>
      <c r="I1589" t="s">
        <v>504</v>
      </c>
      <c r="J1589" t="s">
        <v>506</v>
      </c>
      <c r="K1589" s="327">
        <v>73</v>
      </c>
      <c r="L1589" s="326">
        <v>4.1290000081062317E-2</v>
      </c>
      <c r="N1589" s="327">
        <v>326</v>
      </c>
      <c r="O1589" s="326">
        <v>4.9029998481273651E-2</v>
      </c>
      <c r="Q1589" s="327">
        <v>14319</v>
      </c>
      <c r="R1589" s="326">
        <v>0.11604999750852581</v>
      </c>
      <c r="S1589" s="325"/>
    </row>
    <row r="1590" spans="1:19" x14ac:dyDescent="0.25">
      <c r="A1590" t="s">
        <v>478</v>
      </c>
      <c r="B1590" t="s">
        <v>284</v>
      </c>
      <c r="C1590" t="s">
        <v>309</v>
      </c>
      <c r="D1590" t="s">
        <v>477</v>
      </c>
      <c r="E1590" t="s">
        <v>71</v>
      </c>
      <c r="F1590" t="s">
        <v>72</v>
      </c>
      <c r="G1590">
        <v>20</v>
      </c>
      <c r="H1590" t="s">
        <v>274</v>
      </c>
      <c r="I1590" t="s">
        <v>504</v>
      </c>
      <c r="J1590" t="s">
        <v>424</v>
      </c>
      <c r="K1590" s="142">
        <v>186</v>
      </c>
      <c r="L1590" s="326">
        <v>0.1052000001072884</v>
      </c>
      <c r="M1590" s="326">
        <v>0.1097299978137016</v>
      </c>
      <c r="N1590" s="142">
        <v>668</v>
      </c>
      <c r="O1590" s="326">
        <v>0.1004699990153313</v>
      </c>
      <c r="P1590" s="326">
        <v>0.10565000027418139</v>
      </c>
      <c r="Q1590" s="142">
        <v>13286</v>
      </c>
      <c r="R1590" s="326">
        <v>0.1076800003647804</v>
      </c>
      <c r="S1590" s="326">
        <v>0.12182000279426571</v>
      </c>
    </row>
    <row r="1591" spans="1:19" x14ac:dyDescent="0.25">
      <c r="A1591" t="s">
        <v>478</v>
      </c>
      <c r="B1591" t="s">
        <v>284</v>
      </c>
      <c r="C1591" t="s">
        <v>309</v>
      </c>
      <c r="D1591" t="s">
        <v>477</v>
      </c>
      <c r="E1591" t="s">
        <v>71</v>
      </c>
      <c r="F1591" t="s">
        <v>72</v>
      </c>
      <c r="G1591" s="133">
        <v>20</v>
      </c>
      <c r="H1591" t="s">
        <v>274</v>
      </c>
      <c r="I1591" t="s">
        <v>504</v>
      </c>
      <c r="J1591" t="s">
        <v>455</v>
      </c>
      <c r="K1591" s="327">
        <v>582</v>
      </c>
      <c r="L1591" s="326">
        <v>0.32918998599052429</v>
      </c>
      <c r="M1591" s="326">
        <v>0.34336000680923462</v>
      </c>
      <c r="N1591" s="327">
        <v>2426</v>
      </c>
      <c r="O1591" s="326">
        <v>0.36487001180648798</v>
      </c>
      <c r="P1591" s="326">
        <v>0.38367998600006098</v>
      </c>
      <c r="Q1591" s="327">
        <v>43045</v>
      </c>
      <c r="R1591" s="326">
        <v>0.34887000918388372</v>
      </c>
      <c r="S1591" s="325">
        <v>0.39467000961303711</v>
      </c>
    </row>
    <row r="1592" spans="1:19" x14ac:dyDescent="0.25">
      <c r="A1592" t="s">
        <v>478</v>
      </c>
      <c r="B1592" t="s">
        <v>284</v>
      </c>
      <c r="C1592" t="s">
        <v>309</v>
      </c>
      <c r="D1592" t="s">
        <v>477</v>
      </c>
      <c r="E1592" t="s">
        <v>71</v>
      </c>
      <c r="F1592" t="s">
        <v>72</v>
      </c>
      <c r="G1592" s="133">
        <v>20</v>
      </c>
      <c r="H1592" t="s">
        <v>274</v>
      </c>
      <c r="I1592" t="s">
        <v>504</v>
      </c>
      <c r="J1592" t="s">
        <v>505</v>
      </c>
      <c r="K1592" s="327">
        <v>738</v>
      </c>
      <c r="L1592" s="326">
        <v>0.41741999983787542</v>
      </c>
      <c r="M1592" s="326">
        <v>0.43540000915527338</v>
      </c>
      <c r="N1592" s="327">
        <v>2579</v>
      </c>
      <c r="O1592" s="326">
        <v>0.38787999749183649</v>
      </c>
      <c r="P1592" s="326">
        <v>0.40788000822067261</v>
      </c>
      <c r="Q1592" s="327">
        <v>42835</v>
      </c>
      <c r="R1592" s="326">
        <v>0.34716999530792242</v>
      </c>
      <c r="S1592" s="325">
        <v>0.39274001121521002</v>
      </c>
    </row>
    <row r="1593" spans="1:19" x14ac:dyDescent="0.25">
      <c r="A1593" t="s">
        <v>478</v>
      </c>
      <c r="B1593" t="s">
        <v>284</v>
      </c>
      <c r="C1593" t="s">
        <v>309</v>
      </c>
      <c r="D1593" t="s">
        <v>477</v>
      </c>
      <c r="E1593" t="s">
        <v>71</v>
      </c>
      <c r="F1593" t="s">
        <v>72</v>
      </c>
      <c r="G1593" s="133">
        <v>20</v>
      </c>
      <c r="H1593" t="s">
        <v>274</v>
      </c>
      <c r="I1593" t="s">
        <v>504</v>
      </c>
      <c r="J1593" t="s">
        <v>503</v>
      </c>
      <c r="K1593" s="327">
        <v>189</v>
      </c>
      <c r="L1593" s="326">
        <v>0.1068999990820885</v>
      </c>
      <c r="M1593" s="326">
        <v>0.11150000244379039</v>
      </c>
      <c r="N1593" s="327">
        <v>650</v>
      </c>
      <c r="O1593" s="326">
        <v>9.7759999334812164E-2</v>
      </c>
      <c r="P1593" s="326">
        <v>0.10279999673366549</v>
      </c>
      <c r="Q1593" s="327">
        <v>9900</v>
      </c>
      <c r="R1593" s="326">
        <v>8.0239996314048767E-2</v>
      </c>
      <c r="S1593" s="325">
        <v>9.0769998729228973E-2</v>
      </c>
    </row>
    <row r="1594" spans="1:19" x14ac:dyDescent="0.25">
      <c r="A1594" t="s">
        <v>478</v>
      </c>
      <c r="B1594" t="s">
        <v>284</v>
      </c>
      <c r="C1594" t="s">
        <v>309</v>
      </c>
      <c r="D1594" t="s">
        <v>477</v>
      </c>
      <c r="E1594" t="s">
        <v>71</v>
      </c>
      <c r="F1594" t="s">
        <v>72</v>
      </c>
      <c r="G1594">
        <v>20</v>
      </c>
      <c r="H1594" t="s">
        <v>274</v>
      </c>
      <c r="I1594" t="s">
        <v>501</v>
      </c>
      <c r="J1594" t="s">
        <v>502</v>
      </c>
      <c r="K1594" s="142">
        <v>73</v>
      </c>
      <c r="L1594" s="326">
        <v>4.1290000081062317E-2</v>
      </c>
      <c r="N1594" s="142">
        <v>326</v>
      </c>
      <c r="O1594" s="326">
        <v>4.9029998481273651E-2</v>
      </c>
      <c r="Q1594" s="142">
        <v>14319</v>
      </c>
      <c r="R1594" s="326">
        <v>0.11604999750852581</v>
      </c>
    </row>
    <row r="1595" spans="1:19" x14ac:dyDescent="0.25">
      <c r="A1595" t="s">
        <v>478</v>
      </c>
      <c r="B1595" t="s">
        <v>284</v>
      </c>
      <c r="C1595" t="s">
        <v>309</v>
      </c>
      <c r="D1595" t="s">
        <v>477</v>
      </c>
      <c r="E1595" t="s">
        <v>71</v>
      </c>
      <c r="F1595" t="s">
        <v>72</v>
      </c>
      <c r="G1595" s="133">
        <v>20</v>
      </c>
      <c r="H1595" t="s">
        <v>274</v>
      </c>
      <c r="I1595" t="s">
        <v>501</v>
      </c>
      <c r="J1595" t="s">
        <v>500</v>
      </c>
      <c r="K1595" s="327">
        <v>1695</v>
      </c>
      <c r="L1595" s="326">
        <v>0.95871001482009888</v>
      </c>
      <c r="M1595" s="326">
        <v>1</v>
      </c>
      <c r="N1595" s="327">
        <v>6323</v>
      </c>
      <c r="O1595" s="326">
        <v>0.95096999406814575</v>
      </c>
      <c r="P1595" s="326">
        <v>1</v>
      </c>
      <c r="Q1595" s="327">
        <v>109066</v>
      </c>
      <c r="R1595" s="326">
        <v>0.88394999504089355</v>
      </c>
      <c r="S1595" s="325">
        <v>1</v>
      </c>
    </row>
    <row r="1596" spans="1:19" x14ac:dyDescent="0.25">
      <c r="A1596" t="s">
        <v>478</v>
      </c>
      <c r="B1596" t="s">
        <v>284</v>
      </c>
      <c r="C1596" t="s">
        <v>309</v>
      </c>
      <c r="D1596" t="s">
        <v>477</v>
      </c>
      <c r="E1596" t="s">
        <v>71</v>
      </c>
      <c r="F1596" t="s">
        <v>72</v>
      </c>
      <c r="G1596" s="133">
        <v>20</v>
      </c>
      <c r="H1596" t="s">
        <v>274</v>
      </c>
      <c r="I1596" t="s">
        <v>577</v>
      </c>
      <c r="J1596" t="s">
        <v>493</v>
      </c>
      <c r="K1596" s="327">
        <v>641</v>
      </c>
      <c r="L1596" s="326">
        <v>0.36256000399589539</v>
      </c>
      <c r="N1596" s="327">
        <v>2968</v>
      </c>
      <c r="O1596" s="326">
        <v>0.44637998938560491</v>
      </c>
      <c r="Q1596" s="327">
        <v>45663</v>
      </c>
      <c r="R1596" s="326">
        <v>0.37009000778198242</v>
      </c>
      <c r="S1596" s="325"/>
    </row>
    <row r="1597" spans="1:19" x14ac:dyDescent="0.25">
      <c r="A1597" t="s">
        <v>478</v>
      </c>
      <c r="B1597" t="s">
        <v>284</v>
      </c>
      <c r="C1597" t="s">
        <v>309</v>
      </c>
      <c r="D1597" t="s">
        <v>477</v>
      </c>
      <c r="E1597" t="s">
        <v>71</v>
      </c>
      <c r="F1597" t="s">
        <v>72</v>
      </c>
      <c r="G1597" s="133">
        <v>20</v>
      </c>
      <c r="H1597" t="s">
        <v>274</v>
      </c>
      <c r="I1597" t="s">
        <v>577</v>
      </c>
      <c r="J1597" t="s">
        <v>492</v>
      </c>
      <c r="K1597" s="327">
        <v>928</v>
      </c>
      <c r="L1597" s="326">
        <v>0.52489000558853149</v>
      </c>
      <c r="M1597" s="326">
        <v>0.82343000173568726</v>
      </c>
      <c r="N1597" s="327">
        <v>3013</v>
      </c>
      <c r="O1597" s="326">
        <v>0.45315000414848328</v>
      </c>
      <c r="P1597" s="326">
        <v>0.81853002309799194</v>
      </c>
      <c r="Q1597" s="327">
        <v>63272</v>
      </c>
      <c r="R1597" s="326">
        <v>0.51279997825622559</v>
      </c>
      <c r="S1597" s="325">
        <v>0.81407999992370605</v>
      </c>
    </row>
    <row r="1598" spans="1:19" x14ac:dyDescent="0.25">
      <c r="A1598" t="s">
        <v>478</v>
      </c>
      <c r="B1598" t="s">
        <v>284</v>
      </c>
      <c r="C1598" t="s">
        <v>309</v>
      </c>
      <c r="D1598" t="s">
        <v>477</v>
      </c>
      <c r="E1598" t="s">
        <v>71</v>
      </c>
      <c r="F1598" t="s">
        <v>72</v>
      </c>
      <c r="G1598" s="133">
        <v>20</v>
      </c>
      <c r="H1598" t="s">
        <v>274</v>
      </c>
      <c r="I1598" t="s">
        <v>577</v>
      </c>
      <c r="J1598" t="s">
        <v>491</v>
      </c>
      <c r="K1598" s="327">
        <v>114</v>
      </c>
      <c r="L1598" s="326">
        <v>6.4479999244213104E-2</v>
      </c>
      <c r="M1598" s="326">
        <v>0.1011499986052513</v>
      </c>
      <c r="N1598" s="327">
        <v>410</v>
      </c>
      <c r="O1598" s="326">
        <v>6.1659999191761017E-2</v>
      </c>
      <c r="P1598" s="326">
        <v>0.11138000339269639</v>
      </c>
      <c r="Q1598" s="327">
        <v>9186</v>
      </c>
      <c r="R1598" s="326">
        <v>7.4450001120567322E-2</v>
      </c>
      <c r="S1598" s="325">
        <v>0.11818999797105791</v>
      </c>
    </row>
    <row r="1599" spans="1:19" x14ac:dyDescent="0.25">
      <c r="A1599" t="s">
        <v>478</v>
      </c>
      <c r="B1599" t="s">
        <v>284</v>
      </c>
      <c r="C1599" t="s">
        <v>309</v>
      </c>
      <c r="D1599" t="s">
        <v>477</v>
      </c>
      <c r="E1599" t="s">
        <v>71</v>
      </c>
      <c r="F1599" t="s">
        <v>72</v>
      </c>
      <c r="G1599" s="133">
        <v>20</v>
      </c>
      <c r="H1599" t="s">
        <v>274</v>
      </c>
      <c r="I1599" t="s">
        <v>577</v>
      </c>
      <c r="J1599" t="s">
        <v>490</v>
      </c>
      <c r="K1599" s="327">
        <v>40</v>
      </c>
      <c r="L1599" s="326">
        <v>2.261999994516373E-2</v>
      </c>
      <c r="M1599" s="326">
        <v>3.5489998757839203E-2</v>
      </c>
      <c r="N1599" s="327">
        <v>158</v>
      </c>
      <c r="O1599" s="326">
        <v>2.3760000243783001E-2</v>
      </c>
      <c r="P1599" s="326">
        <v>4.2920000851154327E-2</v>
      </c>
      <c r="Q1599" s="327">
        <v>3071</v>
      </c>
      <c r="R1599" s="326">
        <v>2.489000000059605E-2</v>
      </c>
      <c r="S1599" s="325">
        <v>3.9510000497102737E-2</v>
      </c>
    </row>
    <row r="1600" spans="1:19" x14ac:dyDescent="0.25">
      <c r="A1600" t="s">
        <v>478</v>
      </c>
      <c r="B1600" t="s">
        <v>284</v>
      </c>
      <c r="C1600" t="s">
        <v>309</v>
      </c>
      <c r="D1600" t="s">
        <v>477</v>
      </c>
      <c r="E1600" t="s">
        <v>71</v>
      </c>
      <c r="F1600" t="s">
        <v>72</v>
      </c>
      <c r="G1600" s="133">
        <v>20</v>
      </c>
      <c r="H1600" t="s">
        <v>274</v>
      </c>
      <c r="I1600" t="s">
        <v>577</v>
      </c>
      <c r="J1600" t="s">
        <v>489</v>
      </c>
      <c r="K1600" s="327">
        <v>39</v>
      </c>
      <c r="L1600" s="326">
        <v>2.2059999406337742E-2</v>
      </c>
      <c r="M1600" s="326">
        <v>3.4609999507665627E-2</v>
      </c>
      <c r="N1600" s="327">
        <v>88</v>
      </c>
      <c r="O1600" s="326">
        <v>1.3240000233054159E-2</v>
      </c>
      <c r="P1600" s="326">
        <v>2.3910000920295719E-2</v>
      </c>
      <c r="Q1600" s="327">
        <v>1819</v>
      </c>
      <c r="R1600" s="326">
        <v>1.473999954760075E-2</v>
      </c>
      <c r="S1600" s="325">
        <v>2.339999936521053E-2</v>
      </c>
    </row>
    <row r="1601" spans="1:19" x14ac:dyDescent="0.25">
      <c r="A1601" t="s">
        <v>478</v>
      </c>
      <c r="B1601" t="s">
        <v>284</v>
      </c>
      <c r="C1601" t="s">
        <v>309</v>
      </c>
      <c r="D1601" t="s">
        <v>477</v>
      </c>
      <c r="E1601" t="s">
        <v>71</v>
      </c>
      <c r="F1601" t="s">
        <v>72</v>
      </c>
      <c r="G1601">
        <v>20</v>
      </c>
      <c r="H1601" t="s">
        <v>274</v>
      </c>
      <c r="I1601" t="s">
        <v>577</v>
      </c>
      <c r="J1601" t="s">
        <v>488</v>
      </c>
      <c r="K1601" s="142">
        <v>6</v>
      </c>
      <c r="L1601" s="326">
        <v>3.3899999689310789E-3</v>
      </c>
      <c r="M1601" s="326">
        <v>5.3199999965727329E-3</v>
      </c>
      <c r="N1601" s="142">
        <v>12</v>
      </c>
      <c r="O1601" s="326">
        <v>1.799999969080091E-3</v>
      </c>
      <c r="P1601" s="326">
        <v>3.259999910369515E-3</v>
      </c>
      <c r="Q1601" s="142">
        <v>374</v>
      </c>
      <c r="R1601" s="326">
        <v>3.03000002168119E-3</v>
      </c>
      <c r="S1601" s="326">
        <v>4.8099998384714127E-3</v>
      </c>
    </row>
    <row r="1602" spans="1:19" x14ac:dyDescent="0.25">
      <c r="A1602" t="s">
        <v>478</v>
      </c>
      <c r="B1602" t="s">
        <v>284</v>
      </c>
      <c r="C1602" t="s">
        <v>309</v>
      </c>
      <c r="D1602" t="s">
        <v>477</v>
      </c>
      <c r="E1602" t="s">
        <v>71</v>
      </c>
      <c r="F1602" t="s">
        <v>72</v>
      </c>
      <c r="G1602">
        <v>20</v>
      </c>
      <c r="H1602" t="s">
        <v>274</v>
      </c>
      <c r="I1602" t="s">
        <v>499</v>
      </c>
      <c r="J1602" t="s">
        <v>261</v>
      </c>
      <c r="K1602" s="142">
        <v>1755</v>
      </c>
      <c r="L1602" s="326">
        <v>0.99264997243881226</v>
      </c>
      <c r="N1602" s="142">
        <v>6602</v>
      </c>
      <c r="O1602" s="326">
        <v>0.99292999505996704</v>
      </c>
      <c r="Q1602" s="142">
        <v>122496</v>
      </c>
      <c r="R1602" s="326">
        <v>0.99278998374938965</v>
      </c>
    </row>
    <row r="1603" spans="1:19" x14ac:dyDescent="0.25">
      <c r="A1603" t="s">
        <v>478</v>
      </c>
      <c r="B1603" t="s">
        <v>284</v>
      </c>
      <c r="C1603" t="s">
        <v>309</v>
      </c>
      <c r="D1603" t="s">
        <v>477</v>
      </c>
      <c r="E1603" t="s">
        <v>71</v>
      </c>
      <c r="F1603" t="s">
        <v>72</v>
      </c>
      <c r="G1603" s="133">
        <v>20</v>
      </c>
      <c r="H1603" t="s">
        <v>274</v>
      </c>
      <c r="I1603" t="s">
        <v>499</v>
      </c>
      <c r="J1603" t="s">
        <v>262</v>
      </c>
      <c r="K1603" s="327">
        <v>13</v>
      </c>
      <c r="L1603" s="326">
        <v>7.350000087171793E-3</v>
      </c>
      <c r="N1603" s="327">
        <v>47</v>
      </c>
      <c r="O1603" s="326">
        <v>7.0699998177587986E-3</v>
      </c>
      <c r="Q1603" s="327">
        <v>889</v>
      </c>
      <c r="R1603" s="326">
        <v>7.2099999524652958E-3</v>
      </c>
      <c r="S1603" s="325"/>
    </row>
    <row r="1604" spans="1:19" x14ac:dyDescent="0.25">
      <c r="A1604" t="s">
        <v>478</v>
      </c>
      <c r="B1604" t="s">
        <v>284</v>
      </c>
      <c r="C1604" t="s">
        <v>309</v>
      </c>
      <c r="D1604" t="s">
        <v>477</v>
      </c>
      <c r="E1604" t="s">
        <v>71</v>
      </c>
      <c r="F1604" t="s">
        <v>72</v>
      </c>
      <c r="G1604">
        <v>20</v>
      </c>
      <c r="H1604" t="s">
        <v>274</v>
      </c>
      <c r="I1604" t="s">
        <v>578</v>
      </c>
      <c r="J1604" t="s">
        <v>498</v>
      </c>
      <c r="K1604" s="142">
        <v>83</v>
      </c>
      <c r="L1604" s="326">
        <v>4.6950001269578927E-2</v>
      </c>
      <c r="N1604" s="142">
        <v>449</v>
      </c>
      <c r="O1604" s="326">
        <v>6.752999871969223E-2</v>
      </c>
      <c r="Q1604" s="142">
        <v>17871</v>
      </c>
      <c r="R1604" s="326">
        <v>0.1448400020599365</v>
      </c>
    </row>
    <row r="1605" spans="1:19" x14ac:dyDescent="0.25">
      <c r="A1605" t="s">
        <v>478</v>
      </c>
      <c r="B1605" t="s">
        <v>284</v>
      </c>
      <c r="C1605" t="s">
        <v>309</v>
      </c>
      <c r="D1605" t="s">
        <v>477</v>
      </c>
      <c r="E1605" t="s">
        <v>71</v>
      </c>
      <c r="F1605" t="s">
        <v>72</v>
      </c>
      <c r="G1605">
        <v>20</v>
      </c>
      <c r="H1605" t="s">
        <v>274</v>
      </c>
      <c r="I1605" t="s">
        <v>578</v>
      </c>
      <c r="J1605" t="s">
        <v>497</v>
      </c>
      <c r="K1605" s="142">
        <v>156</v>
      </c>
      <c r="L1605" s="326">
        <v>8.8239997625350952E-2</v>
      </c>
      <c r="N1605" s="142">
        <v>848</v>
      </c>
      <c r="O1605" s="326">
        <v>0.12754000723361969</v>
      </c>
      <c r="Q1605" s="142">
        <v>21943</v>
      </c>
      <c r="R1605" s="326">
        <v>0.17783999443054199</v>
      </c>
    </row>
    <row r="1606" spans="1:19" x14ac:dyDescent="0.25">
      <c r="A1606" t="s">
        <v>478</v>
      </c>
      <c r="B1606" t="s">
        <v>284</v>
      </c>
      <c r="C1606" t="s">
        <v>309</v>
      </c>
      <c r="D1606" t="s">
        <v>477</v>
      </c>
      <c r="E1606" t="s">
        <v>71</v>
      </c>
      <c r="F1606" t="s">
        <v>72</v>
      </c>
      <c r="G1606" s="133">
        <v>20</v>
      </c>
      <c r="H1606" t="s">
        <v>274</v>
      </c>
      <c r="I1606" t="s">
        <v>578</v>
      </c>
      <c r="J1606" t="s">
        <v>496</v>
      </c>
      <c r="K1606" s="327">
        <v>430</v>
      </c>
      <c r="L1606" s="326">
        <v>0.2432100027799606</v>
      </c>
      <c r="N1606" s="327">
        <v>1660</v>
      </c>
      <c r="O1606" s="326">
        <v>0.24966000020504001</v>
      </c>
      <c r="Q1606" s="327">
        <v>25988</v>
      </c>
      <c r="R1606" s="326">
        <v>0.21062999963760379</v>
      </c>
      <c r="S1606" s="325"/>
    </row>
    <row r="1607" spans="1:19" x14ac:dyDescent="0.25">
      <c r="A1607" t="s">
        <v>478</v>
      </c>
      <c r="B1607" t="s">
        <v>284</v>
      </c>
      <c r="C1607" t="s">
        <v>309</v>
      </c>
      <c r="D1607" t="s">
        <v>477</v>
      </c>
      <c r="E1607" t="s">
        <v>71</v>
      </c>
      <c r="F1607" t="s">
        <v>72</v>
      </c>
      <c r="G1607" s="133">
        <v>20</v>
      </c>
      <c r="H1607" t="s">
        <v>274</v>
      </c>
      <c r="I1607" t="s">
        <v>578</v>
      </c>
      <c r="J1607" t="s">
        <v>495</v>
      </c>
      <c r="K1607" s="327">
        <v>449</v>
      </c>
      <c r="L1607" s="326">
        <v>0.2539600133895874</v>
      </c>
      <c r="N1607" s="327">
        <v>1694</v>
      </c>
      <c r="O1607" s="326">
        <v>0.25477999448776251</v>
      </c>
      <c r="Q1607" s="327">
        <v>27975</v>
      </c>
      <c r="R1607" s="326">
        <v>0.22673000395298001</v>
      </c>
      <c r="S1607" s="325"/>
    </row>
    <row r="1608" spans="1:19" x14ac:dyDescent="0.25">
      <c r="A1608" t="s">
        <v>478</v>
      </c>
      <c r="B1608" t="s">
        <v>284</v>
      </c>
      <c r="C1608" t="s">
        <v>309</v>
      </c>
      <c r="D1608" t="s">
        <v>477</v>
      </c>
      <c r="E1608" t="s">
        <v>71</v>
      </c>
      <c r="F1608" t="s">
        <v>72</v>
      </c>
      <c r="G1608" s="133">
        <v>20</v>
      </c>
      <c r="H1608" t="s">
        <v>274</v>
      </c>
      <c r="I1608" t="s">
        <v>578</v>
      </c>
      <c r="J1608" t="s">
        <v>494</v>
      </c>
      <c r="K1608" s="327">
        <v>650</v>
      </c>
      <c r="L1608" s="326">
        <v>0.36765000224113459</v>
      </c>
      <c r="N1608" s="327">
        <v>1998</v>
      </c>
      <c r="O1608" s="326">
        <v>0.30050000548362732</v>
      </c>
      <c r="Q1608" s="327">
        <v>29608</v>
      </c>
      <c r="R1608" s="326">
        <v>0.23995999991893771</v>
      </c>
      <c r="S1608" s="325"/>
    </row>
    <row r="1609" spans="1:19" x14ac:dyDescent="0.25">
      <c r="A1609" t="s">
        <v>478</v>
      </c>
      <c r="B1609" t="s">
        <v>284</v>
      </c>
      <c r="C1609" t="s">
        <v>309</v>
      </c>
      <c r="D1609" t="s">
        <v>477</v>
      </c>
      <c r="E1609" t="s">
        <v>71</v>
      </c>
      <c r="F1609" t="s">
        <v>72</v>
      </c>
      <c r="G1609">
        <v>20</v>
      </c>
      <c r="H1609" t="s">
        <v>274</v>
      </c>
      <c r="I1609" t="s">
        <v>476</v>
      </c>
      <c r="J1609" t="s">
        <v>482</v>
      </c>
      <c r="K1609" s="142">
        <v>1362</v>
      </c>
      <c r="L1609" s="326">
        <v>0.77035999298095703</v>
      </c>
      <c r="M1609" s="326">
        <v>0.79417002201080322</v>
      </c>
      <c r="N1609" s="142">
        <v>5102</v>
      </c>
      <c r="O1609" s="326">
        <v>0.76732999086380005</v>
      </c>
      <c r="P1609" s="326">
        <v>0.79272997379302979</v>
      </c>
      <c r="Q1609" s="142">
        <v>91484</v>
      </c>
      <c r="R1609" s="326">
        <v>0.74145001173019409</v>
      </c>
      <c r="S1609" s="326">
        <v>0.77395999431610107</v>
      </c>
    </row>
    <row r="1610" spans="1:19" x14ac:dyDescent="0.25">
      <c r="A1610" t="s">
        <v>478</v>
      </c>
      <c r="B1610" t="s">
        <v>284</v>
      </c>
      <c r="C1610" t="s">
        <v>309</v>
      </c>
      <c r="D1610" t="s">
        <v>477</v>
      </c>
      <c r="E1610" t="s">
        <v>71</v>
      </c>
      <c r="F1610" t="s">
        <v>72</v>
      </c>
      <c r="G1610" s="133">
        <v>20</v>
      </c>
      <c r="H1610" t="s">
        <v>274</v>
      </c>
      <c r="I1610" t="s">
        <v>476</v>
      </c>
      <c r="J1610" t="s">
        <v>481</v>
      </c>
      <c r="K1610" s="327">
        <v>163</v>
      </c>
      <c r="L1610" s="326">
        <v>9.2189997434616089E-2</v>
      </c>
      <c r="M1610" s="326">
        <v>9.5040000975131989E-2</v>
      </c>
      <c r="N1610" s="327">
        <v>583</v>
      </c>
      <c r="O1610" s="326">
        <v>8.7679997086524963E-2</v>
      </c>
      <c r="P1610" s="326">
        <v>9.0580001473426819E-2</v>
      </c>
      <c r="Q1610" s="327">
        <v>12086</v>
      </c>
      <c r="R1610" s="326">
        <v>9.7949996590614319E-2</v>
      </c>
      <c r="S1610" s="325">
        <v>0.1022500023245811</v>
      </c>
    </row>
    <row r="1611" spans="1:19" x14ac:dyDescent="0.25">
      <c r="A1611" t="s">
        <v>478</v>
      </c>
      <c r="B1611" t="s">
        <v>284</v>
      </c>
      <c r="C1611" t="s">
        <v>309</v>
      </c>
      <c r="D1611" t="s">
        <v>477</v>
      </c>
      <c r="E1611" t="s">
        <v>71</v>
      </c>
      <c r="F1611" t="s">
        <v>72</v>
      </c>
      <c r="G1611" s="133">
        <v>20</v>
      </c>
      <c r="H1611" t="s">
        <v>274</v>
      </c>
      <c r="I1611" t="s">
        <v>476</v>
      </c>
      <c r="J1611" t="s">
        <v>480</v>
      </c>
      <c r="K1611" s="327">
        <v>130</v>
      </c>
      <c r="L1611" s="326">
        <v>7.3530003428459167E-2</v>
      </c>
      <c r="M1611" s="326">
        <v>7.5800001621246338E-2</v>
      </c>
      <c r="N1611" s="327">
        <v>456</v>
      </c>
      <c r="O1611" s="326">
        <v>6.8580001592636108E-2</v>
      </c>
      <c r="P1611" s="326">
        <v>7.0849999785423279E-2</v>
      </c>
      <c r="Q1611" s="327">
        <v>8487</v>
      </c>
      <c r="R1611" s="326">
        <v>6.8779997527599335E-2</v>
      </c>
      <c r="S1611" s="325">
        <v>7.1800000965595245E-2</v>
      </c>
    </row>
    <row r="1612" spans="1:19" x14ac:dyDescent="0.25">
      <c r="A1612" t="s">
        <v>478</v>
      </c>
      <c r="B1612" t="s">
        <v>284</v>
      </c>
      <c r="C1612" t="s">
        <v>309</v>
      </c>
      <c r="D1612" t="s">
        <v>477</v>
      </c>
      <c r="E1612" t="s">
        <v>71</v>
      </c>
      <c r="F1612" t="s">
        <v>72</v>
      </c>
      <c r="G1612" s="133">
        <v>20</v>
      </c>
      <c r="H1612" t="s">
        <v>274</v>
      </c>
      <c r="I1612" t="s">
        <v>476</v>
      </c>
      <c r="J1612" t="s">
        <v>479</v>
      </c>
      <c r="K1612" s="327">
        <v>53</v>
      </c>
      <c r="L1612" s="326">
        <v>2.998000010848045E-2</v>
      </c>
      <c r="N1612" s="327">
        <v>213</v>
      </c>
      <c r="O1612" s="326">
        <v>3.2030001282691963E-2</v>
      </c>
      <c r="Q1612" s="327">
        <v>5183</v>
      </c>
      <c r="R1612" s="326">
        <v>4.2010001838207238E-2</v>
      </c>
      <c r="S1612" s="325"/>
    </row>
    <row r="1613" spans="1:19" x14ac:dyDescent="0.25">
      <c r="A1613" t="s">
        <v>478</v>
      </c>
      <c r="B1613" t="s">
        <v>284</v>
      </c>
      <c r="C1613" t="s">
        <v>309</v>
      </c>
      <c r="D1613" t="s">
        <v>477</v>
      </c>
      <c r="E1613" t="s">
        <v>71</v>
      </c>
      <c r="F1613" t="s">
        <v>72</v>
      </c>
      <c r="G1613" s="133">
        <v>20</v>
      </c>
      <c r="H1613" t="s">
        <v>274</v>
      </c>
      <c r="I1613" t="s">
        <v>476</v>
      </c>
      <c r="J1613" t="s">
        <v>475</v>
      </c>
      <c r="K1613" s="327">
        <v>60</v>
      </c>
      <c r="L1613" s="326">
        <v>3.3939998596906662E-2</v>
      </c>
      <c r="M1613" s="326">
        <v>3.499000146985054E-2</v>
      </c>
      <c r="N1613" s="327">
        <v>295</v>
      </c>
      <c r="O1613" s="326">
        <v>4.4369999319314957E-2</v>
      </c>
      <c r="P1613" s="326">
        <v>4.5839998871088028E-2</v>
      </c>
      <c r="Q1613" s="327">
        <v>6145</v>
      </c>
      <c r="R1613" s="326">
        <v>4.9800001084804528E-2</v>
      </c>
      <c r="S1613" s="325">
        <v>5.1989998668432243E-2</v>
      </c>
    </row>
    <row r="1614" spans="1:19" x14ac:dyDescent="0.25">
      <c r="A1614" t="s">
        <v>478</v>
      </c>
      <c r="B1614" t="s">
        <v>284</v>
      </c>
      <c r="C1614" t="s">
        <v>309</v>
      </c>
      <c r="D1614" t="s">
        <v>477</v>
      </c>
      <c r="E1614" t="s">
        <v>73</v>
      </c>
      <c r="F1614" t="s">
        <v>74</v>
      </c>
      <c r="G1614" s="133">
        <v>19</v>
      </c>
      <c r="H1614" t="s">
        <v>257</v>
      </c>
      <c r="I1614" t="s">
        <v>525</v>
      </c>
      <c r="J1614" t="s">
        <v>530</v>
      </c>
      <c r="K1614" s="327">
        <v>0</v>
      </c>
      <c r="L1614" s="326">
        <v>0</v>
      </c>
      <c r="N1614" s="327">
        <v>13</v>
      </c>
      <c r="O1614" s="326">
        <v>2.600000007078052E-3</v>
      </c>
      <c r="Q1614" s="327">
        <v>595</v>
      </c>
      <c r="R1614" s="326">
        <v>4.8199999146163464E-3</v>
      </c>
      <c r="S1614" s="325"/>
    </row>
    <row r="1615" spans="1:19" x14ac:dyDescent="0.25">
      <c r="A1615" t="s">
        <v>478</v>
      </c>
      <c r="B1615" t="s">
        <v>284</v>
      </c>
      <c r="C1615" t="s">
        <v>309</v>
      </c>
      <c r="D1615" t="s">
        <v>477</v>
      </c>
      <c r="E1615" t="s">
        <v>73</v>
      </c>
      <c r="F1615" t="s">
        <v>74</v>
      </c>
      <c r="G1615">
        <v>19</v>
      </c>
      <c r="H1615" t="s">
        <v>257</v>
      </c>
      <c r="I1615" t="s">
        <v>525</v>
      </c>
      <c r="J1615" t="s">
        <v>529</v>
      </c>
      <c r="K1615" s="142">
        <v>38</v>
      </c>
      <c r="L1615" s="326">
        <v>3.2510001212358468E-2</v>
      </c>
      <c r="N1615" s="142">
        <v>178</v>
      </c>
      <c r="O1615" s="326">
        <v>3.5610001534223563E-2</v>
      </c>
      <c r="Q1615" s="142">
        <v>4962</v>
      </c>
      <c r="R1615" s="326">
        <v>4.0219999849796302E-2</v>
      </c>
    </row>
    <row r="1616" spans="1:19" x14ac:dyDescent="0.25">
      <c r="A1616" t="s">
        <v>478</v>
      </c>
      <c r="B1616" t="s">
        <v>284</v>
      </c>
      <c r="C1616" t="s">
        <v>309</v>
      </c>
      <c r="D1616" t="s">
        <v>477</v>
      </c>
      <c r="E1616" t="s">
        <v>73</v>
      </c>
      <c r="F1616" t="s">
        <v>74</v>
      </c>
      <c r="G1616" s="133">
        <v>19</v>
      </c>
      <c r="H1616" t="s">
        <v>257</v>
      </c>
      <c r="I1616" t="s">
        <v>525</v>
      </c>
      <c r="J1616" t="s">
        <v>528</v>
      </c>
      <c r="K1616" s="327">
        <v>133</v>
      </c>
      <c r="L1616" s="326">
        <v>0.11377000063657761</v>
      </c>
      <c r="N1616" s="327">
        <v>640</v>
      </c>
      <c r="O1616" s="326">
        <v>0.1280499994754791</v>
      </c>
      <c r="Q1616" s="327">
        <v>15699</v>
      </c>
      <c r="R1616" s="326">
        <v>0.12724000215530401</v>
      </c>
      <c r="S1616" s="325"/>
    </row>
    <row r="1617" spans="1:19" x14ac:dyDescent="0.25">
      <c r="A1617" t="s">
        <v>478</v>
      </c>
      <c r="B1617" t="s">
        <v>284</v>
      </c>
      <c r="C1617" t="s">
        <v>309</v>
      </c>
      <c r="D1617" t="s">
        <v>477</v>
      </c>
      <c r="E1617" t="s">
        <v>73</v>
      </c>
      <c r="F1617" t="s">
        <v>74</v>
      </c>
      <c r="G1617" s="133">
        <v>19</v>
      </c>
      <c r="H1617" t="s">
        <v>257</v>
      </c>
      <c r="I1617" t="s">
        <v>525</v>
      </c>
      <c r="J1617" t="s">
        <v>527</v>
      </c>
      <c r="K1617" s="327">
        <v>330</v>
      </c>
      <c r="L1617" s="326">
        <v>0.2822900116443634</v>
      </c>
      <c r="N1617" s="327">
        <v>1278</v>
      </c>
      <c r="O1617" s="326">
        <v>0.25569999217987061</v>
      </c>
      <c r="Q1617" s="327">
        <v>30576</v>
      </c>
      <c r="R1617" s="326">
        <v>0.2478100061416626</v>
      </c>
      <c r="S1617" s="325"/>
    </row>
    <row r="1618" spans="1:19" x14ac:dyDescent="0.25">
      <c r="A1618" t="s">
        <v>478</v>
      </c>
      <c r="B1618" t="s">
        <v>284</v>
      </c>
      <c r="C1618" t="s">
        <v>309</v>
      </c>
      <c r="D1618" t="s">
        <v>477</v>
      </c>
      <c r="E1618" t="s">
        <v>73</v>
      </c>
      <c r="F1618" t="s">
        <v>74</v>
      </c>
      <c r="G1618" s="133">
        <v>19</v>
      </c>
      <c r="H1618" t="s">
        <v>257</v>
      </c>
      <c r="I1618" t="s">
        <v>525</v>
      </c>
      <c r="J1618" t="s">
        <v>526</v>
      </c>
      <c r="K1618" s="327">
        <v>352</v>
      </c>
      <c r="L1618" s="326">
        <v>0.30110999941825872</v>
      </c>
      <c r="N1618" s="327">
        <v>1313</v>
      </c>
      <c r="O1618" s="326">
        <v>0.26271000504493708</v>
      </c>
      <c r="Q1618" s="327">
        <v>30917</v>
      </c>
      <c r="R1618" s="326">
        <v>0.25056999921798712</v>
      </c>
      <c r="S1618" s="325"/>
    </row>
    <row r="1619" spans="1:19" x14ac:dyDescent="0.25">
      <c r="A1619" t="s">
        <v>478</v>
      </c>
      <c r="B1619" t="s">
        <v>284</v>
      </c>
      <c r="C1619" t="s">
        <v>309</v>
      </c>
      <c r="D1619" t="s">
        <v>477</v>
      </c>
      <c r="E1619" t="s">
        <v>73</v>
      </c>
      <c r="F1619" t="s">
        <v>74</v>
      </c>
      <c r="G1619">
        <v>19</v>
      </c>
      <c r="H1619" t="s">
        <v>257</v>
      </c>
      <c r="I1619" t="s">
        <v>525</v>
      </c>
      <c r="J1619" t="s">
        <v>259</v>
      </c>
      <c r="K1619" s="142">
        <v>193</v>
      </c>
      <c r="L1619" s="326">
        <v>0.16509999334812159</v>
      </c>
      <c r="N1619" s="142">
        <v>921</v>
      </c>
      <c r="O1619" s="326">
        <v>0.18426999449729919</v>
      </c>
      <c r="Q1619" s="142">
        <v>23351</v>
      </c>
      <c r="R1619" s="326">
        <v>0.18925000727176669</v>
      </c>
    </row>
    <row r="1620" spans="1:19" x14ac:dyDescent="0.25">
      <c r="A1620" t="s">
        <v>478</v>
      </c>
      <c r="B1620" t="s">
        <v>284</v>
      </c>
      <c r="C1620" t="s">
        <v>309</v>
      </c>
      <c r="D1620" t="s">
        <v>477</v>
      </c>
      <c r="E1620" t="s">
        <v>73</v>
      </c>
      <c r="F1620" t="s">
        <v>74</v>
      </c>
      <c r="G1620" s="133">
        <v>19</v>
      </c>
      <c r="H1620" t="s">
        <v>257</v>
      </c>
      <c r="I1620" t="s">
        <v>525</v>
      </c>
      <c r="J1620" t="s">
        <v>260</v>
      </c>
      <c r="K1620" s="327">
        <v>123</v>
      </c>
      <c r="L1620" s="326">
        <v>0.1052199974656105</v>
      </c>
      <c r="N1620" s="327">
        <v>655</v>
      </c>
      <c r="O1620" s="326">
        <v>0.13105000555515289</v>
      </c>
      <c r="Q1620" s="327">
        <v>17285</v>
      </c>
      <c r="R1620" s="326">
        <v>0.14009000360965729</v>
      </c>
      <c r="S1620" s="325"/>
    </row>
    <row r="1621" spans="1:19" x14ac:dyDescent="0.25">
      <c r="A1621" t="s">
        <v>478</v>
      </c>
      <c r="B1621" t="s">
        <v>284</v>
      </c>
      <c r="C1621" t="s">
        <v>309</v>
      </c>
      <c r="D1621" t="s">
        <v>477</v>
      </c>
      <c r="E1621" t="s">
        <v>73</v>
      </c>
      <c r="F1621" t="s">
        <v>74</v>
      </c>
      <c r="G1621" s="133">
        <v>19</v>
      </c>
      <c r="H1621" t="s">
        <v>257</v>
      </c>
      <c r="I1621" t="s">
        <v>521</v>
      </c>
      <c r="J1621" t="s">
        <v>524</v>
      </c>
      <c r="K1621" s="327">
        <v>967</v>
      </c>
      <c r="L1621" s="326">
        <v>0.82719999551773071</v>
      </c>
      <c r="M1621" s="326">
        <v>0.87431997060775757</v>
      </c>
      <c r="N1621" s="327">
        <v>4099</v>
      </c>
      <c r="O1621" s="326">
        <v>0.82012999057769775</v>
      </c>
      <c r="P1621" s="326">
        <v>0.87603998184204102</v>
      </c>
      <c r="Q1621" s="327">
        <v>99716</v>
      </c>
      <c r="R1621" s="326">
        <v>0.80817002058029175</v>
      </c>
      <c r="S1621" s="325">
        <v>0.84360998868942261</v>
      </c>
    </row>
    <row r="1622" spans="1:19" x14ac:dyDescent="0.25">
      <c r="A1622" t="s">
        <v>478</v>
      </c>
      <c r="B1622" t="s">
        <v>284</v>
      </c>
      <c r="C1622" t="s">
        <v>309</v>
      </c>
      <c r="D1622" t="s">
        <v>477</v>
      </c>
      <c r="E1622" t="s">
        <v>73</v>
      </c>
      <c r="F1622" t="s">
        <v>74</v>
      </c>
      <c r="G1622" s="133">
        <v>19</v>
      </c>
      <c r="H1622" t="s">
        <v>257</v>
      </c>
      <c r="I1622" t="s">
        <v>521</v>
      </c>
      <c r="J1622" t="s">
        <v>523</v>
      </c>
      <c r="K1622" s="327">
        <v>93</v>
      </c>
      <c r="L1622" s="326">
        <v>7.9559996724128723E-2</v>
      </c>
      <c r="M1622" s="326">
        <v>8.4090001881122589E-2</v>
      </c>
      <c r="N1622" s="327">
        <v>369</v>
      </c>
      <c r="O1622" s="326">
        <v>7.3830001056194305E-2</v>
      </c>
      <c r="P1622" s="326">
        <v>7.8859999775886536E-2</v>
      </c>
      <c r="Q1622" s="327">
        <v>10969</v>
      </c>
      <c r="R1622" s="326">
        <v>8.8899999856948853E-2</v>
      </c>
      <c r="S1622" s="325">
        <v>9.2799998819828033E-2</v>
      </c>
    </row>
    <row r="1623" spans="1:19" x14ac:dyDescent="0.25">
      <c r="A1623" t="s">
        <v>478</v>
      </c>
      <c r="B1623" t="s">
        <v>284</v>
      </c>
      <c r="C1623" t="s">
        <v>309</v>
      </c>
      <c r="D1623" t="s">
        <v>477</v>
      </c>
      <c r="E1623" t="s">
        <v>73</v>
      </c>
      <c r="F1623" t="s">
        <v>74</v>
      </c>
      <c r="G1623" s="133">
        <v>19</v>
      </c>
      <c r="H1623" t="s">
        <v>257</v>
      </c>
      <c r="I1623" t="s">
        <v>521</v>
      </c>
      <c r="J1623" t="s">
        <v>522</v>
      </c>
      <c r="K1623" s="327">
        <v>46</v>
      </c>
      <c r="L1623" s="326">
        <v>3.9349999278783798E-2</v>
      </c>
      <c r="M1623" s="326">
        <v>4.1590001434087753E-2</v>
      </c>
      <c r="N1623" s="327">
        <v>211</v>
      </c>
      <c r="O1623" s="326">
        <v>4.2220000177621841E-2</v>
      </c>
      <c r="P1623" s="326">
        <v>4.5099999755620963E-2</v>
      </c>
      <c r="Q1623" s="327">
        <v>7517</v>
      </c>
      <c r="R1623" s="326">
        <v>6.0920000076293952E-2</v>
      </c>
      <c r="S1623" s="325">
        <v>6.3589997589588165E-2</v>
      </c>
    </row>
    <row r="1624" spans="1:19" x14ac:dyDescent="0.25">
      <c r="A1624" t="s">
        <v>478</v>
      </c>
      <c r="B1624" t="s">
        <v>284</v>
      </c>
      <c r="C1624" t="s">
        <v>309</v>
      </c>
      <c r="D1624" t="s">
        <v>477</v>
      </c>
      <c r="E1624" t="s">
        <v>73</v>
      </c>
      <c r="F1624" t="s">
        <v>74</v>
      </c>
      <c r="G1624" s="133">
        <v>19</v>
      </c>
      <c r="H1624" t="s">
        <v>257</v>
      </c>
      <c r="I1624" t="s">
        <v>521</v>
      </c>
      <c r="J1624" t="s">
        <v>438</v>
      </c>
      <c r="K1624" s="327">
        <v>63</v>
      </c>
      <c r="L1624" s="326">
        <v>5.3890001028776169E-2</v>
      </c>
      <c r="N1624" s="327">
        <v>319</v>
      </c>
      <c r="O1624" s="326">
        <v>6.3830003142356873E-2</v>
      </c>
      <c r="Q1624" s="327">
        <v>5183</v>
      </c>
      <c r="R1624" s="326">
        <v>4.2010001838207238E-2</v>
      </c>
      <c r="S1624" s="325"/>
    </row>
    <row r="1625" spans="1:19" x14ac:dyDescent="0.25">
      <c r="A1625" t="s">
        <v>478</v>
      </c>
      <c r="B1625" t="s">
        <v>284</v>
      </c>
      <c r="C1625" t="s">
        <v>309</v>
      </c>
      <c r="D1625" t="s">
        <v>477</v>
      </c>
      <c r="E1625" t="s">
        <v>73</v>
      </c>
      <c r="F1625" t="s">
        <v>74</v>
      </c>
      <c r="G1625" s="133">
        <v>19</v>
      </c>
      <c r="H1625" t="s">
        <v>257</v>
      </c>
      <c r="I1625" t="s">
        <v>517</v>
      </c>
      <c r="J1625" t="s">
        <v>520</v>
      </c>
      <c r="K1625" s="327">
        <v>425</v>
      </c>
      <c r="L1625" s="326">
        <v>0.36355999112129211</v>
      </c>
      <c r="N1625" s="327">
        <v>1766</v>
      </c>
      <c r="O1625" s="326">
        <v>0.35333999991416931</v>
      </c>
      <c r="Q1625" s="327">
        <v>43571</v>
      </c>
      <c r="R1625" s="326">
        <v>0.35313001275062561</v>
      </c>
      <c r="S1625" s="325"/>
    </row>
    <row r="1626" spans="1:19" x14ac:dyDescent="0.25">
      <c r="A1626" t="s">
        <v>478</v>
      </c>
      <c r="B1626" t="s">
        <v>284</v>
      </c>
      <c r="C1626" t="s">
        <v>309</v>
      </c>
      <c r="D1626" t="s">
        <v>477</v>
      </c>
      <c r="E1626" t="s">
        <v>73</v>
      </c>
      <c r="F1626" t="s">
        <v>74</v>
      </c>
      <c r="G1626" s="133">
        <v>19</v>
      </c>
      <c r="H1626" t="s">
        <v>257</v>
      </c>
      <c r="I1626" t="s">
        <v>517</v>
      </c>
      <c r="J1626" t="s">
        <v>519</v>
      </c>
      <c r="K1626" s="327">
        <v>346</v>
      </c>
      <c r="L1626" s="326">
        <v>0.29598000645637512</v>
      </c>
      <c r="N1626" s="327">
        <v>1373</v>
      </c>
      <c r="O1626" s="326">
        <v>0.27470999956130981</v>
      </c>
      <c r="Q1626" s="327">
        <v>34904</v>
      </c>
      <c r="R1626" s="326">
        <v>0.28288999199867249</v>
      </c>
      <c r="S1626" s="325"/>
    </row>
    <row r="1627" spans="1:19" x14ac:dyDescent="0.25">
      <c r="A1627" t="s">
        <v>478</v>
      </c>
      <c r="B1627" t="s">
        <v>284</v>
      </c>
      <c r="C1627" t="s">
        <v>309</v>
      </c>
      <c r="D1627" t="s">
        <v>477</v>
      </c>
      <c r="E1627" t="s">
        <v>73</v>
      </c>
      <c r="F1627" t="s">
        <v>74</v>
      </c>
      <c r="G1627" s="133">
        <v>19</v>
      </c>
      <c r="H1627" t="s">
        <v>257</v>
      </c>
      <c r="I1627" t="s">
        <v>517</v>
      </c>
      <c r="J1627" t="s">
        <v>518</v>
      </c>
      <c r="K1627" s="327">
        <v>398</v>
      </c>
      <c r="L1627" s="326">
        <v>0.34046000242233282</v>
      </c>
      <c r="N1627" s="327">
        <v>1859</v>
      </c>
      <c r="O1627" s="326">
        <v>0.37195000052452087</v>
      </c>
      <c r="Q1627" s="327">
        <v>44910</v>
      </c>
      <c r="R1627" s="326">
        <v>0.3639799952507019</v>
      </c>
      <c r="S1627" s="325"/>
    </row>
    <row r="1628" spans="1:19" x14ac:dyDescent="0.25">
      <c r="A1628" t="s">
        <v>478</v>
      </c>
      <c r="B1628" t="s">
        <v>284</v>
      </c>
      <c r="C1628" t="s">
        <v>309</v>
      </c>
      <c r="D1628" t="s">
        <v>477</v>
      </c>
      <c r="E1628" t="s">
        <v>73</v>
      </c>
      <c r="F1628" t="s">
        <v>74</v>
      </c>
      <c r="G1628" s="133">
        <v>19</v>
      </c>
      <c r="H1628" t="s">
        <v>257</v>
      </c>
      <c r="I1628" t="s">
        <v>513</v>
      </c>
      <c r="J1628" t="s">
        <v>516</v>
      </c>
      <c r="K1628" s="327">
        <v>37</v>
      </c>
      <c r="L1628" s="326">
        <v>3.164999932050705E-2</v>
      </c>
      <c r="M1628" s="326">
        <v>3.4680001437664032E-2</v>
      </c>
      <c r="N1628" s="327">
        <v>142</v>
      </c>
      <c r="O1628" s="326">
        <v>2.841000072658062E-2</v>
      </c>
      <c r="P1628" s="326">
        <v>3.1870000064373023E-2</v>
      </c>
      <c r="Q1628" s="327">
        <v>4179</v>
      </c>
      <c r="R1628" s="326">
        <v>3.3870000392198563E-2</v>
      </c>
      <c r="S1628" s="325">
        <v>3.8320001214742661E-2</v>
      </c>
    </row>
    <row r="1629" spans="1:19" x14ac:dyDescent="0.25">
      <c r="A1629" t="s">
        <v>478</v>
      </c>
      <c r="B1629" t="s">
        <v>284</v>
      </c>
      <c r="C1629" t="s">
        <v>309</v>
      </c>
      <c r="D1629" t="s">
        <v>477</v>
      </c>
      <c r="E1629" t="s">
        <v>73</v>
      </c>
      <c r="F1629" t="s">
        <v>74</v>
      </c>
      <c r="G1629" s="133">
        <v>19</v>
      </c>
      <c r="H1629" t="s">
        <v>257</v>
      </c>
      <c r="I1629" t="s">
        <v>513</v>
      </c>
      <c r="J1629" t="s">
        <v>515</v>
      </c>
      <c r="K1629" s="327">
        <v>137</v>
      </c>
      <c r="L1629" s="326">
        <v>0.11719000339508059</v>
      </c>
      <c r="M1629" s="326">
        <v>0.12839999794960019</v>
      </c>
      <c r="N1629" s="327">
        <v>608</v>
      </c>
      <c r="O1629" s="326">
        <v>0.12165000289678569</v>
      </c>
      <c r="P1629" s="326">
        <v>0.1364800035953522</v>
      </c>
      <c r="Q1629" s="327">
        <v>13286</v>
      </c>
      <c r="R1629" s="326">
        <v>0.1076800003647804</v>
      </c>
      <c r="S1629" s="325">
        <v>0.12182000279426571</v>
      </c>
    </row>
    <row r="1630" spans="1:19" x14ac:dyDescent="0.25">
      <c r="A1630" t="s">
        <v>478</v>
      </c>
      <c r="B1630" t="s">
        <v>284</v>
      </c>
      <c r="C1630" t="s">
        <v>309</v>
      </c>
      <c r="D1630" t="s">
        <v>477</v>
      </c>
      <c r="E1630" t="s">
        <v>73</v>
      </c>
      <c r="F1630" t="s">
        <v>74</v>
      </c>
      <c r="G1630" s="133">
        <v>19</v>
      </c>
      <c r="H1630" t="s">
        <v>257</v>
      </c>
      <c r="I1630" t="s">
        <v>513</v>
      </c>
      <c r="J1630" t="s">
        <v>514</v>
      </c>
      <c r="K1630" s="327">
        <v>893</v>
      </c>
      <c r="L1630" s="326">
        <v>0.76389998197555542</v>
      </c>
      <c r="M1630" s="326">
        <v>0.83692997694015503</v>
      </c>
      <c r="N1630" s="327">
        <v>3705</v>
      </c>
      <c r="O1630" s="326">
        <v>0.74129998683929443</v>
      </c>
      <c r="P1630" s="326">
        <v>0.8316500186920166</v>
      </c>
      <c r="Q1630" s="327">
        <v>91601</v>
      </c>
      <c r="R1630" s="326">
        <v>0.74239999055862427</v>
      </c>
      <c r="S1630" s="325">
        <v>0.83986997604370117</v>
      </c>
    </row>
    <row r="1631" spans="1:19" x14ac:dyDescent="0.25">
      <c r="A1631" t="s">
        <v>478</v>
      </c>
      <c r="B1631" t="s">
        <v>284</v>
      </c>
      <c r="C1631" t="s">
        <v>309</v>
      </c>
      <c r="D1631" t="s">
        <v>477</v>
      </c>
      <c r="E1631" t="s">
        <v>73</v>
      </c>
      <c r="F1631" t="s">
        <v>74</v>
      </c>
      <c r="G1631">
        <v>19</v>
      </c>
      <c r="H1631" t="s">
        <v>257</v>
      </c>
      <c r="I1631" t="s">
        <v>513</v>
      </c>
      <c r="J1631" t="s">
        <v>512</v>
      </c>
      <c r="K1631" s="142">
        <v>102</v>
      </c>
      <c r="L1631" s="326">
        <v>8.7250001728534698E-2</v>
      </c>
      <c r="N1631" s="142">
        <v>543</v>
      </c>
      <c r="O1631" s="326">
        <v>0.10864000022411351</v>
      </c>
      <c r="Q1631" s="142">
        <v>14319</v>
      </c>
      <c r="R1631" s="326">
        <v>0.11604999750852581</v>
      </c>
    </row>
    <row r="1632" spans="1:19" x14ac:dyDescent="0.25">
      <c r="A1632" t="s">
        <v>478</v>
      </c>
      <c r="B1632" t="s">
        <v>284</v>
      </c>
      <c r="C1632" t="s">
        <v>309</v>
      </c>
      <c r="D1632" t="s">
        <v>477</v>
      </c>
      <c r="E1632" t="s">
        <v>73</v>
      </c>
      <c r="F1632" t="s">
        <v>74</v>
      </c>
      <c r="G1632" s="133">
        <v>19</v>
      </c>
      <c r="H1632" t="s">
        <v>257</v>
      </c>
      <c r="I1632" t="s">
        <v>575</v>
      </c>
      <c r="J1632" t="s">
        <v>511</v>
      </c>
      <c r="K1632" s="327">
        <v>20</v>
      </c>
      <c r="L1632" s="326">
        <v>1.7109999433159832E-2</v>
      </c>
      <c r="M1632" s="326">
        <v>1.8120000138878819E-2</v>
      </c>
      <c r="N1632" s="327">
        <v>142</v>
      </c>
      <c r="O1632" s="326">
        <v>2.841000072658062E-2</v>
      </c>
      <c r="P1632" s="326">
        <v>3.1929999589920037E-2</v>
      </c>
      <c r="Q1632" s="327">
        <v>5100</v>
      </c>
      <c r="R1632" s="326">
        <v>4.1329998522996902E-2</v>
      </c>
      <c r="S1632" s="325">
        <v>4.4070001691579819E-2</v>
      </c>
    </row>
    <row r="1633" spans="1:19" x14ac:dyDescent="0.25">
      <c r="A1633" t="s">
        <v>478</v>
      </c>
      <c r="B1633" t="s">
        <v>284</v>
      </c>
      <c r="C1633" t="s">
        <v>309</v>
      </c>
      <c r="D1633" t="s">
        <v>477</v>
      </c>
      <c r="E1633" t="s">
        <v>73</v>
      </c>
      <c r="F1633" t="s">
        <v>74</v>
      </c>
      <c r="G1633" s="133">
        <v>19</v>
      </c>
      <c r="H1633" t="s">
        <v>257</v>
      </c>
      <c r="I1633" t="s">
        <v>575</v>
      </c>
      <c r="J1633" t="s">
        <v>510</v>
      </c>
      <c r="K1633" s="327">
        <v>7</v>
      </c>
      <c r="L1633" s="326">
        <v>5.9899999760091296E-3</v>
      </c>
      <c r="M1633" s="326">
        <v>6.3399998471140862E-3</v>
      </c>
      <c r="N1633" s="327">
        <v>51</v>
      </c>
      <c r="O1633" s="326">
        <v>1.020000036805868E-2</v>
      </c>
      <c r="P1633" s="326">
        <v>1.147000025957823E-2</v>
      </c>
      <c r="Q1633" s="327">
        <v>2781</v>
      </c>
      <c r="R1633" s="326">
        <v>2.2539999336004261E-2</v>
      </c>
      <c r="S1633" s="325">
        <v>2.4029999971389771E-2</v>
      </c>
    </row>
    <row r="1634" spans="1:19" x14ac:dyDescent="0.25">
      <c r="A1634" t="s">
        <v>478</v>
      </c>
      <c r="B1634" t="s">
        <v>284</v>
      </c>
      <c r="C1634" t="s">
        <v>309</v>
      </c>
      <c r="D1634" t="s">
        <v>477</v>
      </c>
      <c r="E1634" t="s">
        <v>73</v>
      </c>
      <c r="F1634" t="s">
        <v>74</v>
      </c>
      <c r="G1634" s="133">
        <v>19</v>
      </c>
      <c r="H1634" t="s">
        <v>257</v>
      </c>
      <c r="I1634" t="s">
        <v>575</v>
      </c>
      <c r="J1634" t="s">
        <v>509</v>
      </c>
      <c r="K1634" s="327">
        <v>5</v>
      </c>
      <c r="L1634" s="326">
        <v>4.2799999937415123E-3</v>
      </c>
      <c r="M1634" s="326">
        <v>4.5300000347197056E-3</v>
      </c>
      <c r="N1634" s="327">
        <v>29</v>
      </c>
      <c r="O1634" s="326">
        <v>5.7999999262392521E-3</v>
      </c>
      <c r="P1634" s="326">
        <v>6.5199998207390308E-3</v>
      </c>
      <c r="Q1634" s="327">
        <v>909</v>
      </c>
      <c r="R1634" s="326">
        <v>7.3699997738003731E-3</v>
      </c>
      <c r="S1634" s="325">
        <v>7.8499997034668922E-3</v>
      </c>
    </row>
    <row r="1635" spans="1:19" x14ac:dyDescent="0.25">
      <c r="A1635" t="s">
        <v>478</v>
      </c>
      <c r="B1635" t="s">
        <v>284</v>
      </c>
      <c r="C1635" t="s">
        <v>309</v>
      </c>
      <c r="D1635" t="s">
        <v>477</v>
      </c>
      <c r="E1635" t="s">
        <v>73</v>
      </c>
      <c r="F1635" t="s">
        <v>74</v>
      </c>
      <c r="G1635" s="133">
        <v>19</v>
      </c>
      <c r="H1635" t="s">
        <v>257</v>
      </c>
      <c r="I1635" t="s">
        <v>575</v>
      </c>
      <c r="J1635" t="s">
        <v>508</v>
      </c>
      <c r="K1635" s="327">
        <v>30</v>
      </c>
      <c r="L1635" s="326">
        <v>2.5660000741481781E-2</v>
      </c>
      <c r="M1635" s="326">
        <v>2.7170000597834591E-2</v>
      </c>
      <c r="N1635" s="327">
        <v>85</v>
      </c>
      <c r="O1635" s="326">
        <v>1.7009999603033069E-2</v>
      </c>
      <c r="P1635" s="326">
        <v>1.9109999760985371E-2</v>
      </c>
      <c r="Q1635" s="327">
        <v>2219</v>
      </c>
      <c r="R1635" s="326">
        <v>1.7980000004172329E-2</v>
      </c>
      <c r="S1635" s="325">
        <v>1.9169999286532399E-2</v>
      </c>
    </row>
    <row r="1636" spans="1:19" x14ac:dyDescent="0.25">
      <c r="A1636" t="s">
        <v>478</v>
      </c>
      <c r="B1636" t="s">
        <v>284</v>
      </c>
      <c r="C1636" t="s">
        <v>309</v>
      </c>
      <c r="D1636" t="s">
        <v>477</v>
      </c>
      <c r="E1636" t="s">
        <v>73</v>
      </c>
      <c r="F1636" t="s">
        <v>74</v>
      </c>
      <c r="G1636" s="133">
        <v>19</v>
      </c>
      <c r="H1636" t="s">
        <v>257</v>
      </c>
      <c r="I1636" t="s">
        <v>575</v>
      </c>
      <c r="J1636" t="s">
        <v>438</v>
      </c>
      <c r="K1636" s="327">
        <v>65</v>
      </c>
      <c r="L1636" s="326">
        <v>5.559999868273735E-2</v>
      </c>
      <c r="N1636" s="327">
        <v>551</v>
      </c>
      <c r="O1636" s="326">
        <v>0.1102399975061417</v>
      </c>
      <c r="Q1636" s="327">
        <v>7648</v>
      </c>
      <c r="R1636" s="326">
        <v>6.1980001628398902E-2</v>
      </c>
      <c r="S1636" s="325"/>
    </row>
    <row r="1637" spans="1:19" x14ac:dyDescent="0.25">
      <c r="A1637" t="s">
        <v>478</v>
      </c>
      <c r="B1637" t="s">
        <v>284</v>
      </c>
      <c r="C1637" t="s">
        <v>309</v>
      </c>
      <c r="D1637" t="s">
        <v>477</v>
      </c>
      <c r="E1637" t="s">
        <v>73</v>
      </c>
      <c r="F1637" t="s">
        <v>74</v>
      </c>
      <c r="G1637" s="133">
        <v>19</v>
      </c>
      <c r="H1637" t="s">
        <v>257</v>
      </c>
      <c r="I1637" t="s">
        <v>575</v>
      </c>
      <c r="J1637" t="s">
        <v>507</v>
      </c>
      <c r="K1637" s="327">
        <v>1042</v>
      </c>
      <c r="L1637" s="326">
        <v>0.89135998487472534</v>
      </c>
      <c r="M1637" s="326">
        <v>0.94384002685546875</v>
      </c>
      <c r="N1637" s="327">
        <v>4140</v>
      </c>
      <c r="O1637" s="326">
        <v>0.82832998037338257</v>
      </c>
      <c r="P1637" s="326">
        <v>0.93095999956130981</v>
      </c>
      <c r="Q1637" s="327">
        <v>104728</v>
      </c>
      <c r="R1637" s="326">
        <v>0.84878998994827271</v>
      </c>
      <c r="S1637" s="325">
        <v>0.90487998723983765</v>
      </c>
    </row>
    <row r="1638" spans="1:19" x14ac:dyDescent="0.25">
      <c r="A1638" t="s">
        <v>478</v>
      </c>
      <c r="B1638" t="s">
        <v>284</v>
      </c>
      <c r="C1638" t="s">
        <v>309</v>
      </c>
      <c r="D1638" t="s">
        <v>477</v>
      </c>
      <c r="E1638" t="s">
        <v>73</v>
      </c>
      <c r="F1638" t="s">
        <v>74</v>
      </c>
      <c r="G1638">
        <v>19</v>
      </c>
      <c r="H1638" t="s">
        <v>257</v>
      </c>
      <c r="I1638" t="s">
        <v>576</v>
      </c>
      <c r="J1638" t="s">
        <v>485</v>
      </c>
      <c r="K1638" s="142">
        <v>0</v>
      </c>
      <c r="L1638" s="326">
        <v>0</v>
      </c>
      <c r="N1638" s="142">
        <v>0</v>
      </c>
      <c r="O1638" s="326">
        <v>0</v>
      </c>
      <c r="Q1638" s="142">
        <v>2</v>
      </c>
      <c r="R1638" s="326">
        <v>1.99999994947575E-5</v>
      </c>
      <c r="S1638" s="326">
        <v>0.5</v>
      </c>
    </row>
    <row r="1639" spans="1:19" x14ac:dyDescent="0.25">
      <c r="A1639" t="s">
        <v>478</v>
      </c>
      <c r="B1639" t="s">
        <v>284</v>
      </c>
      <c r="C1639" t="s">
        <v>309</v>
      </c>
      <c r="D1639" t="s">
        <v>477</v>
      </c>
      <c r="E1639" t="s">
        <v>73</v>
      </c>
      <c r="F1639" t="s">
        <v>74</v>
      </c>
      <c r="G1639" s="133">
        <v>19</v>
      </c>
      <c r="H1639" t="s">
        <v>257</v>
      </c>
      <c r="I1639" t="s">
        <v>576</v>
      </c>
      <c r="J1639" t="s">
        <v>484</v>
      </c>
      <c r="K1639" s="327">
        <v>0</v>
      </c>
      <c r="L1639" s="326">
        <v>0</v>
      </c>
      <c r="N1639" s="327">
        <v>0</v>
      </c>
      <c r="O1639" s="326">
        <v>0</v>
      </c>
      <c r="Q1639" s="327">
        <v>2</v>
      </c>
      <c r="R1639" s="326">
        <v>1.99999994947575E-5</v>
      </c>
      <c r="S1639" s="325">
        <v>0.5</v>
      </c>
    </row>
    <row r="1640" spans="1:19" x14ac:dyDescent="0.25">
      <c r="A1640" t="s">
        <v>478</v>
      </c>
      <c r="B1640" t="s">
        <v>284</v>
      </c>
      <c r="C1640" t="s">
        <v>309</v>
      </c>
      <c r="D1640" t="s">
        <v>477</v>
      </c>
      <c r="E1640" t="s">
        <v>73</v>
      </c>
      <c r="F1640" t="s">
        <v>74</v>
      </c>
      <c r="G1640" s="133">
        <v>19</v>
      </c>
      <c r="H1640" t="s">
        <v>257</v>
      </c>
      <c r="I1640" t="s">
        <v>576</v>
      </c>
      <c r="J1640" t="s">
        <v>438</v>
      </c>
      <c r="K1640" s="327">
        <v>1169</v>
      </c>
      <c r="L1640" s="326">
        <v>1</v>
      </c>
      <c r="N1640" s="327">
        <v>4998</v>
      </c>
      <c r="O1640" s="326">
        <v>1</v>
      </c>
      <c r="Q1640" s="327">
        <v>123381</v>
      </c>
      <c r="R1640" s="326">
        <v>0.99997001886367798</v>
      </c>
      <c r="S1640" s="325"/>
    </row>
    <row r="1641" spans="1:19" x14ac:dyDescent="0.25">
      <c r="A1641" t="s">
        <v>478</v>
      </c>
      <c r="B1641" t="s">
        <v>284</v>
      </c>
      <c r="C1641" t="s">
        <v>309</v>
      </c>
      <c r="D1641" t="s">
        <v>477</v>
      </c>
      <c r="E1641" t="s">
        <v>73</v>
      </c>
      <c r="F1641" t="s">
        <v>74</v>
      </c>
      <c r="G1641">
        <v>19</v>
      </c>
      <c r="H1641" t="s">
        <v>257</v>
      </c>
      <c r="I1641" t="s">
        <v>504</v>
      </c>
      <c r="J1641" t="s">
        <v>506</v>
      </c>
      <c r="K1641" s="142">
        <v>102</v>
      </c>
      <c r="L1641" s="326">
        <v>8.7250001728534698E-2</v>
      </c>
      <c r="N1641" s="142">
        <v>543</v>
      </c>
      <c r="O1641" s="326">
        <v>0.10864000022411351</v>
      </c>
      <c r="Q1641" s="142">
        <v>14319</v>
      </c>
      <c r="R1641" s="326">
        <v>0.11604999750852581</v>
      </c>
    </row>
    <row r="1642" spans="1:19" x14ac:dyDescent="0.25">
      <c r="A1642" t="s">
        <v>478</v>
      </c>
      <c r="B1642" t="s">
        <v>284</v>
      </c>
      <c r="C1642" t="s">
        <v>309</v>
      </c>
      <c r="D1642" t="s">
        <v>477</v>
      </c>
      <c r="E1642" t="s">
        <v>73</v>
      </c>
      <c r="F1642" t="s">
        <v>74</v>
      </c>
      <c r="G1642" s="133">
        <v>19</v>
      </c>
      <c r="H1642" t="s">
        <v>257</v>
      </c>
      <c r="I1642" t="s">
        <v>504</v>
      </c>
      <c r="J1642" t="s">
        <v>424</v>
      </c>
      <c r="K1642" s="327">
        <v>137</v>
      </c>
      <c r="L1642" s="326">
        <v>0.11719000339508059</v>
      </c>
      <c r="M1642" s="326">
        <v>0.12839999794960019</v>
      </c>
      <c r="N1642" s="327">
        <v>608</v>
      </c>
      <c r="O1642" s="326">
        <v>0.12165000289678569</v>
      </c>
      <c r="P1642" s="326">
        <v>0.1364800035953522</v>
      </c>
      <c r="Q1642" s="327">
        <v>13286</v>
      </c>
      <c r="R1642" s="326">
        <v>0.1076800003647804</v>
      </c>
      <c r="S1642" s="325">
        <v>0.12182000279426571</v>
      </c>
    </row>
    <row r="1643" spans="1:19" x14ac:dyDescent="0.25">
      <c r="A1643" t="s">
        <v>478</v>
      </c>
      <c r="B1643" t="s">
        <v>284</v>
      </c>
      <c r="C1643" t="s">
        <v>309</v>
      </c>
      <c r="D1643" t="s">
        <v>477</v>
      </c>
      <c r="E1643" t="s">
        <v>73</v>
      </c>
      <c r="F1643" t="s">
        <v>74</v>
      </c>
      <c r="G1643" s="133">
        <v>19</v>
      </c>
      <c r="H1643" t="s">
        <v>257</v>
      </c>
      <c r="I1643" t="s">
        <v>504</v>
      </c>
      <c r="J1643" t="s">
        <v>455</v>
      </c>
      <c r="K1643" s="327">
        <v>490</v>
      </c>
      <c r="L1643" s="326">
        <v>0.41916000843048101</v>
      </c>
      <c r="M1643" s="326">
        <v>0.45923000574111938</v>
      </c>
      <c r="N1643" s="327">
        <v>1954</v>
      </c>
      <c r="O1643" s="326">
        <v>0.39096000790596008</v>
      </c>
      <c r="P1643" s="326">
        <v>0.43860998749732971</v>
      </c>
      <c r="Q1643" s="327">
        <v>43045</v>
      </c>
      <c r="R1643" s="326">
        <v>0.34887000918388372</v>
      </c>
      <c r="S1643" s="325">
        <v>0.39467000961303711</v>
      </c>
    </row>
    <row r="1644" spans="1:19" x14ac:dyDescent="0.25">
      <c r="A1644" t="s">
        <v>478</v>
      </c>
      <c r="B1644" t="s">
        <v>284</v>
      </c>
      <c r="C1644" t="s">
        <v>309</v>
      </c>
      <c r="D1644" t="s">
        <v>477</v>
      </c>
      <c r="E1644" t="s">
        <v>73</v>
      </c>
      <c r="F1644" t="s">
        <v>74</v>
      </c>
      <c r="G1644" s="133">
        <v>19</v>
      </c>
      <c r="H1644" t="s">
        <v>257</v>
      </c>
      <c r="I1644" t="s">
        <v>504</v>
      </c>
      <c r="J1644" t="s">
        <v>505</v>
      </c>
      <c r="K1644" s="327">
        <v>357</v>
      </c>
      <c r="L1644" s="326">
        <v>0.30539000034332281</v>
      </c>
      <c r="M1644" s="326">
        <v>0.33458000421524048</v>
      </c>
      <c r="N1644" s="327">
        <v>1570</v>
      </c>
      <c r="O1644" s="326">
        <v>0.31413000822067261</v>
      </c>
      <c r="P1644" s="326">
        <v>0.35240998864173889</v>
      </c>
      <c r="Q1644" s="327">
        <v>42835</v>
      </c>
      <c r="R1644" s="326">
        <v>0.34716999530792242</v>
      </c>
      <c r="S1644" s="325">
        <v>0.39274001121521002</v>
      </c>
    </row>
    <row r="1645" spans="1:19" x14ac:dyDescent="0.25">
      <c r="A1645" t="s">
        <v>478</v>
      </c>
      <c r="B1645" t="s">
        <v>284</v>
      </c>
      <c r="C1645" t="s">
        <v>309</v>
      </c>
      <c r="D1645" t="s">
        <v>477</v>
      </c>
      <c r="E1645" t="s">
        <v>73</v>
      </c>
      <c r="F1645" t="s">
        <v>74</v>
      </c>
      <c r="G1645">
        <v>19</v>
      </c>
      <c r="H1645" t="s">
        <v>257</v>
      </c>
      <c r="I1645" t="s">
        <v>504</v>
      </c>
      <c r="J1645" t="s">
        <v>503</v>
      </c>
      <c r="K1645" s="142">
        <v>83</v>
      </c>
      <c r="L1645" s="326">
        <v>7.1000002324581146E-2</v>
      </c>
      <c r="M1645" s="326">
        <v>7.7789999544620514E-2</v>
      </c>
      <c r="N1645" s="142">
        <v>323</v>
      </c>
      <c r="O1645" s="326">
        <v>6.4630001783370972E-2</v>
      </c>
      <c r="P1645" s="326">
        <v>7.2499997913837433E-2</v>
      </c>
      <c r="Q1645" s="142">
        <v>9900</v>
      </c>
      <c r="R1645" s="326">
        <v>8.0239996314048767E-2</v>
      </c>
      <c r="S1645" s="326">
        <v>9.0769998729228973E-2</v>
      </c>
    </row>
    <row r="1646" spans="1:19" x14ac:dyDescent="0.25">
      <c r="A1646" t="s">
        <v>478</v>
      </c>
      <c r="B1646" t="s">
        <v>284</v>
      </c>
      <c r="C1646" t="s">
        <v>309</v>
      </c>
      <c r="D1646" t="s">
        <v>477</v>
      </c>
      <c r="E1646" t="s">
        <v>73</v>
      </c>
      <c r="F1646" t="s">
        <v>74</v>
      </c>
      <c r="G1646" s="133">
        <v>19</v>
      </c>
      <c r="H1646" t="s">
        <v>257</v>
      </c>
      <c r="I1646" t="s">
        <v>501</v>
      </c>
      <c r="J1646" t="s">
        <v>502</v>
      </c>
      <c r="K1646" s="327">
        <v>102</v>
      </c>
      <c r="L1646" s="326">
        <v>8.7250001728534698E-2</v>
      </c>
      <c r="N1646" s="327">
        <v>543</v>
      </c>
      <c r="O1646" s="326">
        <v>0.10864000022411351</v>
      </c>
      <c r="Q1646" s="327">
        <v>14319</v>
      </c>
      <c r="R1646" s="326">
        <v>0.11604999750852581</v>
      </c>
      <c r="S1646" s="325"/>
    </row>
    <row r="1647" spans="1:19" x14ac:dyDescent="0.25">
      <c r="A1647" t="s">
        <v>478</v>
      </c>
      <c r="B1647" t="s">
        <v>284</v>
      </c>
      <c r="C1647" t="s">
        <v>309</v>
      </c>
      <c r="D1647" t="s">
        <v>477</v>
      </c>
      <c r="E1647" t="s">
        <v>73</v>
      </c>
      <c r="F1647" t="s">
        <v>74</v>
      </c>
      <c r="G1647">
        <v>19</v>
      </c>
      <c r="H1647" t="s">
        <v>257</v>
      </c>
      <c r="I1647" t="s">
        <v>501</v>
      </c>
      <c r="J1647" t="s">
        <v>500</v>
      </c>
      <c r="K1647" s="142">
        <v>1067</v>
      </c>
      <c r="L1647" s="326">
        <v>0.9127500057220459</v>
      </c>
      <c r="M1647" s="326">
        <v>1</v>
      </c>
      <c r="N1647" s="142">
        <v>4455</v>
      </c>
      <c r="O1647" s="326">
        <v>0.89135998487472534</v>
      </c>
      <c r="P1647" s="326">
        <v>1</v>
      </c>
      <c r="Q1647" s="142">
        <v>109066</v>
      </c>
      <c r="R1647" s="326">
        <v>0.88394999504089355</v>
      </c>
      <c r="S1647" s="326">
        <v>1</v>
      </c>
    </row>
    <row r="1648" spans="1:19" x14ac:dyDescent="0.25">
      <c r="A1648" t="s">
        <v>478</v>
      </c>
      <c r="B1648" t="s">
        <v>284</v>
      </c>
      <c r="C1648" t="s">
        <v>309</v>
      </c>
      <c r="D1648" t="s">
        <v>477</v>
      </c>
      <c r="E1648" t="s">
        <v>73</v>
      </c>
      <c r="F1648" t="s">
        <v>74</v>
      </c>
      <c r="G1648" s="133">
        <v>19</v>
      </c>
      <c r="H1648" t="s">
        <v>257</v>
      </c>
      <c r="I1648" t="s">
        <v>577</v>
      </c>
      <c r="J1648" t="s">
        <v>493</v>
      </c>
      <c r="K1648" s="327">
        <v>560</v>
      </c>
      <c r="L1648" s="326">
        <v>0.4790399968624115</v>
      </c>
      <c r="N1648" s="327">
        <v>2693</v>
      </c>
      <c r="O1648" s="326">
        <v>0.53882002830505371</v>
      </c>
      <c r="Q1648" s="327">
        <v>45663</v>
      </c>
      <c r="R1648" s="326">
        <v>0.37009000778198242</v>
      </c>
      <c r="S1648" s="325"/>
    </row>
    <row r="1649" spans="1:19" x14ac:dyDescent="0.25">
      <c r="A1649" t="s">
        <v>478</v>
      </c>
      <c r="B1649" t="s">
        <v>284</v>
      </c>
      <c r="C1649" t="s">
        <v>309</v>
      </c>
      <c r="D1649" t="s">
        <v>477</v>
      </c>
      <c r="E1649" t="s">
        <v>73</v>
      </c>
      <c r="F1649" t="s">
        <v>74</v>
      </c>
      <c r="G1649">
        <v>19</v>
      </c>
      <c r="H1649" t="s">
        <v>257</v>
      </c>
      <c r="I1649" t="s">
        <v>577</v>
      </c>
      <c r="J1649" t="s">
        <v>492</v>
      </c>
      <c r="K1649" s="142">
        <v>520</v>
      </c>
      <c r="L1649" s="326">
        <v>0.44481998682022089</v>
      </c>
      <c r="M1649" s="326">
        <v>0.85386002063751221</v>
      </c>
      <c r="N1649" s="142">
        <v>2014</v>
      </c>
      <c r="O1649" s="326">
        <v>0.40296000242233282</v>
      </c>
      <c r="P1649" s="326">
        <v>0.87374997138977051</v>
      </c>
      <c r="Q1649" s="142">
        <v>63272</v>
      </c>
      <c r="R1649" s="326">
        <v>0.51279997825622559</v>
      </c>
      <c r="S1649" s="326">
        <v>0.81407999992370605</v>
      </c>
    </row>
    <row r="1650" spans="1:19" x14ac:dyDescent="0.25">
      <c r="A1650" t="s">
        <v>478</v>
      </c>
      <c r="B1650" t="s">
        <v>284</v>
      </c>
      <c r="C1650" t="s">
        <v>309</v>
      </c>
      <c r="D1650" t="s">
        <v>477</v>
      </c>
      <c r="E1650" t="s">
        <v>73</v>
      </c>
      <c r="F1650" t="s">
        <v>74</v>
      </c>
      <c r="G1650" s="133">
        <v>19</v>
      </c>
      <c r="H1650" t="s">
        <v>257</v>
      </c>
      <c r="I1650" t="s">
        <v>577</v>
      </c>
      <c r="J1650" t="s">
        <v>491</v>
      </c>
      <c r="K1650" s="327">
        <v>60</v>
      </c>
      <c r="L1650" s="326">
        <v>5.1330000162124627E-2</v>
      </c>
      <c r="M1650" s="326">
        <v>9.8520003259181976E-2</v>
      </c>
      <c r="N1650" s="327">
        <v>185</v>
      </c>
      <c r="O1650" s="326">
        <v>3.700999915599823E-2</v>
      </c>
      <c r="P1650" s="326">
        <v>8.0260001122951508E-2</v>
      </c>
      <c r="Q1650" s="327">
        <v>9186</v>
      </c>
      <c r="R1650" s="326">
        <v>7.4450001120567322E-2</v>
      </c>
      <c r="S1650" s="325">
        <v>0.11818999797105791</v>
      </c>
    </row>
    <row r="1651" spans="1:19" x14ac:dyDescent="0.25">
      <c r="A1651" t="s">
        <v>478</v>
      </c>
      <c r="B1651" t="s">
        <v>284</v>
      </c>
      <c r="C1651" t="s">
        <v>309</v>
      </c>
      <c r="D1651" t="s">
        <v>477</v>
      </c>
      <c r="E1651" t="s">
        <v>73</v>
      </c>
      <c r="F1651" t="s">
        <v>74</v>
      </c>
      <c r="G1651" s="133">
        <v>19</v>
      </c>
      <c r="H1651" t="s">
        <v>257</v>
      </c>
      <c r="I1651" t="s">
        <v>577</v>
      </c>
      <c r="J1651" t="s">
        <v>490</v>
      </c>
      <c r="K1651" s="327">
        <v>19</v>
      </c>
      <c r="L1651" s="326">
        <v>1.6249999403953549E-2</v>
      </c>
      <c r="M1651" s="326">
        <v>3.1199999153614041E-2</v>
      </c>
      <c r="N1651" s="327">
        <v>69</v>
      </c>
      <c r="O1651" s="326">
        <v>1.38100003823638E-2</v>
      </c>
      <c r="P1651" s="326">
        <v>2.9929999262094501E-2</v>
      </c>
      <c r="Q1651" s="327">
        <v>3071</v>
      </c>
      <c r="R1651" s="326">
        <v>2.489000000059605E-2</v>
      </c>
      <c r="S1651" s="325">
        <v>3.9510000497102737E-2</v>
      </c>
    </row>
    <row r="1652" spans="1:19" x14ac:dyDescent="0.25">
      <c r="A1652" t="s">
        <v>478</v>
      </c>
      <c r="B1652" t="s">
        <v>284</v>
      </c>
      <c r="C1652" t="s">
        <v>309</v>
      </c>
      <c r="D1652" t="s">
        <v>477</v>
      </c>
      <c r="E1652" t="s">
        <v>73</v>
      </c>
      <c r="F1652" t="s">
        <v>74</v>
      </c>
      <c r="G1652">
        <v>19</v>
      </c>
      <c r="H1652" t="s">
        <v>257</v>
      </c>
      <c r="I1652" t="s">
        <v>577</v>
      </c>
      <c r="J1652" t="s">
        <v>489</v>
      </c>
      <c r="K1652" s="142">
        <v>8</v>
      </c>
      <c r="L1652" s="326">
        <v>6.8399999290704727E-3</v>
      </c>
      <c r="M1652" s="326">
        <v>1.31400004029274E-2</v>
      </c>
      <c r="N1652" s="142">
        <v>32</v>
      </c>
      <c r="O1652" s="326">
        <v>6.399999838322401E-3</v>
      </c>
      <c r="P1652" s="326">
        <v>1.388000044971704E-2</v>
      </c>
      <c r="Q1652" s="142">
        <v>1819</v>
      </c>
      <c r="R1652" s="326">
        <v>1.473999954760075E-2</v>
      </c>
      <c r="S1652" s="326">
        <v>2.339999936521053E-2</v>
      </c>
    </row>
    <row r="1653" spans="1:19" x14ac:dyDescent="0.25">
      <c r="A1653" t="s">
        <v>478</v>
      </c>
      <c r="B1653" t="s">
        <v>284</v>
      </c>
      <c r="C1653" t="s">
        <v>309</v>
      </c>
      <c r="D1653" t="s">
        <v>477</v>
      </c>
      <c r="E1653" t="s">
        <v>73</v>
      </c>
      <c r="F1653" t="s">
        <v>74</v>
      </c>
      <c r="G1653" s="133">
        <v>19</v>
      </c>
      <c r="H1653" t="s">
        <v>257</v>
      </c>
      <c r="I1653" t="s">
        <v>577</v>
      </c>
      <c r="J1653" t="s">
        <v>488</v>
      </c>
      <c r="K1653" s="327">
        <v>2</v>
      </c>
      <c r="L1653" s="326">
        <v>1.709999982267618E-3</v>
      </c>
      <c r="M1653" s="326">
        <v>3.2800000626593828E-3</v>
      </c>
      <c r="N1653" s="327">
        <v>5</v>
      </c>
      <c r="O1653" s="326">
        <v>1.0000000474974511E-3</v>
      </c>
      <c r="P1653" s="326">
        <v>2.169999992474914E-3</v>
      </c>
      <c r="Q1653" s="327">
        <v>374</v>
      </c>
      <c r="R1653" s="326">
        <v>3.03000002168119E-3</v>
      </c>
      <c r="S1653" s="325">
        <v>4.8099998384714127E-3</v>
      </c>
    </row>
    <row r="1654" spans="1:19" x14ac:dyDescent="0.25">
      <c r="A1654" t="s">
        <v>478</v>
      </c>
      <c r="B1654" t="s">
        <v>284</v>
      </c>
      <c r="C1654" t="s">
        <v>309</v>
      </c>
      <c r="D1654" t="s">
        <v>477</v>
      </c>
      <c r="E1654" t="s">
        <v>73</v>
      </c>
      <c r="F1654" t="s">
        <v>74</v>
      </c>
      <c r="G1654" s="133">
        <v>19</v>
      </c>
      <c r="H1654" t="s">
        <v>257</v>
      </c>
      <c r="I1654" t="s">
        <v>499</v>
      </c>
      <c r="J1654" t="s">
        <v>261</v>
      </c>
      <c r="K1654" s="327">
        <v>1167</v>
      </c>
      <c r="L1654" s="326">
        <v>0.99829000234603882</v>
      </c>
      <c r="N1654" s="327">
        <v>4967</v>
      </c>
      <c r="O1654" s="326">
        <v>0.99379998445510864</v>
      </c>
      <c r="Q1654" s="327">
        <v>122496</v>
      </c>
      <c r="R1654" s="326">
        <v>0.99278998374938965</v>
      </c>
      <c r="S1654" s="325"/>
    </row>
    <row r="1655" spans="1:19" x14ac:dyDescent="0.25">
      <c r="A1655" t="s">
        <v>478</v>
      </c>
      <c r="B1655" t="s">
        <v>284</v>
      </c>
      <c r="C1655" t="s">
        <v>309</v>
      </c>
      <c r="D1655" t="s">
        <v>477</v>
      </c>
      <c r="E1655" t="s">
        <v>73</v>
      </c>
      <c r="F1655" t="s">
        <v>74</v>
      </c>
      <c r="G1655" s="133">
        <v>19</v>
      </c>
      <c r="H1655" t="s">
        <v>257</v>
      </c>
      <c r="I1655" t="s">
        <v>499</v>
      </c>
      <c r="J1655" t="s">
        <v>262</v>
      </c>
      <c r="K1655" s="327">
        <v>2</v>
      </c>
      <c r="L1655" s="326">
        <v>1.709999982267618E-3</v>
      </c>
      <c r="N1655" s="327">
        <v>31</v>
      </c>
      <c r="O1655" s="326">
        <v>6.2000001780688763E-3</v>
      </c>
      <c r="Q1655" s="327">
        <v>889</v>
      </c>
      <c r="R1655" s="326">
        <v>7.2099999524652958E-3</v>
      </c>
      <c r="S1655" s="325"/>
    </row>
    <row r="1656" spans="1:19" x14ac:dyDescent="0.25">
      <c r="A1656" t="s">
        <v>478</v>
      </c>
      <c r="B1656" t="s">
        <v>284</v>
      </c>
      <c r="C1656" t="s">
        <v>309</v>
      </c>
      <c r="D1656" t="s">
        <v>477</v>
      </c>
      <c r="E1656" t="s">
        <v>73</v>
      </c>
      <c r="F1656" t="s">
        <v>74</v>
      </c>
      <c r="G1656">
        <v>19</v>
      </c>
      <c r="H1656" t="s">
        <v>257</v>
      </c>
      <c r="I1656" t="s">
        <v>578</v>
      </c>
      <c r="J1656" t="s">
        <v>498</v>
      </c>
      <c r="K1656" s="142">
        <v>46</v>
      </c>
      <c r="L1656" s="326">
        <v>3.9349999278783798E-2</v>
      </c>
      <c r="N1656" s="142">
        <v>119</v>
      </c>
      <c r="O1656" s="326">
        <v>2.38099992275238E-2</v>
      </c>
      <c r="Q1656" s="142">
        <v>17871</v>
      </c>
      <c r="R1656" s="326">
        <v>0.1448400020599365</v>
      </c>
    </row>
    <row r="1657" spans="1:19" x14ac:dyDescent="0.25">
      <c r="A1657" t="s">
        <v>478</v>
      </c>
      <c r="B1657" t="s">
        <v>284</v>
      </c>
      <c r="C1657" t="s">
        <v>309</v>
      </c>
      <c r="D1657" t="s">
        <v>477</v>
      </c>
      <c r="E1657" t="s">
        <v>73</v>
      </c>
      <c r="F1657" t="s">
        <v>74</v>
      </c>
      <c r="G1657" s="133">
        <v>19</v>
      </c>
      <c r="H1657" t="s">
        <v>257</v>
      </c>
      <c r="I1657" t="s">
        <v>578</v>
      </c>
      <c r="J1657" t="s">
        <v>497</v>
      </c>
      <c r="K1657" s="327">
        <v>105</v>
      </c>
      <c r="L1657" s="326">
        <v>8.9819997549057007E-2</v>
      </c>
      <c r="N1657" s="327">
        <v>331</v>
      </c>
      <c r="O1657" s="326">
        <v>6.622999906539917E-2</v>
      </c>
      <c r="Q1657" s="327">
        <v>21943</v>
      </c>
      <c r="R1657" s="326">
        <v>0.17783999443054199</v>
      </c>
      <c r="S1657" s="325"/>
    </row>
    <row r="1658" spans="1:19" x14ac:dyDescent="0.25">
      <c r="A1658" t="s">
        <v>478</v>
      </c>
      <c r="B1658" t="s">
        <v>284</v>
      </c>
      <c r="C1658" t="s">
        <v>309</v>
      </c>
      <c r="D1658" t="s">
        <v>477</v>
      </c>
      <c r="E1658" t="s">
        <v>73</v>
      </c>
      <c r="F1658" t="s">
        <v>74</v>
      </c>
      <c r="G1658" s="133">
        <v>19</v>
      </c>
      <c r="H1658" t="s">
        <v>257</v>
      </c>
      <c r="I1658" t="s">
        <v>578</v>
      </c>
      <c r="J1658" t="s">
        <v>496</v>
      </c>
      <c r="K1658" s="327">
        <v>248</v>
      </c>
      <c r="L1658" s="326">
        <v>0.21214999258518219</v>
      </c>
      <c r="N1658" s="327">
        <v>701</v>
      </c>
      <c r="O1658" s="326">
        <v>0.1402599960565567</v>
      </c>
      <c r="Q1658" s="327">
        <v>25988</v>
      </c>
      <c r="R1658" s="326">
        <v>0.21062999963760379</v>
      </c>
      <c r="S1658" s="325"/>
    </row>
    <row r="1659" spans="1:19" x14ac:dyDescent="0.25">
      <c r="A1659" t="s">
        <v>478</v>
      </c>
      <c r="B1659" t="s">
        <v>284</v>
      </c>
      <c r="C1659" t="s">
        <v>309</v>
      </c>
      <c r="D1659" t="s">
        <v>477</v>
      </c>
      <c r="E1659" t="s">
        <v>73</v>
      </c>
      <c r="F1659" t="s">
        <v>74</v>
      </c>
      <c r="G1659" s="133">
        <v>19</v>
      </c>
      <c r="H1659" t="s">
        <v>257</v>
      </c>
      <c r="I1659" t="s">
        <v>578</v>
      </c>
      <c r="J1659" t="s">
        <v>495</v>
      </c>
      <c r="K1659" s="327">
        <v>422</v>
      </c>
      <c r="L1659" s="326">
        <v>0.36098998785018921</v>
      </c>
      <c r="N1659" s="327">
        <v>1421</v>
      </c>
      <c r="O1659" s="326">
        <v>0.28431001305580139</v>
      </c>
      <c r="Q1659" s="327">
        <v>27975</v>
      </c>
      <c r="R1659" s="326">
        <v>0.22673000395298001</v>
      </c>
      <c r="S1659" s="325"/>
    </row>
    <row r="1660" spans="1:19" x14ac:dyDescent="0.25">
      <c r="A1660" t="s">
        <v>478</v>
      </c>
      <c r="B1660" t="s">
        <v>284</v>
      </c>
      <c r="C1660" t="s">
        <v>309</v>
      </c>
      <c r="D1660" t="s">
        <v>477</v>
      </c>
      <c r="E1660" t="s">
        <v>73</v>
      </c>
      <c r="F1660" t="s">
        <v>74</v>
      </c>
      <c r="G1660" s="133">
        <v>19</v>
      </c>
      <c r="H1660" t="s">
        <v>257</v>
      </c>
      <c r="I1660" t="s">
        <v>578</v>
      </c>
      <c r="J1660" t="s">
        <v>494</v>
      </c>
      <c r="K1660" s="327">
        <v>348</v>
      </c>
      <c r="L1660" s="326">
        <v>0.2976900041103363</v>
      </c>
      <c r="N1660" s="327">
        <v>2426</v>
      </c>
      <c r="O1660" s="326">
        <v>0.48539000749588013</v>
      </c>
      <c r="Q1660" s="327">
        <v>29608</v>
      </c>
      <c r="R1660" s="326">
        <v>0.23995999991893771</v>
      </c>
      <c r="S1660" s="325"/>
    </row>
    <row r="1661" spans="1:19" x14ac:dyDescent="0.25">
      <c r="A1661" t="s">
        <v>478</v>
      </c>
      <c r="B1661" t="s">
        <v>284</v>
      </c>
      <c r="C1661" t="s">
        <v>309</v>
      </c>
      <c r="D1661" t="s">
        <v>477</v>
      </c>
      <c r="E1661" t="s">
        <v>73</v>
      </c>
      <c r="F1661" t="s">
        <v>74</v>
      </c>
      <c r="G1661" s="133">
        <v>19</v>
      </c>
      <c r="H1661" t="s">
        <v>257</v>
      </c>
      <c r="I1661" t="s">
        <v>476</v>
      </c>
      <c r="J1661" t="s">
        <v>482</v>
      </c>
      <c r="K1661" s="327">
        <v>902</v>
      </c>
      <c r="L1661" s="326">
        <v>0.77160000801086426</v>
      </c>
      <c r="M1661" s="326">
        <v>0.81555002927780151</v>
      </c>
      <c r="N1661" s="327">
        <v>3847</v>
      </c>
      <c r="O1661" s="326">
        <v>0.7697100043296814</v>
      </c>
      <c r="P1661" s="326">
        <v>0.82217997312545776</v>
      </c>
      <c r="Q1661" s="327">
        <v>91484</v>
      </c>
      <c r="R1661" s="326">
        <v>0.74145001173019409</v>
      </c>
      <c r="S1661" s="325">
        <v>0.77395999431610107</v>
      </c>
    </row>
    <row r="1662" spans="1:19" x14ac:dyDescent="0.25">
      <c r="A1662" t="s">
        <v>478</v>
      </c>
      <c r="B1662" t="s">
        <v>284</v>
      </c>
      <c r="C1662" t="s">
        <v>309</v>
      </c>
      <c r="D1662" t="s">
        <v>477</v>
      </c>
      <c r="E1662" t="s">
        <v>73</v>
      </c>
      <c r="F1662" t="s">
        <v>74</v>
      </c>
      <c r="G1662" s="133">
        <v>19</v>
      </c>
      <c r="H1662" t="s">
        <v>257</v>
      </c>
      <c r="I1662" t="s">
        <v>476</v>
      </c>
      <c r="J1662" t="s">
        <v>481</v>
      </c>
      <c r="K1662" s="327">
        <v>101</v>
      </c>
      <c r="L1662" s="326">
        <v>8.6400002241134644E-2</v>
      </c>
      <c r="M1662" s="326">
        <v>9.132000058889389E-2</v>
      </c>
      <c r="N1662" s="327">
        <v>399</v>
      </c>
      <c r="O1662" s="326">
        <v>7.9829998314380646E-2</v>
      </c>
      <c r="P1662" s="326">
        <v>8.5270002484321594E-2</v>
      </c>
      <c r="Q1662" s="327">
        <v>12086</v>
      </c>
      <c r="R1662" s="326">
        <v>9.7949996590614319E-2</v>
      </c>
      <c r="S1662" s="325">
        <v>0.1022500023245811</v>
      </c>
    </row>
    <row r="1663" spans="1:19" x14ac:dyDescent="0.25">
      <c r="A1663" t="s">
        <v>478</v>
      </c>
      <c r="B1663" t="s">
        <v>284</v>
      </c>
      <c r="C1663" t="s">
        <v>309</v>
      </c>
      <c r="D1663" t="s">
        <v>477</v>
      </c>
      <c r="E1663" t="s">
        <v>73</v>
      </c>
      <c r="F1663" t="s">
        <v>74</v>
      </c>
      <c r="G1663" s="133">
        <v>19</v>
      </c>
      <c r="H1663" t="s">
        <v>257</v>
      </c>
      <c r="I1663" t="s">
        <v>476</v>
      </c>
      <c r="J1663" t="s">
        <v>480</v>
      </c>
      <c r="K1663" s="327">
        <v>70</v>
      </c>
      <c r="L1663" s="326">
        <v>5.9879999607801437E-2</v>
      </c>
      <c r="M1663" s="326">
        <v>6.3289999961853027E-2</v>
      </c>
      <c r="N1663" s="327">
        <v>254</v>
      </c>
      <c r="O1663" s="326">
        <v>5.0820000469684601E-2</v>
      </c>
      <c r="P1663" s="326">
        <v>5.4290000349283218E-2</v>
      </c>
      <c r="Q1663" s="327">
        <v>8487</v>
      </c>
      <c r="R1663" s="326">
        <v>6.8779997527599335E-2</v>
      </c>
      <c r="S1663" s="325">
        <v>7.1800000965595245E-2</v>
      </c>
    </row>
    <row r="1664" spans="1:19" x14ac:dyDescent="0.25">
      <c r="A1664" t="s">
        <v>478</v>
      </c>
      <c r="B1664" t="s">
        <v>284</v>
      </c>
      <c r="C1664" t="s">
        <v>309</v>
      </c>
      <c r="D1664" t="s">
        <v>477</v>
      </c>
      <c r="E1664" t="s">
        <v>73</v>
      </c>
      <c r="F1664" t="s">
        <v>74</v>
      </c>
      <c r="G1664">
        <v>19</v>
      </c>
      <c r="H1664" t="s">
        <v>257</v>
      </c>
      <c r="I1664" t="s">
        <v>476</v>
      </c>
      <c r="J1664" t="s">
        <v>479</v>
      </c>
      <c r="K1664" s="142">
        <v>63</v>
      </c>
      <c r="L1664" s="326">
        <v>5.3890001028776169E-2</v>
      </c>
      <c r="N1664" s="142">
        <v>319</v>
      </c>
      <c r="O1664" s="326">
        <v>6.3830003142356873E-2</v>
      </c>
      <c r="Q1664" s="142">
        <v>5183</v>
      </c>
      <c r="R1664" s="326">
        <v>4.2010001838207238E-2</v>
      </c>
    </row>
    <row r="1665" spans="1:19" x14ac:dyDescent="0.25">
      <c r="A1665" t="s">
        <v>478</v>
      </c>
      <c r="B1665" t="s">
        <v>284</v>
      </c>
      <c r="C1665" t="s">
        <v>309</v>
      </c>
      <c r="D1665" t="s">
        <v>477</v>
      </c>
      <c r="E1665" t="s">
        <v>73</v>
      </c>
      <c r="F1665" t="s">
        <v>74</v>
      </c>
      <c r="G1665" s="133">
        <v>19</v>
      </c>
      <c r="H1665" t="s">
        <v>257</v>
      </c>
      <c r="I1665" t="s">
        <v>476</v>
      </c>
      <c r="J1665" t="s">
        <v>475</v>
      </c>
      <c r="K1665" s="327">
        <v>33</v>
      </c>
      <c r="L1665" s="326">
        <v>2.8230000287294391E-2</v>
      </c>
      <c r="M1665" s="326">
        <v>2.983999997377396E-2</v>
      </c>
      <c r="N1665" s="327">
        <v>179</v>
      </c>
      <c r="O1665" s="326">
        <v>3.5810001194477081E-2</v>
      </c>
      <c r="P1665" s="326">
        <v>3.8260001689195633E-2</v>
      </c>
      <c r="Q1665" s="327">
        <v>6145</v>
      </c>
      <c r="R1665" s="326">
        <v>4.9800001084804528E-2</v>
      </c>
      <c r="S1665" s="325">
        <v>5.1989998668432243E-2</v>
      </c>
    </row>
    <row r="1666" spans="1:19" x14ac:dyDescent="0.25">
      <c r="A1666" t="s">
        <v>478</v>
      </c>
      <c r="B1666" t="s">
        <v>284</v>
      </c>
      <c r="C1666" t="s">
        <v>309</v>
      </c>
      <c r="D1666" t="s">
        <v>477</v>
      </c>
      <c r="E1666" t="s">
        <v>75</v>
      </c>
      <c r="F1666" t="s">
        <v>76</v>
      </c>
      <c r="G1666" s="133">
        <v>15</v>
      </c>
      <c r="H1666" t="s">
        <v>256</v>
      </c>
      <c r="I1666" t="s">
        <v>525</v>
      </c>
      <c r="J1666" t="s">
        <v>530</v>
      </c>
      <c r="K1666" s="327">
        <v>10</v>
      </c>
      <c r="L1666" s="326">
        <v>1.666999980807304E-2</v>
      </c>
      <c r="N1666" s="327">
        <v>26</v>
      </c>
      <c r="O1666" s="326">
        <v>8.6399996653199196E-3</v>
      </c>
      <c r="Q1666" s="327">
        <v>595</v>
      </c>
      <c r="R1666" s="326">
        <v>4.8199999146163464E-3</v>
      </c>
      <c r="S1666" s="325"/>
    </row>
    <row r="1667" spans="1:19" x14ac:dyDescent="0.25">
      <c r="A1667" t="s">
        <v>478</v>
      </c>
      <c r="B1667" t="s">
        <v>284</v>
      </c>
      <c r="C1667" t="s">
        <v>309</v>
      </c>
      <c r="D1667" t="s">
        <v>477</v>
      </c>
      <c r="E1667" t="s">
        <v>75</v>
      </c>
      <c r="F1667" t="s">
        <v>76</v>
      </c>
      <c r="G1667" s="133">
        <v>15</v>
      </c>
      <c r="H1667" t="s">
        <v>256</v>
      </c>
      <c r="I1667" t="s">
        <v>525</v>
      </c>
      <c r="J1667" t="s">
        <v>529</v>
      </c>
      <c r="K1667" s="327">
        <v>78</v>
      </c>
      <c r="L1667" s="326">
        <v>0.12999999523162839</v>
      </c>
      <c r="N1667" s="327">
        <v>205</v>
      </c>
      <c r="O1667" s="326">
        <v>6.8109996616840363E-2</v>
      </c>
      <c r="Q1667" s="327">
        <v>4962</v>
      </c>
      <c r="R1667" s="326">
        <v>4.0219999849796302E-2</v>
      </c>
      <c r="S1667" s="325"/>
    </row>
    <row r="1668" spans="1:19" x14ac:dyDescent="0.25">
      <c r="A1668" t="s">
        <v>478</v>
      </c>
      <c r="B1668" t="s">
        <v>284</v>
      </c>
      <c r="C1668" t="s">
        <v>309</v>
      </c>
      <c r="D1668" t="s">
        <v>477</v>
      </c>
      <c r="E1668" t="s">
        <v>75</v>
      </c>
      <c r="F1668" t="s">
        <v>76</v>
      </c>
      <c r="G1668">
        <v>15</v>
      </c>
      <c r="H1668" t="s">
        <v>256</v>
      </c>
      <c r="I1668" t="s">
        <v>525</v>
      </c>
      <c r="J1668" t="s">
        <v>528</v>
      </c>
      <c r="K1668" s="142">
        <v>157</v>
      </c>
      <c r="L1668" s="326">
        <v>0.26166999340057367</v>
      </c>
      <c r="N1668" s="142">
        <v>538</v>
      </c>
      <c r="O1668" s="326">
        <v>0.178739994764328</v>
      </c>
      <c r="Q1668" s="142">
        <v>15699</v>
      </c>
      <c r="R1668" s="326">
        <v>0.12724000215530401</v>
      </c>
    </row>
    <row r="1669" spans="1:19" x14ac:dyDescent="0.25">
      <c r="A1669" t="s">
        <v>478</v>
      </c>
      <c r="B1669" t="s">
        <v>284</v>
      </c>
      <c r="C1669" t="s">
        <v>309</v>
      </c>
      <c r="D1669" t="s">
        <v>477</v>
      </c>
      <c r="E1669" t="s">
        <v>75</v>
      </c>
      <c r="F1669" t="s">
        <v>76</v>
      </c>
      <c r="G1669" s="133">
        <v>15</v>
      </c>
      <c r="H1669" t="s">
        <v>256</v>
      </c>
      <c r="I1669" t="s">
        <v>525</v>
      </c>
      <c r="J1669" t="s">
        <v>527</v>
      </c>
      <c r="K1669" s="327">
        <v>130</v>
      </c>
      <c r="L1669" s="326">
        <v>0.21667000651359561</v>
      </c>
      <c r="N1669" s="327">
        <v>793</v>
      </c>
      <c r="O1669" s="326">
        <v>0.26346001029014587</v>
      </c>
      <c r="Q1669" s="327">
        <v>30576</v>
      </c>
      <c r="R1669" s="326">
        <v>0.2478100061416626</v>
      </c>
      <c r="S1669" s="325"/>
    </row>
    <row r="1670" spans="1:19" x14ac:dyDescent="0.25">
      <c r="A1670" t="s">
        <v>478</v>
      </c>
      <c r="B1670" t="s">
        <v>284</v>
      </c>
      <c r="C1670" t="s">
        <v>309</v>
      </c>
      <c r="D1670" t="s">
        <v>477</v>
      </c>
      <c r="E1670" t="s">
        <v>75</v>
      </c>
      <c r="F1670" t="s">
        <v>76</v>
      </c>
      <c r="G1670" s="133">
        <v>15</v>
      </c>
      <c r="H1670" t="s">
        <v>256</v>
      </c>
      <c r="I1670" t="s">
        <v>525</v>
      </c>
      <c r="J1670" t="s">
        <v>526</v>
      </c>
      <c r="K1670" s="327">
        <v>87</v>
      </c>
      <c r="L1670" s="326">
        <v>0.14499999582767489</v>
      </c>
      <c r="N1670" s="327">
        <v>678</v>
      </c>
      <c r="O1670" s="326">
        <v>0.2252500057220459</v>
      </c>
      <c r="Q1670" s="327">
        <v>30917</v>
      </c>
      <c r="R1670" s="326">
        <v>0.25056999921798712</v>
      </c>
      <c r="S1670" s="325"/>
    </row>
    <row r="1671" spans="1:19" x14ac:dyDescent="0.25">
      <c r="A1671" t="s">
        <v>478</v>
      </c>
      <c r="B1671" t="s">
        <v>284</v>
      </c>
      <c r="C1671" t="s">
        <v>309</v>
      </c>
      <c r="D1671" t="s">
        <v>477</v>
      </c>
      <c r="E1671" t="s">
        <v>75</v>
      </c>
      <c r="F1671" t="s">
        <v>76</v>
      </c>
      <c r="G1671" s="133">
        <v>15</v>
      </c>
      <c r="H1671" t="s">
        <v>256</v>
      </c>
      <c r="I1671" t="s">
        <v>525</v>
      </c>
      <c r="J1671" t="s">
        <v>259</v>
      </c>
      <c r="K1671" s="327">
        <v>87</v>
      </c>
      <c r="L1671" s="326">
        <v>0.14499999582767489</v>
      </c>
      <c r="N1671" s="327">
        <v>445</v>
      </c>
      <c r="O1671" s="326">
        <v>0.1478399932384491</v>
      </c>
      <c r="Q1671" s="327">
        <v>23351</v>
      </c>
      <c r="R1671" s="326">
        <v>0.18925000727176669</v>
      </c>
      <c r="S1671" s="325"/>
    </row>
    <row r="1672" spans="1:19" x14ac:dyDescent="0.25">
      <c r="A1672" t="s">
        <v>478</v>
      </c>
      <c r="B1672" t="s">
        <v>284</v>
      </c>
      <c r="C1672" t="s">
        <v>309</v>
      </c>
      <c r="D1672" t="s">
        <v>477</v>
      </c>
      <c r="E1672" t="s">
        <v>75</v>
      </c>
      <c r="F1672" t="s">
        <v>76</v>
      </c>
      <c r="G1672" s="133">
        <v>15</v>
      </c>
      <c r="H1672" t="s">
        <v>256</v>
      </c>
      <c r="I1672" t="s">
        <v>525</v>
      </c>
      <c r="J1672" t="s">
        <v>260</v>
      </c>
      <c r="K1672" s="327">
        <v>51</v>
      </c>
      <c r="L1672" s="326">
        <v>8.5000000894069672E-2</v>
      </c>
      <c r="N1672" s="327">
        <v>325</v>
      </c>
      <c r="O1672" s="326">
        <v>0.10796999931335451</v>
      </c>
      <c r="Q1672" s="327">
        <v>17285</v>
      </c>
      <c r="R1672" s="326">
        <v>0.14009000360965729</v>
      </c>
      <c r="S1672" s="325"/>
    </row>
    <row r="1673" spans="1:19" x14ac:dyDescent="0.25">
      <c r="A1673" t="s">
        <v>478</v>
      </c>
      <c r="B1673" t="s">
        <v>284</v>
      </c>
      <c r="C1673" t="s">
        <v>309</v>
      </c>
      <c r="D1673" t="s">
        <v>477</v>
      </c>
      <c r="E1673" t="s">
        <v>75</v>
      </c>
      <c r="F1673" t="s">
        <v>76</v>
      </c>
      <c r="G1673" s="133">
        <v>15</v>
      </c>
      <c r="H1673" t="s">
        <v>256</v>
      </c>
      <c r="I1673" t="s">
        <v>521</v>
      </c>
      <c r="J1673" t="s">
        <v>524</v>
      </c>
      <c r="K1673" s="327">
        <v>455</v>
      </c>
      <c r="L1673" s="326">
        <v>0.75832998752593994</v>
      </c>
      <c r="M1673" s="326">
        <v>0.80388998985290527</v>
      </c>
      <c r="N1673" s="327">
        <v>2400</v>
      </c>
      <c r="O1673" s="326">
        <v>0.79733997583389282</v>
      </c>
      <c r="P1673" s="326">
        <v>0.84895998239517212</v>
      </c>
      <c r="Q1673" s="327">
        <v>99716</v>
      </c>
      <c r="R1673" s="326">
        <v>0.80817002058029175</v>
      </c>
      <c r="S1673" s="325">
        <v>0.84360998868942261</v>
      </c>
    </row>
    <row r="1674" spans="1:19" x14ac:dyDescent="0.25">
      <c r="A1674" t="s">
        <v>478</v>
      </c>
      <c r="B1674" t="s">
        <v>284</v>
      </c>
      <c r="C1674" t="s">
        <v>309</v>
      </c>
      <c r="D1674" t="s">
        <v>477</v>
      </c>
      <c r="E1674" t="s">
        <v>75</v>
      </c>
      <c r="F1674" t="s">
        <v>76</v>
      </c>
      <c r="G1674" s="133">
        <v>15</v>
      </c>
      <c r="H1674" t="s">
        <v>256</v>
      </c>
      <c r="I1674" t="s">
        <v>521</v>
      </c>
      <c r="J1674" t="s">
        <v>523</v>
      </c>
      <c r="K1674" s="327">
        <v>68</v>
      </c>
      <c r="L1674" s="326">
        <v>0.1133299991488457</v>
      </c>
      <c r="M1674" s="326">
        <v>0.12014000117778779</v>
      </c>
      <c r="N1674" s="327">
        <v>253</v>
      </c>
      <c r="O1674" s="326">
        <v>8.4049999713897705E-2</v>
      </c>
      <c r="P1674" s="326">
        <v>8.9489996433258057E-2</v>
      </c>
      <c r="Q1674" s="327">
        <v>10969</v>
      </c>
      <c r="R1674" s="326">
        <v>8.8899999856948853E-2</v>
      </c>
      <c r="S1674" s="325">
        <v>9.2799998819828033E-2</v>
      </c>
    </row>
    <row r="1675" spans="1:19" x14ac:dyDescent="0.25">
      <c r="A1675" t="s">
        <v>478</v>
      </c>
      <c r="B1675" t="s">
        <v>284</v>
      </c>
      <c r="C1675" t="s">
        <v>309</v>
      </c>
      <c r="D1675" t="s">
        <v>477</v>
      </c>
      <c r="E1675" t="s">
        <v>75</v>
      </c>
      <c r="F1675" t="s">
        <v>76</v>
      </c>
      <c r="G1675">
        <v>15</v>
      </c>
      <c r="H1675" t="s">
        <v>256</v>
      </c>
      <c r="I1675" t="s">
        <v>521</v>
      </c>
      <c r="J1675" t="s">
        <v>522</v>
      </c>
      <c r="K1675" s="142">
        <v>43</v>
      </c>
      <c r="L1675" s="326">
        <v>7.1670003235340118E-2</v>
      </c>
      <c r="M1675" s="326">
        <v>7.5970001518726349E-2</v>
      </c>
      <c r="N1675" s="142">
        <v>174</v>
      </c>
      <c r="O1675" s="326">
        <v>5.7810001075267792E-2</v>
      </c>
      <c r="P1675" s="326">
        <v>6.1549998819828033E-2</v>
      </c>
      <c r="Q1675" s="142">
        <v>7517</v>
      </c>
      <c r="R1675" s="326">
        <v>6.0920000076293952E-2</v>
      </c>
      <c r="S1675" s="326">
        <v>6.3589997589588165E-2</v>
      </c>
    </row>
    <row r="1676" spans="1:19" x14ac:dyDescent="0.25">
      <c r="A1676" t="s">
        <v>478</v>
      </c>
      <c r="B1676" t="s">
        <v>284</v>
      </c>
      <c r="C1676" t="s">
        <v>309</v>
      </c>
      <c r="D1676" t="s">
        <v>477</v>
      </c>
      <c r="E1676" t="s">
        <v>75</v>
      </c>
      <c r="F1676" t="s">
        <v>76</v>
      </c>
      <c r="G1676" s="133">
        <v>15</v>
      </c>
      <c r="H1676" t="s">
        <v>256</v>
      </c>
      <c r="I1676" t="s">
        <v>521</v>
      </c>
      <c r="J1676" t="s">
        <v>438</v>
      </c>
      <c r="K1676" s="327">
        <v>34</v>
      </c>
      <c r="L1676" s="326">
        <v>5.6669998914003372E-2</v>
      </c>
      <c r="N1676" s="327">
        <v>183</v>
      </c>
      <c r="O1676" s="326">
        <v>6.080000102519989E-2</v>
      </c>
      <c r="Q1676" s="327">
        <v>5183</v>
      </c>
      <c r="R1676" s="326">
        <v>4.2010001838207238E-2</v>
      </c>
      <c r="S1676" s="325"/>
    </row>
    <row r="1677" spans="1:19" x14ac:dyDescent="0.25">
      <c r="A1677" t="s">
        <v>478</v>
      </c>
      <c r="B1677" t="s">
        <v>284</v>
      </c>
      <c r="C1677" t="s">
        <v>309</v>
      </c>
      <c r="D1677" t="s">
        <v>477</v>
      </c>
      <c r="E1677" t="s">
        <v>75</v>
      </c>
      <c r="F1677" t="s">
        <v>76</v>
      </c>
      <c r="G1677" s="133">
        <v>15</v>
      </c>
      <c r="H1677" t="s">
        <v>256</v>
      </c>
      <c r="I1677" t="s">
        <v>517</v>
      </c>
      <c r="J1677" t="s">
        <v>520</v>
      </c>
      <c r="K1677" s="327">
        <v>217</v>
      </c>
      <c r="L1677" s="326">
        <v>0.36166998744010931</v>
      </c>
      <c r="N1677" s="327">
        <v>1105</v>
      </c>
      <c r="O1677" s="326">
        <v>0.36711001396179199</v>
      </c>
      <c r="Q1677" s="327">
        <v>43571</v>
      </c>
      <c r="R1677" s="326">
        <v>0.35313001275062561</v>
      </c>
      <c r="S1677" s="325"/>
    </row>
    <row r="1678" spans="1:19" x14ac:dyDescent="0.25">
      <c r="A1678" t="s">
        <v>478</v>
      </c>
      <c r="B1678" t="s">
        <v>284</v>
      </c>
      <c r="C1678" t="s">
        <v>309</v>
      </c>
      <c r="D1678" t="s">
        <v>477</v>
      </c>
      <c r="E1678" t="s">
        <v>75</v>
      </c>
      <c r="F1678" t="s">
        <v>76</v>
      </c>
      <c r="G1678" s="133">
        <v>15</v>
      </c>
      <c r="H1678" t="s">
        <v>256</v>
      </c>
      <c r="I1678" t="s">
        <v>517</v>
      </c>
      <c r="J1678" t="s">
        <v>519</v>
      </c>
      <c r="K1678" s="327">
        <v>187</v>
      </c>
      <c r="L1678" s="326">
        <v>0.31167000532150269</v>
      </c>
      <c r="N1678" s="327">
        <v>855</v>
      </c>
      <c r="O1678" s="326">
        <v>0.28404998779296881</v>
      </c>
      <c r="Q1678" s="327">
        <v>34904</v>
      </c>
      <c r="R1678" s="326">
        <v>0.28288999199867249</v>
      </c>
      <c r="S1678" s="325"/>
    </row>
    <row r="1679" spans="1:19" x14ac:dyDescent="0.25">
      <c r="A1679" t="s">
        <v>478</v>
      </c>
      <c r="B1679" t="s">
        <v>284</v>
      </c>
      <c r="C1679" t="s">
        <v>309</v>
      </c>
      <c r="D1679" t="s">
        <v>477</v>
      </c>
      <c r="E1679" t="s">
        <v>75</v>
      </c>
      <c r="F1679" t="s">
        <v>76</v>
      </c>
      <c r="G1679" s="133">
        <v>15</v>
      </c>
      <c r="H1679" t="s">
        <v>256</v>
      </c>
      <c r="I1679" t="s">
        <v>517</v>
      </c>
      <c r="J1679" t="s">
        <v>518</v>
      </c>
      <c r="K1679" s="327">
        <v>196</v>
      </c>
      <c r="L1679" s="326">
        <v>0.32666999101638788</v>
      </c>
      <c r="N1679" s="327">
        <v>1050</v>
      </c>
      <c r="O1679" s="326">
        <v>0.34883999824523931</v>
      </c>
      <c r="Q1679" s="327">
        <v>44910</v>
      </c>
      <c r="R1679" s="326">
        <v>0.3639799952507019</v>
      </c>
      <c r="S1679" s="325"/>
    </row>
    <row r="1680" spans="1:19" x14ac:dyDescent="0.25">
      <c r="A1680" t="s">
        <v>478</v>
      </c>
      <c r="B1680" t="s">
        <v>284</v>
      </c>
      <c r="C1680" t="s">
        <v>309</v>
      </c>
      <c r="D1680" t="s">
        <v>477</v>
      </c>
      <c r="E1680" t="s">
        <v>75</v>
      </c>
      <c r="F1680" t="s">
        <v>76</v>
      </c>
      <c r="G1680" s="133">
        <v>15</v>
      </c>
      <c r="H1680" t="s">
        <v>256</v>
      </c>
      <c r="I1680" t="s">
        <v>513</v>
      </c>
      <c r="J1680" t="s">
        <v>516</v>
      </c>
      <c r="K1680" s="327">
        <v>39</v>
      </c>
      <c r="L1680" s="326">
        <v>6.4999997615814209E-2</v>
      </c>
      <c r="M1680" s="326">
        <v>6.988999992609024E-2</v>
      </c>
      <c r="N1680" s="327">
        <v>131</v>
      </c>
      <c r="O1680" s="326">
        <v>4.3519999831914902E-2</v>
      </c>
      <c r="P1680" s="326">
        <v>5.3190000355243683E-2</v>
      </c>
      <c r="Q1680" s="327">
        <v>4179</v>
      </c>
      <c r="R1680" s="326">
        <v>3.3870000392198563E-2</v>
      </c>
      <c r="S1680" s="325">
        <v>3.8320001214742661E-2</v>
      </c>
    </row>
    <row r="1681" spans="1:19" x14ac:dyDescent="0.25">
      <c r="A1681" t="s">
        <v>478</v>
      </c>
      <c r="B1681" t="s">
        <v>284</v>
      </c>
      <c r="C1681" t="s">
        <v>309</v>
      </c>
      <c r="D1681" t="s">
        <v>477</v>
      </c>
      <c r="E1681" t="s">
        <v>75</v>
      </c>
      <c r="F1681" t="s">
        <v>76</v>
      </c>
      <c r="G1681" s="133">
        <v>15</v>
      </c>
      <c r="H1681" t="s">
        <v>256</v>
      </c>
      <c r="I1681" t="s">
        <v>513</v>
      </c>
      <c r="J1681" t="s">
        <v>515</v>
      </c>
      <c r="K1681" s="327">
        <v>62</v>
      </c>
      <c r="L1681" s="326">
        <v>0.1033300012350082</v>
      </c>
      <c r="M1681" s="326">
        <v>0.1111100018024445</v>
      </c>
      <c r="N1681" s="327">
        <v>327</v>
      </c>
      <c r="O1681" s="326">
        <v>0.10864000022411351</v>
      </c>
      <c r="P1681" s="326">
        <v>0.1327600032091141</v>
      </c>
      <c r="Q1681" s="327">
        <v>13286</v>
      </c>
      <c r="R1681" s="326">
        <v>0.1076800003647804</v>
      </c>
      <c r="S1681" s="325">
        <v>0.12182000279426571</v>
      </c>
    </row>
    <row r="1682" spans="1:19" x14ac:dyDescent="0.25">
      <c r="A1682" t="s">
        <v>478</v>
      </c>
      <c r="B1682" t="s">
        <v>284</v>
      </c>
      <c r="C1682" t="s">
        <v>309</v>
      </c>
      <c r="D1682" t="s">
        <v>477</v>
      </c>
      <c r="E1682" t="s">
        <v>75</v>
      </c>
      <c r="F1682" t="s">
        <v>76</v>
      </c>
      <c r="G1682">
        <v>15</v>
      </c>
      <c r="H1682" t="s">
        <v>256</v>
      </c>
      <c r="I1682" t="s">
        <v>513</v>
      </c>
      <c r="J1682" t="s">
        <v>514</v>
      </c>
      <c r="K1682" s="142">
        <v>457</v>
      </c>
      <c r="L1682" s="326">
        <v>0.76166999340057373</v>
      </c>
      <c r="M1682" s="326">
        <v>0.8190000057220459</v>
      </c>
      <c r="N1682" s="142">
        <v>2005</v>
      </c>
      <c r="O1682" s="326">
        <v>0.66610997915267944</v>
      </c>
      <c r="P1682" s="326">
        <v>0.81405001878738403</v>
      </c>
      <c r="Q1682" s="142">
        <v>91601</v>
      </c>
      <c r="R1682" s="326">
        <v>0.74239999055862427</v>
      </c>
      <c r="S1682" s="326">
        <v>0.83986997604370117</v>
      </c>
    </row>
    <row r="1683" spans="1:19" x14ac:dyDescent="0.25">
      <c r="A1683" t="s">
        <v>478</v>
      </c>
      <c r="B1683" t="s">
        <v>284</v>
      </c>
      <c r="C1683" t="s">
        <v>309</v>
      </c>
      <c r="D1683" t="s">
        <v>477</v>
      </c>
      <c r="E1683" t="s">
        <v>75</v>
      </c>
      <c r="F1683" t="s">
        <v>76</v>
      </c>
      <c r="G1683" s="133">
        <v>15</v>
      </c>
      <c r="H1683" t="s">
        <v>256</v>
      </c>
      <c r="I1683" t="s">
        <v>513</v>
      </c>
      <c r="J1683" t="s">
        <v>512</v>
      </c>
      <c r="K1683" s="327">
        <v>42</v>
      </c>
      <c r="L1683" s="326">
        <v>7.0000000298023224E-2</v>
      </c>
      <c r="N1683" s="327">
        <v>547</v>
      </c>
      <c r="O1683" s="326">
        <v>0.1817300021648407</v>
      </c>
      <c r="Q1683" s="327">
        <v>14319</v>
      </c>
      <c r="R1683" s="326">
        <v>0.11604999750852581</v>
      </c>
      <c r="S1683" s="325"/>
    </row>
    <row r="1684" spans="1:19" x14ac:dyDescent="0.25">
      <c r="A1684" t="s">
        <v>478</v>
      </c>
      <c r="B1684" t="s">
        <v>284</v>
      </c>
      <c r="C1684" t="s">
        <v>309</v>
      </c>
      <c r="D1684" t="s">
        <v>477</v>
      </c>
      <c r="E1684" t="s">
        <v>75</v>
      </c>
      <c r="F1684" t="s">
        <v>76</v>
      </c>
      <c r="G1684" s="133">
        <v>15</v>
      </c>
      <c r="H1684" t="s">
        <v>256</v>
      </c>
      <c r="I1684" t="s">
        <v>575</v>
      </c>
      <c r="J1684" t="s">
        <v>511</v>
      </c>
      <c r="K1684" s="327">
        <v>36</v>
      </c>
      <c r="L1684" s="326">
        <v>5.9999998658895493E-2</v>
      </c>
      <c r="M1684" s="326">
        <v>6.7670002579689026E-2</v>
      </c>
      <c r="N1684" s="327">
        <v>162</v>
      </c>
      <c r="O1684" s="326">
        <v>5.3819999098777771E-2</v>
      </c>
      <c r="P1684" s="326">
        <v>5.7939998805522919E-2</v>
      </c>
      <c r="Q1684" s="327">
        <v>5100</v>
      </c>
      <c r="R1684" s="326">
        <v>4.1329998522996902E-2</v>
      </c>
      <c r="S1684" s="325">
        <v>4.4070001691579819E-2</v>
      </c>
    </row>
    <row r="1685" spans="1:19" x14ac:dyDescent="0.25">
      <c r="A1685" t="s">
        <v>478</v>
      </c>
      <c r="B1685" t="s">
        <v>284</v>
      </c>
      <c r="C1685" t="s">
        <v>309</v>
      </c>
      <c r="D1685" t="s">
        <v>477</v>
      </c>
      <c r="E1685" t="s">
        <v>75</v>
      </c>
      <c r="F1685" t="s">
        <v>76</v>
      </c>
      <c r="G1685" s="133">
        <v>15</v>
      </c>
      <c r="H1685" t="s">
        <v>256</v>
      </c>
      <c r="I1685" t="s">
        <v>575</v>
      </c>
      <c r="J1685" t="s">
        <v>510</v>
      </c>
      <c r="K1685" s="327">
        <v>130</v>
      </c>
      <c r="L1685" s="326">
        <v>0.21667000651359561</v>
      </c>
      <c r="M1685" s="326">
        <v>0.2443599998950958</v>
      </c>
      <c r="N1685" s="327">
        <v>499</v>
      </c>
      <c r="O1685" s="326">
        <v>0.16577999293804169</v>
      </c>
      <c r="P1685" s="326">
        <v>0.17847000062465671</v>
      </c>
      <c r="Q1685" s="327">
        <v>2781</v>
      </c>
      <c r="R1685" s="326">
        <v>2.2539999336004261E-2</v>
      </c>
      <c r="S1685" s="325">
        <v>2.4029999971389771E-2</v>
      </c>
    </row>
    <row r="1686" spans="1:19" x14ac:dyDescent="0.25">
      <c r="A1686" t="s">
        <v>478</v>
      </c>
      <c r="B1686" t="s">
        <v>284</v>
      </c>
      <c r="C1686" t="s">
        <v>309</v>
      </c>
      <c r="D1686" t="s">
        <v>477</v>
      </c>
      <c r="E1686" t="s">
        <v>75</v>
      </c>
      <c r="F1686" t="s">
        <v>76</v>
      </c>
      <c r="G1686">
        <v>15</v>
      </c>
      <c r="H1686" t="s">
        <v>256</v>
      </c>
      <c r="I1686" t="s">
        <v>575</v>
      </c>
      <c r="J1686" t="s">
        <v>509</v>
      </c>
      <c r="K1686" s="142">
        <v>16</v>
      </c>
      <c r="L1686" s="326">
        <v>2.6669999584555629E-2</v>
      </c>
      <c r="M1686" s="326">
        <v>3.0079999938607219E-2</v>
      </c>
      <c r="N1686" s="142">
        <v>69</v>
      </c>
      <c r="O1686" s="326">
        <v>2.2919999435544011E-2</v>
      </c>
      <c r="P1686" s="326">
        <v>2.4679999798536301E-2</v>
      </c>
      <c r="Q1686" s="142">
        <v>909</v>
      </c>
      <c r="R1686" s="326">
        <v>7.3699997738003731E-3</v>
      </c>
      <c r="S1686" s="326">
        <v>7.8499997034668922E-3</v>
      </c>
    </row>
    <row r="1687" spans="1:19" x14ac:dyDescent="0.25">
      <c r="A1687" t="s">
        <v>478</v>
      </c>
      <c r="B1687" t="s">
        <v>284</v>
      </c>
      <c r="C1687" t="s">
        <v>309</v>
      </c>
      <c r="D1687" t="s">
        <v>477</v>
      </c>
      <c r="E1687" t="s">
        <v>75</v>
      </c>
      <c r="F1687" t="s">
        <v>76</v>
      </c>
      <c r="G1687" s="133">
        <v>15</v>
      </c>
      <c r="H1687" t="s">
        <v>256</v>
      </c>
      <c r="I1687" t="s">
        <v>575</v>
      </c>
      <c r="J1687" t="s">
        <v>508</v>
      </c>
      <c r="K1687" s="327">
        <v>33</v>
      </c>
      <c r="L1687" s="326">
        <v>5.4999999701976783E-2</v>
      </c>
      <c r="M1687" s="326">
        <v>6.2029998749494553E-2</v>
      </c>
      <c r="N1687" s="327">
        <v>115</v>
      </c>
      <c r="O1687" s="326">
        <v>3.8210000842809677E-2</v>
      </c>
      <c r="P1687" s="326">
        <v>4.1129998862743378E-2</v>
      </c>
      <c r="Q1687" s="327">
        <v>2219</v>
      </c>
      <c r="R1687" s="326">
        <v>1.7980000004172329E-2</v>
      </c>
      <c r="S1687" s="325">
        <v>1.9169999286532399E-2</v>
      </c>
    </row>
    <row r="1688" spans="1:19" x14ac:dyDescent="0.25">
      <c r="A1688" t="s">
        <v>478</v>
      </c>
      <c r="B1688" t="s">
        <v>284</v>
      </c>
      <c r="C1688" t="s">
        <v>309</v>
      </c>
      <c r="D1688" t="s">
        <v>477</v>
      </c>
      <c r="E1688" t="s">
        <v>75</v>
      </c>
      <c r="F1688" t="s">
        <v>76</v>
      </c>
      <c r="G1688" s="133">
        <v>15</v>
      </c>
      <c r="H1688" t="s">
        <v>256</v>
      </c>
      <c r="I1688" t="s">
        <v>575</v>
      </c>
      <c r="J1688" t="s">
        <v>438</v>
      </c>
      <c r="K1688" s="327">
        <v>68</v>
      </c>
      <c r="L1688" s="326">
        <v>0.1133299991488457</v>
      </c>
      <c r="N1688" s="327">
        <v>214</v>
      </c>
      <c r="O1688" s="326">
        <v>7.1099996566772461E-2</v>
      </c>
      <c r="Q1688" s="327">
        <v>7648</v>
      </c>
      <c r="R1688" s="326">
        <v>6.1980001628398902E-2</v>
      </c>
      <c r="S1688" s="325"/>
    </row>
    <row r="1689" spans="1:19" x14ac:dyDescent="0.25">
      <c r="A1689" t="s">
        <v>478</v>
      </c>
      <c r="B1689" t="s">
        <v>284</v>
      </c>
      <c r="C1689" t="s">
        <v>309</v>
      </c>
      <c r="D1689" t="s">
        <v>477</v>
      </c>
      <c r="E1689" t="s">
        <v>75</v>
      </c>
      <c r="F1689" t="s">
        <v>76</v>
      </c>
      <c r="G1689">
        <v>15</v>
      </c>
      <c r="H1689" t="s">
        <v>256</v>
      </c>
      <c r="I1689" t="s">
        <v>575</v>
      </c>
      <c r="J1689" t="s">
        <v>507</v>
      </c>
      <c r="K1689" s="142">
        <v>317</v>
      </c>
      <c r="L1689" s="326">
        <v>0.52833002805709839</v>
      </c>
      <c r="M1689" s="326">
        <v>0.59586000442504883</v>
      </c>
      <c r="N1689" s="142">
        <v>1951</v>
      </c>
      <c r="O1689" s="326">
        <v>0.64816999435424805</v>
      </c>
      <c r="P1689" s="326">
        <v>0.69778001308441162</v>
      </c>
      <c r="Q1689" s="142">
        <v>104728</v>
      </c>
      <c r="R1689" s="326">
        <v>0.84878998994827271</v>
      </c>
      <c r="S1689" s="326">
        <v>0.90487998723983765</v>
      </c>
    </row>
    <row r="1690" spans="1:19" x14ac:dyDescent="0.25">
      <c r="A1690" t="s">
        <v>478</v>
      </c>
      <c r="B1690" t="s">
        <v>284</v>
      </c>
      <c r="C1690" t="s">
        <v>309</v>
      </c>
      <c r="D1690" t="s">
        <v>477</v>
      </c>
      <c r="E1690" t="s">
        <v>75</v>
      </c>
      <c r="F1690" t="s">
        <v>76</v>
      </c>
      <c r="G1690" s="133">
        <v>15</v>
      </c>
      <c r="H1690" t="s">
        <v>256</v>
      </c>
      <c r="I1690" t="s">
        <v>576</v>
      </c>
      <c r="J1690" t="s">
        <v>485</v>
      </c>
      <c r="K1690" s="327">
        <v>0</v>
      </c>
      <c r="L1690" s="326">
        <v>0</v>
      </c>
      <c r="N1690" s="327">
        <v>0</v>
      </c>
      <c r="O1690" s="326">
        <v>0</v>
      </c>
      <c r="Q1690" s="327">
        <v>2</v>
      </c>
      <c r="R1690" s="326">
        <v>1.99999994947575E-5</v>
      </c>
      <c r="S1690" s="325">
        <v>0.5</v>
      </c>
    </row>
    <row r="1691" spans="1:19" x14ac:dyDescent="0.25">
      <c r="A1691" t="s">
        <v>478</v>
      </c>
      <c r="B1691" t="s">
        <v>284</v>
      </c>
      <c r="C1691" t="s">
        <v>309</v>
      </c>
      <c r="D1691" t="s">
        <v>477</v>
      </c>
      <c r="E1691" t="s">
        <v>75</v>
      </c>
      <c r="F1691" t="s">
        <v>76</v>
      </c>
      <c r="G1691" s="133">
        <v>15</v>
      </c>
      <c r="H1691" t="s">
        <v>256</v>
      </c>
      <c r="I1691" t="s">
        <v>576</v>
      </c>
      <c r="J1691" t="s">
        <v>484</v>
      </c>
      <c r="K1691" s="327">
        <v>0</v>
      </c>
      <c r="L1691" s="326">
        <v>0</v>
      </c>
      <c r="N1691" s="327">
        <v>0</v>
      </c>
      <c r="O1691" s="326">
        <v>0</v>
      </c>
      <c r="Q1691" s="327">
        <v>2</v>
      </c>
      <c r="R1691" s="326">
        <v>1.99999994947575E-5</v>
      </c>
      <c r="S1691" s="325">
        <v>0.5</v>
      </c>
    </row>
    <row r="1692" spans="1:19" x14ac:dyDescent="0.25">
      <c r="A1692" t="s">
        <v>478</v>
      </c>
      <c r="B1692" t="s">
        <v>284</v>
      </c>
      <c r="C1692" t="s">
        <v>309</v>
      </c>
      <c r="D1692" t="s">
        <v>477</v>
      </c>
      <c r="E1692" t="s">
        <v>75</v>
      </c>
      <c r="F1692" t="s">
        <v>76</v>
      </c>
      <c r="G1692" s="133">
        <v>15</v>
      </c>
      <c r="H1692" t="s">
        <v>256</v>
      </c>
      <c r="I1692" t="s">
        <v>576</v>
      </c>
      <c r="J1692" t="s">
        <v>438</v>
      </c>
      <c r="K1692" s="327">
        <v>600</v>
      </c>
      <c r="L1692" s="326">
        <v>1</v>
      </c>
      <c r="N1692" s="327">
        <v>3010</v>
      </c>
      <c r="O1692" s="326">
        <v>1</v>
      </c>
      <c r="Q1692" s="327">
        <v>123381</v>
      </c>
      <c r="R1692" s="326">
        <v>0.99997001886367798</v>
      </c>
      <c r="S1692" s="325"/>
    </row>
    <row r="1693" spans="1:19" x14ac:dyDescent="0.25">
      <c r="A1693" t="s">
        <v>478</v>
      </c>
      <c r="B1693" t="s">
        <v>284</v>
      </c>
      <c r="C1693" t="s">
        <v>309</v>
      </c>
      <c r="D1693" t="s">
        <v>477</v>
      </c>
      <c r="E1693" t="s">
        <v>75</v>
      </c>
      <c r="F1693" t="s">
        <v>76</v>
      </c>
      <c r="G1693" s="133">
        <v>15</v>
      </c>
      <c r="H1693" t="s">
        <v>256</v>
      </c>
      <c r="I1693" t="s">
        <v>504</v>
      </c>
      <c r="J1693" t="s">
        <v>506</v>
      </c>
      <c r="K1693" s="327">
        <v>42</v>
      </c>
      <c r="L1693" s="326">
        <v>7.0000000298023224E-2</v>
      </c>
      <c r="N1693" s="327">
        <v>547</v>
      </c>
      <c r="O1693" s="326">
        <v>0.1817300021648407</v>
      </c>
      <c r="Q1693" s="327">
        <v>14319</v>
      </c>
      <c r="R1693" s="326">
        <v>0.11604999750852581</v>
      </c>
      <c r="S1693" s="325"/>
    </row>
    <row r="1694" spans="1:19" x14ac:dyDescent="0.25">
      <c r="A1694" t="s">
        <v>478</v>
      </c>
      <c r="B1694" t="s">
        <v>284</v>
      </c>
      <c r="C1694" t="s">
        <v>309</v>
      </c>
      <c r="D1694" t="s">
        <v>477</v>
      </c>
      <c r="E1694" t="s">
        <v>75</v>
      </c>
      <c r="F1694" t="s">
        <v>76</v>
      </c>
      <c r="G1694" s="133">
        <v>15</v>
      </c>
      <c r="H1694" t="s">
        <v>256</v>
      </c>
      <c r="I1694" t="s">
        <v>504</v>
      </c>
      <c r="J1694" t="s">
        <v>424</v>
      </c>
      <c r="K1694" s="327">
        <v>62</v>
      </c>
      <c r="L1694" s="326">
        <v>0.1033300012350082</v>
      </c>
      <c r="M1694" s="326">
        <v>0.1111100018024445</v>
      </c>
      <c r="N1694" s="327">
        <v>327</v>
      </c>
      <c r="O1694" s="326">
        <v>0.10864000022411351</v>
      </c>
      <c r="P1694" s="326">
        <v>0.1327600032091141</v>
      </c>
      <c r="Q1694" s="327">
        <v>13286</v>
      </c>
      <c r="R1694" s="326">
        <v>0.1076800003647804</v>
      </c>
      <c r="S1694" s="325">
        <v>0.12182000279426571</v>
      </c>
    </row>
    <row r="1695" spans="1:19" x14ac:dyDescent="0.25">
      <c r="A1695" t="s">
        <v>478</v>
      </c>
      <c r="B1695" t="s">
        <v>284</v>
      </c>
      <c r="C1695" t="s">
        <v>309</v>
      </c>
      <c r="D1695" t="s">
        <v>477</v>
      </c>
      <c r="E1695" t="s">
        <v>75</v>
      </c>
      <c r="F1695" t="s">
        <v>76</v>
      </c>
      <c r="G1695" s="133">
        <v>15</v>
      </c>
      <c r="H1695" t="s">
        <v>256</v>
      </c>
      <c r="I1695" t="s">
        <v>504</v>
      </c>
      <c r="J1695" t="s">
        <v>455</v>
      </c>
      <c r="K1695" s="327">
        <v>189</v>
      </c>
      <c r="L1695" s="326">
        <v>0.31499999761581421</v>
      </c>
      <c r="M1695" s="326">
        <v>0.33871001005172729</v>
      </c>
      <c r="N1695" s="327">
        <v>919</v>
      </c>
      <c r="O1695" s="326">
        <v>0.30531999468803411</v>
      </c>
      <c r="P1695" s="326">
        <v>0.3731200098991394</v>
      </c>
      <c r="Q1695" s="327">
        <v>43045</v>
      </c>
      <c r="R1695" s="326">
        <v>0.34887000918388372</v>
      </c>
      <c r="S1695" s="325">
        <v>0.39467000961303711</v>
      </c>
    </row>
    <row r="1696" spans="1:19" x14ac:dyDescent="0.25">
      <c r="A1696" t="s">
        <v>478</v>
      </c>
      <c r="B1696" t="s">
        <v>284</v>
      </c>
      <c r="C1696" t="s">
        <v>309</v>
      </c>
      <c r="D1696" t="s">
        <v>477</v>
      </c>
      <c r="E1696" t="s">
        <v>75</v>
      </c>
      <c r="F1696" t="s">
        <v>76</v>
      </c>
      <c r="G1696">
        <v>15</v>
      </c>
      <c r="H1696" t="s">
        <v>256</v>
      </c>
      <c r="I1696" t="s">
        <v>504</v>
      </c>
      <c r="J1696" t="s">
        <v>505</v>
      </c>
      <c r="K1696" s="142">
        <v>218</v>
      </c>
      <c r="L1696" s="326">
        <v>0.36333000659942633</v>
      </c>
      <c r="M1696" s="326">
        <v>0.3906799852848053</v>
      </c>
      <c r="N1696" s="142">
        <v>942</v>
      </c>
      <c r="O1696" s="326">
        <v>0.31295999884605408</v>
      </c>
      <c r="P1696" s="326">
        <v>0.38245999813079828</v>
      </c>
      <c r="Q1696" s="142">
        <v>42835</v>
      </c>
      <c r="R1696" s="326">
        <v>0.34716999530792242</v>
      </c>
      <c r="S1696" s="326">
        <v>0.39274001121521002</v>
      </c>
    </row>
    <row r="1697" spans="1:19" x14ac:dyDescent="0.25">
      <c r="A1697" t="s">
        <v>478</v>
      </c>
      <c r="B1697" t="s">
        <v>284</v>
      </c>
      <c r="C1697" t="s">
        <v>309</v>
      </c>
      <c r="D1697" t="s">
        <v>477</v>
      </c>
      <c r="E1697" t="s">
        <v>75</v>
      </c>
      <c r="F1697" t="s">
        <v>76</v>
      </c>
      <c r="G1697" s="133">
        <v>15</v>
      </c>
      <c r="H1697" t="s">
        <v>256</v>
      </c>
      <c r="I1697" t="s">
        <v>504</v>
      </c>
      <c r="J1697" t="s">
        <v>503</v>
      </c>
      <c r="K1697" s="327">
        <v>89</v>
      </c>
      <c r="L1697" s="326">
        <v>0.14833000302314761</v>
      </c>
      <c r="M1697" s="326">
        <v>0.15950000286102289</v>
      </c>
      <c r="N1697" s="327">
        <v>275</v>
      </c>
      <c r="O1697" s="326">
        <v>9.1360002756118774E-2</v>
      </c>
      <c r="P1697" s="326">
        <v>0.11164999753236771</v>
      </c>
      <c r="Q1697" s="327">
        <v>9900</v>
      </c>
      <c r="R1697" s="326">
        <v>8.0239996314048767E-2</v>
      </c>
      <c r="S1697" s="325">
        <v>9.0769998729228973E-2</v>
      </c>
    </row>
    <row r="1698" spans="1:19" x14ac:dyDescent="0.25">
      <c r="A1698" t="s">
        <v>478</v>
      </c>
      <c r="B1698" t="s">
        <v>284</v>
      </c>
      <c r="C1698" t="s">
        <v>309</v>
      </c>
      <c r="D1698" t="s">
        <v>477</v>
      </c>
      <c r="E1698" t="s">
        <v>75</v>
      </c>
      <c r="F1698" t="s">
        <v>76</v>
      </c>
      <c r="G1698" s="133">
        <v>15</v>
      </c>
      <c r="H1698" t="s">
        <v>256</v>
      </c>
      <c r="I1698" t="s">
        <v>501</v>
      </c>
      <c r="J1698" t="s">
        <v>502</v>
      </c>
      <c r="K1698" s="327">
        <v>42</v>
      </c>
      <c r="L1698" s="326">
        <v>7.0000000298023224E-2</v>
      </c>
      <c r="N1698" s="327">
        <v>547</v>
      </c>
      <c r="O1698" s="326">
        <v>0.1817300021648407</v>
      </c>
      <c r="Q1698" s="327">
        <v>14319</v>
      </c>
      <c r="R1698" s="326">
        <v>0.11604999750852581</v>
      </c>
      <c r="S1698" s="325"/>
    </row>
    <row r="1699" spans="1:19" x14ac:dyDescent="0.25">
      <c r="A1699" t="s">
        <v>478</v>
      </c>
      <c r="B1699" t="s">
        <v>284</v>
      </c>
      <c r="C1699" t="s">
        <v>309</v>
      </c>
      <c r="D1699" t="s">
        <v>477</v>
      </c>
      <c r="E1699" t="s">
        <v>75</v>
      </c>
      <c r="F1699" t="s">
        <v>76</v>
      </c>
      <c r="G1699" s="133">
        <v>15</v>
      </c>
      <c r="H1699" t="s">
        <v>256</v>
      </c>
      <c r="I1699" t="s">
        <v>501</v>
      </c>
      <c r="J1699" t="s">
        <v>500</v>
      </c>
      <c r="K1699" s="327">
        <v>558</v>
      </c>
      <c r="L1699" s="326">
        <v>0.93000000715255737</v>
      </c>
      <c r="M1699" s="326">
        <v>1</v>
      </c>
      <c r="N1699" s="327">
        <v>2463</v>
      </c>
      <c r="O1699" s="326">
        <v>0.81827002763748169</v>
      </c>
      <c r="P1699" s="326">
        <v>1</v>
      </c>
      <c r="Q1699" s="327">
        <v>109066</v>
      </c>
      <c r="R1699" s="326">
        <v>0.88394999504089355</v>
      </c>
      <c r="S1699" s="325">
        <v>1</v>
      </c>
    </row>
    <row r="1700" spans="1:19" x14ac:dyDescent="0.25">
      <c r="A1700" t="s">
        <v>478</v>
      </c>
      <c r="B1700" t="s">
        <v>284</v>
      </c>
      <c r="C1700" t="s">
        <v>309</v>
      </c>
      <c r="D1700" t="s">
        <v>477</v>
      </c>
      <c r="E1700" t="s">
        <v>75</v>
      </c>
      <c r="F1700" t="s">
        <v>76</v>
      </c>
      <c r="G1700" s="133">
        <v>15</v>
      </c>
      <c r="H1700" t="s">
        <v>256</v>
      </c>
      <c r="I1700" t="s">
        <v>577</v>
      </c>
      <c r="J1700" t="s">
        <v>493</v>
      </c>
      <c r="K1700" s="327">
        <v>131</v>
      </c>
      <c r="L1700" s="326">
        <v>0.21832999587059021</v>
      </c>
      <c r="N1700" s="327">
        <v>1302</v>
      </c>
      <c r="O1700" s="326">
        <v>0.43255999684333801</v>
      </c>
      <c r="Q1700" s="327">
        <v>45663</v>
      </c>
      <c r="R1700" s="326">
        <v>0.37009000778198242</v>
      </c>
      <c r="S1700" s="325"/>
    </row>
    <row r="1701" spans="1:19" x14ac:dyDescent="0.25">
      <c r="A1701" t="s">
        <v>478</v>
      </c>
      <c r="B1701" t="s">
        <v>284</v>
      </c>
      <c r="C1701" t="s">
        <v>309</v>
      </c>
      <c r="D1701" t="s">
        <v>477</v>
      </c>
      <c r="E1701" t="s">
        <v>75</v>
      </c>
      <c r="F1701" t="s">
        <v>76</v>
      </c>
      <c r="G1701">
        <v>15</v>
      </c>
      <c r="H1701" t="s">
        <v>256</v>
      </c>
      <c r="I1701" t="s">
        <v>577</v>
      </c>
      <c r="J1701" t="s">
        <v>492</v>
      </c>
      <c r="K1701" s="142">
        <v>428</v>
      </c>
      <c r="L1701" s="326">
        <v>0.7133299708366394</v>
      </c>
      <c r="M1701" s="326">
        <v>0.91258001327514648</v>
      </c>
      <c r="N1701" s="142">
        <v>1480</v>
      </c>
      <c r="O1701" s="326">
        <v>0.4916900098323822</v>
      </c>
      <c r="P1701" s="326">
        <v>0.86650997400283813</v>
      </c>
      <c r="Q1701" s="142">
        <v>63272</v>
      </c>
      <c r="R1701" s="326">
        <v>0.51279997825622559</v>
      </c>
      <c r="S1701" s="326">
        <v>0.81407999992370605</v>
      </c>
    </row>
    <row r="1702" spans="1:19" x14ac:dyDescent="0.25">
      <c r="A1702" t="s">
        <v>478</v>
      </c>
      <c r="B1702" t="s">
        <v>284</v>
      </c>
      <c r="C1702" t="s">
        <v>309</v>
      </c>
      <c r="D1702" t="s">
        <v>477</v>
      </c>
      <c r="E1702" t="s">
        <v>75</v>
      </c>
      <c r="F1702" t="s">
        <v>76</v>
      </c>
      <c r="G1702" s="133">
        <v>15</v>
      </c>
      <c r="H1702" t="s">
        <v>256</v>
      </c>
      <c r="I1702" t="s">
        <v>577</v>
      </c>
      <c r="J1702" t="s">
        <v>491</v>
      </c>
      <c r="K1702" s="327">
        <v>39</v>
      </c>
      <c r="L1702" s="326">
        <v>6.4999997615814209E-2</v>
      </c>
      <c r="M1702" s="326">
        <v>8.3159998059272766E-2</v>
      </c>
      <c r="N1702" s="327">
        <v>156</v>
      </c>
      <c r="O1702" s="326">
        <v>5.1830001175403588E-2</v>
      </c>
      <c r="P1702" s="326">
        <v>9.1329999268054962E-2</v>
      </c>
      <c r="Q1702" s="327">
        <v>9186</v>
      </c>
      <c r="R1702" s="326">
        <v>7.4450001120567322E-2</v>
      </c>
      <c r="S1702" s="325">
        <v>0.11818999797105791</v>
      </c>
    </row>
    <row r="1703" spans="1:19" x14ac:dyDescent="0.25">
      <c r="A1703" t="s">
        <v>478</v>
      </c>
      <c r="B1703" t="s">
        <v>284</v>
      </c>
      <c r="C1703" t="s">
        <v>309</v>
      </c>
      <c r="D1703" t="s">
        <v>477</v>
      </c>
      <c r="E1703" t="s">
        <v>75</v>
      </c>
      <c r="F1703" t="s">
        <v>76</v>
      </c>
      <c r="G1703" s="133">
        <v>15</v>
      </c>
      <c r="H1703" t="s">
        <v>256</v>
      </c>
      <c r="I1703" t="s">
        <v>577</v>
      </c>
      <c r="J1703" t="s">
        <v>490</v>
      </c>
      <c r="K1703" s="327">
        <v>2</v>
      </c>
      <c r="L1703" s="326">
        <v>3.329999977722764E-3</v>
      </c>
      <c r="M1703" s="326">
        <v>4.2599998414516449E-3</v>
      </c>
      <c r="N1703" s="327">
        <v>45</v>
      </c>
      <c r="O1703" s="326">
        <v>1.494999974966049E-2</v>
      </c>
      <c r="P1703" s="326">
        <v>2.6350000873208049E-2</v>
      </c>
      <c r="Q1703" s="327">
        <v>3071</v>
      </c>
      <c r="R1703" s="326">
        <v>2.489000000059605E-2</v>
      </c>
      <c r="S1703" s="325">
        <v>3.9510000497102737E-2</v>
      </c>
    </row>
    <row r="1704" spans="1:19" x14ac:dyDescent="0.25">
      <c r="A1704" t="s">
        <v>478</v>
      </c>
      <c r="B1704" t="s">
        <v>284</v>
      </c>
      <c r="C1704" t="s">
        <v>309</v>
      </c>
      <c r="D1704" t="s">
        <v>477</v>
      </c>
      <c r="E1704" t="s">
        <v>75</v>
      </c>
      <c r="F1704" t="s">
        <v>76</v>
      </c>
      <c r="G1704" s="133">
        <v>15</v>
      </c>
      <c r="H1704" t="s">
        <v>256</v>
      </c>
      <c r="I1704" t="s">
        <v>577</v>
      </c>
      <c r="J1704" t="s">
        <v>489</v>
      </c>
      <c r="K1704" s="327">
        <v>0</v>
      </c>
      <c r="L1704" s="326">
        <v>0</v>
      </c>
      <c r="M1704" s="326">
        <v>0</v>
      </c>
      <c r="N1704" s="327">
        <v>21</v>
      </c>
      <c r="O1704" s="326">
        <v>6.9800000637769699E-3</v>
      </c>
      <c r="P1704" s="326">
        <v>1.2299999594688421E-2</v>
      </c>
      <c r="Q1704" s="327">
        <v>1819</v>
      </c>
      <c r="R1704" s="326">
        <v>1.473999954760075E-2</v>
      </c>
      <c r="S1704" s="325">
        <v>2.339999936521053E-2</v>
      </c>
    </row>
    <row r="1705" spans="1:19" x14ac:dyDescent="0.25">
      <c r="A1705" t="s">
        <v>478</v>
      </c>
      <c r="B1705" t="s">
        <v>284</v>
      </c>
      <c r="C1705" t="s">
        <v>309</v>
      </c>
      <c r="D1705" t="s">
        <v>477</v>
      </c>
      <c r="E1705" t="s">
        <v>75</v>
      </c>
      <c r="F1705" t="s">
        <v>76</v>
      </c>
      <c r="G1705" s="133">
        <v>15</v>
      </c>
      <c r="H1705" t="s">
        <v>256</v>
      </c>
      <c r="I1705" t="s">
        <v>577</v>
      </c>
      <c r="J1705" t="s">
        <v>488</v>
      </c>
      <c r="K1705" s="327">
        <v>0</v>
      </c>
      <c r="L1705" s="326">
        <v>0</v>
      </c>
      <c r="M1705" s="326">
        <v>0</v>
      </c>
      <c r="N1705" s="327">
        <v>6</v>
      </c>
      <c r="O1705" s="326">
        <v>1.9900000188499689E-3</v>
      </c>
      <c r="P1705" s="326">
        <v>3.5099999513477091E-3</v>
      </c>
      <c r="Q1705" s="327">
        <v>374</v>
      </c>
      <c r="R1705" s="326">
        <v>3.03000002168119E-3</v>
      </c>
      <c r="S1705" s="325">
        <v>4.8099998384714127E-3</v>
      </c>
    </row>
    <row r="1706" spans="1:19" x14ac:dyDescent="0.25">
      <c r="A1706" t="s">
        <v>478</v>
      </c>
      <c r="B1706" t="s">
        <v>284</v>
      </c>
      <c r="C1706" t="s">
        <v>309</v>
      </c>
      <c r="D1706" t="s">
        <v>477</v>
      </c>
      <c r="E1706" t="s">
        <v>75</v>
      </c>
      <c r="F1706" t="s">
        <v>76</v>
      </c>
      <c r="G1706" s="133">
        <v>15</v>
      </c>
      <c r="H1706" t="s">
        <v>256</v>
      </c>
      <c r="I1706" t="s">
        <v>499</v>
      </c>
      <c r="J1706" t="s">
        <v>261</v>
      </c>
      <c r="K1706" s="327">
        <v>598</v>
      </c>
      <c r="L1706" s="326">
        <v>0.99667000770568848</v>
      </c>
      <c r="N1706" s="327">
        <v>2986</v>
      </c>
      <c r="O1706" s="326">
        <v>0.99203002452850342</v>
      </c>
      <c r="Q1706" s="327">
        <v>122496</v>
      </c>
      <c r="R1706" s="326">
        <v>0.99278998374938965</v>
      </c>
      <c r="S1706" s="325"/>
    </row>
    <row r="1707" spans="1:19" x14ac:dyDescent="0.25">
      <c r="A1707" t="s">
        <v>478</v>
      </c>
      <c r="B1707" t="s">
        <v>284</v>
      </c>
      <c r="C1707" t="s">
        <v>309</v>
      </c>
      <c r="D1707" t="s">
        <v>477</v>
      </c>
      <c r="E1707" t="s">
        <v>75</v>
      </c>
      <c r="F1707" t="s">
        <v>76</v>
      </c>
      <c r="G1707" s="133">
        <v>15</v>
      </c>
      <c r="H1707" t="s">
        <v>256</v>
      </c>
      <c r="I1707" t="s">
        <v>499</v>
      </c>
      <c r="J1707" t="s">
        <v>262</v>
      </c>
      <c r="K1707" s="327">
        <v>2</v>
      </c>
      <c r="L1707" s="326">
        <v>3.329999977722764E-3</v>
      </c>
      <c r="N1707" s="327">
        <v>24</v>
      </c>
      <c r="O1707" s="326">
        <v>7.969999685883522E-3</v>
      </c>
      <c r="Q1707" s="327">
        <v>889</v>
      </c>
      <c r="R1707" s="326">
        <v>7.2099999524652958E-3</v>
      </c>
      <c r="S1707" s="325"/>
    </row>
    <row r="1708" spans="1:19" x14ac:dyDescent="0.25">
      <c r="A1708" t="s">
        <v>478</v>
      </c>
      <c r="B1708" t="s">
        <v>284</v>
      </c>
      <c r="C1708" t="s">
        <v>309</v>
      </c>
      <c r="D1708" t="s">
        <v>477</v>
      </c>
      <c r="E1708" t="s">
        <v>75</v>
      </c>
      <c r="F1708" t="s">
        <v>76</v>
      </c>
      <c r="G1708" s="133">
        <v>15</v>
      </c>
      <c r="H1708" t="s">
        <v>256</v>
      </c>
      <c r="I1708" t="s">
        <v>578</v>
      </c>
      <c r="J1708" t="s">
        <v>498</v>
      </c>
      <c r="K1708" s="327">
        <v>102</v>
      </c>
      <c r="L1708" s="326">
        <v>0.17000000178813929</v>
      </c>
      <c r="N1708" s="327">
        <v>435</v>
      </c>
      <c r="O1708" s="326">
        <v>0.14451999962329859</v>
      </c>
      <c r="Q1708" s="327">
        <v>17871</v>
      </c>
      <c r="R1708" s="326">
        <v>0.1448400020599365</v>
      </c>
      <c r="S1708" s="325"/>
    </row>
    <row r="1709" spans="1:19" x14ac:dyDescent="0.25">
      <c r="A1709" t="s">
        <v>478</v>
      </c>
      <c r="B1709" t="s">
        <v>284</v>
      </c>
      <c r="C1709" t="s">
        <v>309</v>
      </c>
      <c r="D1709" t="s">
        <v>477</v>
      </c>
      <c r="E1709" t="s">
        <v>75</v>
      </c>
      <c r="F1709" t="s">
        <v>76</v>
      </c>
      <c r="G1709" s="133">
        <v>15</v>
      </c>
      <c r="H1709" t="s">
        <v>256</v>
      </c>
      <c r="I1709" t="s">
        <v>578</v>
      </c>
      <c r="J1709" t="s">
        <v>497</v>
      </c>
      <c r="K1709" s="327">
        <v>269</v>
      </c>
      <c r="L1709" s="326">
        <v>0.44832998514175421</v>
      </c>
      <c r="N1709" s="327">
        <v>915</v>
      </c>
      <c r="O1709" s="326">
        <v>0.30399000644683838</v>
      </c>
      <c r="Q1709" s="327">
        <v>21943</v>
      </c>
      <c r="R1709" s="326">
        <v>0.17783999443054199</v>
      </c>
      <c r="S1709" s="325"/>
    </row>
    <row r="1710" spans="1:19" x14ac:dyDescent="0.25">
      <c r="A1710" t="s">
        <v>478</v>
      </c>
      <c r="B1710" t="s">
        <v>284</v>
      </c>
      <c r="C1710" t="s">
        <v>309</v>
      </c>
      <c r="D1710" t="s">
        <v>477</v>
      </c>
      <c r="E1710" t="s">
        <v>75</v>
      </c>
      <c r="F1710" t="s">
        <v>76</v>
      </c>
      <c r="G1710" s="133">
        <v>15</v>
      </c>
      <c r="H1710" t="s">
        <v>256</v>
      </c>
      <c r="I1710" t="s">
        <v>578</v>
      </c>
      <c r="J1710" t="s">
        <v>496</v>
      </c>
      <c r="K1710" s="327">
        <v>132</v>
      </c>
      <c r="L1710" s="326">
        <v>0.2199999988079071</v>
      </c>
      <c r="N1710" s="327">
        <v>684</v>
      </c>
      <c r="O1710" s="326">
        <v>0.22723999619483951</v>
      </c>
      <c r="Q1710" s="327">
        <v>25988</v>
      </c>
      <c r="R1710" s="326">
        <v>0.21062999963760379</v>
      </c>
      <c r="S1710" s="325"/>
    </row>
    <row r="1711" spans="1:19" x14ac:dyDescent="0.25">
      <c r="A1711" t="s">
        <v>478</v>
      </c>
      <c r="B1711" t="s">
        <v>284</v>
      </c>
      <c r="C1711" t="s">
        <v>309</v>
      </c>
      <c r="D1711" t="s">
        <v>477</v>
      </c>
      <c r="E1711" t="s">
        <v>75</v>
      </c>
      <c r="F1711" t="s">
        <v>76</v>
      </c>
      <c r="G1711">
        <v>15</v>
      </c>
      <c r="H1711" t="s">
        <v>256</v>
      </c>
      <c r="I1711" t="s">
        <v>578</v>
      </c>
      <c r="J1711" t="s">
        <v>495</v>
      </c>
      <c r="K1711" s="142">
        <v>62</v>
      </c>
      <c r="L1711" s="326">
        <v>0.1033300012350082</v>
      </c>
      <c r="N1711" s="142">
        <v>503</v>
      </c>
      <c r="O1711" s="326">
        <v>0.16710999608039859</v>
      </c>
      <c r="Q1711" s="142">
        <v>27975</v>
      </c>
      <c r="R1711" s="326">
        <v>0.22673000395298001</v>
      </c>
    </row>
    <row r="1712" spans="1:19" x14ac:dyDescent="0.25">
      <c r="A1712" t="s">
        <v>478</v>
      </c>
      <c r="B1712" t="s">
        <v>284</v>
      </c>
      <c r="C1712" t="s">
        <v>309</v>
      </c>
      <c r="D1712" t="s">
        <v>477</v>
      </c>
      <c r="E1712" t="s">
        <v>75</v>
      </c>
      <c r="F1712" t="s">
        <v>76</v>
      </c>
      <c r="G1712">
        <v>15</v>
      </c>
      <c r="H1712" t="s">
        <v>256</v>
      </c>
      <c r="I1712" t="s">
        <v>578</v>
      </c>
      <c r="J1712" t="s">
        <v>494</v>
      </c>
      <c r="K1712" s="142">
        <v>35</v>
      </c>
      <c r="L1712" s="326">
        <v>5.8329999446868903E-2</v>
      </c>
      <c r="N1712" s="142">
        <v>473</v>
      </c>
      <c r="O1712" s="326">
        <v>0.15714000165462491</v>
      </c>
      <c r="Q1712" s="142">
        <v>29608</v>
      </c>
      <c r="R1712" s="326">
        <v>0.23995999991893771</v>
      </c>
    </row>
    <row r="1713" spans="1:19" x14ac:dyDescent="0.25">
      <c r="A1713" t="s">
        <v>478</v>
      </c>
      <c r="B1713" t="s">
        <v>284</v>
      </c>
      <c r="C1713" t="s">
        <v>309</v>
      </c>
      <c r="D1713" t="s">
        <v>477</v>
      </c>
      <c r="E1713" t="s">
        <v>75</v>
      </c>
      <c r="F1713" t="s">
        <v>76</v>
      </c>
      <c r="G1713">
        <v>15</v>
      </c>
      <c r="H1713" t="s">
        <v>256</v>
      </c>
      <c r="I1713" t="s">
        <v>476</v>
      </c>
      <c r="J1713" t="s">
        <v>482</v>
      </c>
      <c r="K1713" s="142">
        <v>431</v>
      </c>
      <c r="L1713" s="326">
        <v>0.7183300256729126</v>
      </c>
      <c r="M1713" s="326">
        <v>0.76147997379302979</v>
      </c>
      <c r="N1713" s="142">
        <v>2238</v>
      </c>
      <c r="O1713" s="326">
        <v>0.74352002143859863</v>
      </c>
      <c r="P1713" s="326">
        <v>0.79164999723434448</v>
      </c>
      <c r="Q1713" s="142">
        <v>91484</v>
      </c>
      <c r="R1713" s="326">
        <v>0.74145001173019409</v>
      </c>
      <c r="S1713" s="326">
        <v>0.77395999431610107</v>
      </c>
    </row>
    <row r="1714" spans="1:19" x14ac:dyDescent="0.25">
      <c r="A1714" t="s">
        <v>478</v>
      </c>
      <c r="B1714" t="s">
        <v>284</v>
      </c>
      <c r="C1714" t="s">
        <v>309</v>
      </c>
      <c r="D1714" t="s">
        <v>477</v>
      </c>
      <c r="E1714" t="s">
        <v>75</v>
      </c>
      <c r="F1714" t="s">
        <v>76</v>
      </c>
      <c r="G1714" s="133">
        <v>15</v>
      </c>
      <c r="H1714" t="s">
        <v>256</v>
      </c>
      <c r="I1714" t="s">
        <v>476</v>
      </c>
      <c r="J1714" t="s">
        <v>481</v>
      </c>
      <c r="K1714" s="327">
        <v>52</v>
      </c>
      <c r="L1714" s="326">
        <v>8.6669996380805969E-2</v>
      </c>
      <c r="M1714" s="326">
        <v>9.1870002448558807E-2</v>
      </c>
      <c r="N1714" s="327">
        <v>256</v>
      </c>
      <c r="O1714" s="326">
        <v>8.5050001740455627E-2</v>
      </c>
      <c r="P1714" s="326">
        <v>9.0559996664524078E-2</v>
      </c>
      <c r="Q1714" s="327">
        <v>12086</v>
      </c>
      <c r="R1714" s="326">
        <v>9.7949996590614319E-2</v>
      </c>
      <c r="S1714" s="325">
        <v>0.1022500023245811</v>
      </c>
    </row>
    <row r="1715" spans="1:19" x14ac:dyDescent="0.25">
      <c r="A1715" t="s">
        <v>478</v>
      </c>
      <c r="B1715" t="s">
        <v>284</v>
      </c>
      <c r="C1715" t="s">
        <v>309</v>
      </c>
      <c r="D1715" t="s">
        <v>477</v>
      </c>
      <c r="E1715" t="s">
        <v>75</v>
      </c>
      <c r="F1715" t="s">
        <v>76</v>
      </c>
      <c r="G1715">
        <v>15</v>
      </c>
      <c r="H1715" t="s">
        <v>256</v>
      </c>
      <c r="I1715" t="s">
        <v>476</v>
      </c>
      <c r="J1715" t="s">
        <v>480</v>
      </c>
      <c r="K1715" s="142">
        <v>57</v>
      </c>
      <c r="L1715" s="326">
        <v>9.4999998807907104E-2</v>
      </c>
      <c r="M1715" s="326">
        <v>0.10070999711751941</v>
      </c>
      <c r="N1715" s="142">
        <v>203</v>
      </c>
      <c r="O1715" s="326">
        <v>6.7440003156661987E-2</v>
      </c>
      <c r="P1715" s="326">
        <v>7.1809999644756317E-2</v>
      </c>
      <c r="Q1715" s="142">
        <v>8487</v>
      </c>
      <c r="R1715" s="326">
        <v>6.8779997527599335E-2</v>
      </c>
      <c r="S1715" s="326">
        <v>7.1800000965595245E-2</v>
      </c>
    </row>
    <row r="1716" spans="1:19" x14ac:dyDescent="0.25">
      <c r="A1716" t="s">
        <v>478</v>
      </c>
      <c r="B1716" t="s">
        <v>284</v>
      </c>
      <c r="C1716" t="s">
        <v>309</v>
      </c>
      <c r="D1716" t="s">
        <v>477</v>
      </c>
      <c r="E1716" t="s">
        <v>75</v>
      </c>
      <c r="F1716" t="s">
        <v>76</v>
      </c>
      <c r="G1716">
        <v>15</v>
      </c>
      <c r="H1716" t="s">
        <v>256</v>
      </c>
      <c r="I1716" t="s">
        <v>476</v>
      </c>
      <c r="J1716" t="s">
        <v>479</v>
      </c>
      <c r="K1716" s="142">
        <v>34</v>
      </c>
      <c r="L1716" s="326">
        <v>5.6669998914003372E-2</v>
      </c>
      <c r="N1716" s="142">
        <v>183</v>
      </c>
      <c r="O1716" s="326">
        <v>6.080000102519989E-2</v>
      </c>
      <c r="Q1716" s="142">
        <v>5183</v>
      </c>
      <c r="R1716" s="326">
        <v>4.2010001838207238E-2</v>
      </c>
    </row>
    <row r="1717" spans="1:19" x14ac:dyDescent="0.25">
      <c r="A1717" t="s">
        <v>478</v>
      </c>
      <c r="B1717" t="s">
        <v>284</v>
      </c>
      <c r="C1717" t="s">
        <v>309</v>
      </c>
      <c r="D1717" t="s">
        <v>477</v>
      </c>
      <c r="E1717" t="s">
        <v>75</v>
      </c>
      <c r="F1717" t="s">
        <v>76</v>
      </c>
      <c r="G1717">
        <v>15</v>
      </c>
      <c r="H1717" t="s">
        <v>256</v>
      </c>
      <c r="I1717" t="s">
        <v>476</v>
      </c>
      <c r="J1717" t="s">
        <v>475</v>
      </c>
      <c r="K1717" s="142">
        <v>26</v>
      </c>
      <c r="L1717" s="326">
        <v>4.3329998850822449E-2</v>
      </c>
      <c r="M1717" s="326">
        <v>4.594000056385994E-2</v>
      </c>
      <c r="N1717" s="142">
        <v>130</v>
      </c>
      <c r="O1717" s="326">
        <v>4.3189998716115952E-2</v>
      </c>
      <c r="P1717" s="326">
        <v>4.5990001410245902E-2</v>
      </c>
      <c r="Q1717" s="142">
        <v>6145</v>
      </c>
      <c r="R1717" s="326">
        <v>4.9800001084804528E-2</v>
      </c>
      <c r="S1717" s="326">
        <v>5.1989998668432243E-2</v>
      </c>
    </row>
    <row r="1718" spans="1:19" x14ac:dyDescent="0.25">
      <c r="A1718" t="s">
        <v>478</v>
      </c>
      <c r="B1718" t="s">
        <v>284</v>
      </c>
      <c r="C1718" t="s">
        <v>309</v>
      </c>
      <c r="D1718" t="s">
        <v>477</v>
      </c>
      <c r="E1718" t="s">
        <v>77</v>
      </c>
      <c r="F1718" t="s">
        <v>78</v>
      </c>
      <c r="G1718">
        <v>18</v>
      </c>
      <c r="H1718" t="s">
        <v>251</v>
      </c>
      <c r="I1718" t="s">
        <v>525</v>
      </c>
      <c r="J1718" t="s">
        <v>530</v>
      </c>
      <c r="K1718" s="142">
        <v>2</v>
      </c>
      <c r="L1718" s="326">
        <v>1.5300000086426731E-3</v>
      </c>
      <c r="N1718" s="142">
        <v>20</v>
      </c>
      <c r="O1718" s="326">
        <v>3.0199999455362558E-3</v>
      </c>
      <c r="Q1718" s="142">
        <v>595</v>
      </c>
      <c r="R1718" s="326">
        <v>4.8199999146163464E-3</v>
      </c>
    </row>
    <row r="1719" spans="1:19" x14ac:dyDescent="0.25">
      <c r="A1719" t="s">
        <v>478</v>
      </c>
      <c r="B1719" t="s">
        <v>284</v>
      </c>
      <c r="C1719" t="s">
        <v>309</v>
      </c>
      <c r="D1719" t="s">
        <v>477</v>
      </c>
      <c r="E1719" t="s">
        <v>77</v>
      </c>
      <c r="F1719" t="s">
        <v>78</v>
      </c>
      <c r="G1719" s="133">
        <v>18</v>
      </c>
      <c r="H1719" t="s">
        <v>251</v>
      </c>
      <c r="I1719" t="s">
        <v>525</v>
      </c>
      <c r="J1719" t="s">
        <v>529</v>
      </c>
      <c r="K1719" s="327">
        <v>41</v>
      </c>
      <c r="L1719" s="326">
        <v>3.1270001083612442E-2</v>
      </c>
      <c r="N1719" s="327">
        <v>219</v>
      </c>
      <c r="O1719" s="326">
        <v>3.3029999583959579E-2</v>
      </c>
      <c r="Q1719" s="327">
        <v>4962</v>
      </c>
      <c r="R1719" s="326">
        <v>4.0219999849796302E-2</v>
      </c>
      <c r="S1719" s="325"/>
    </row>
    <row r="1720" spans="1:19" x14ac:dyDescent="0.25">
      <c r="A1720" t="s">
        <v>478</v>
      </c>
      <c r="B1720" t="s">
        <v>284</v>
      </c>
      <c r="C1720" t="s">
        <v>309</v>
      </c>
      <c r="D1720" t="s">
        <v>477</v>
      </c>
      <c r="E1720" t="s">
        <v>77</v>
      </c>
      <c r="F1720" t="s">
        <v>78</v>
      </c>
      <c r="G1720" s="133">
        <v>18</v>
      </c>
      <c r="H1720" t="s">
        <v>251</v>
      </c>
      <c r="I1720" t="s">
        <v>525</v>
      </c>
      <c r="J1720" t="s">
        <v>528</v>
      </c>
      <c r="K1720" s="327">
        <v>158</v>
      </c>
      <c r="L1720" s="326">
        <v>0.1205200031399727</v>
      </c>
      <c r="N1720" s="327">
        <v>699</v>
      </c>
      <c r="O1720" s="326">
        <v>0.1054100021719933</v>
      </c>
      <c r="Q1720" s="327">
        <v>15699</v>
      </c>
      <c r="R1720" s="326">
        <v>0.12724000215530401</v>
      </c>
      <c r="S1720" s="325"/>
    </row>
    <row r="1721" spans="1:19" x14ac:dyDescent="0.25">
      <c r="A1721" t="s">
        <v>478</v>
      </c>
      <c r="B1721" t="s">
        <v>284</v>
      </c>
      <c r="C1721" t="s">
        <v>309</v>
      </c>
      <c r="D1721" t="s">
        <v>477</v>
      </c>
      <c r="E1721" t="s">
        <v>77</v>
      </c>
      <c r="F1721" t="s">
        <v>78</v>
      </c>
      <c r="G1721">
        <v>18</v>
      </c>
      <c r="H1721" t="s">
        <v>251</v>
      </c>
      <c r="I1721" t="s">
        <v>525</v>
      </c>
      <c r="J1721" t="s">
        <v>527</v>
      </c>
      <c r="K1721" s="142">
        <v>333</v>
      </c>
      <c r="L1721" s="326">
        <v>0.25400000810623169</v>
      </c>
      <c r="N1721" s="142">
        <v>1608</v>
      </c>
      <c r="O1721" s="326">
        <v>0.2425000071525574</v>
      </c>
      <c r="Q1721" s="142">
        <v>30576</v>
      </c>
      <c r="R1721" s="326">
        <v>0.2478100061416626</v>
      </c>
    </row>
    <row r="1722" spans="1:19" x14ac:dyDescent="0.25">
      <c r="A1722" t="s">
        <v>478</v>
      </c>
      <c r="B1722" t="s">
        <v>284</v>
      </c>
      <c r="C1722" t="s">
        <v>309</v>
      </c>
      <c r="D1722" t="s">
        <v>477</v>
      </c>
      <c r="E1722" t="s">
        <v>77</v>
      </c>
      <c r="F1722" t="s">
        <v>78</v>
      </c>
      <c r="G1722" s="133">
        <v>18</v>
      </c>
      <c r="H1722" t="s">
        <v>251</v>
      </c>
      <c r="I1722" t="s">
        <v>525</v>
      </c>
      <c r="J1722" t="s">
        <v>526</v>
      </c>
      <c r="K1722" s="327">
        <v>313</v>
      </c>
      <c r="L1722" s="326">
        <v>0.23874999582767489</v>
      </c>
      <c r="N1722" s="327">
        <v>1680</v>
      </c>
      <c r="O1722" s="326">
        <v>0.25336000323295588</v>
      </c>
      <c r="Q1722" s="327">
        <v>30917</v>
      </c>
      <c r="R1722" s="326">
        <v>0.25056999921798712</v>
      </c>
      <c r="S1722" s="325"/>
    </row>
    <row r="1723" spans="1:19" x14ac:dyDescent="0.25">
      <c r="A1723" t="s">
        <v>478</v>
      </c>
      <c r="B1723" t="s">
        <v>284</v>
      </c>
      <c r="C1723" t="s">
        <v>309</v>
      </c>
      <c r="D1723" t="s">
        <v>477</v>
      </c>
      <c r="E1723" t="s">
        <v>77</v>
      </c>
      <c r="F1723" t="s">
        <v>78</v>
      </c>
      <c r="G1723" s="133">
        <v>18</v>
      </c>
      <c r="H1723" t="s">
        <v>251</v>
      </c>
      <c r="I1723" t="s">
        <v>525</v>
      </c>
      <c r="J1723" t="s">
        <v>259</v>
      </c>
      <c r="K1723" s="327">
        <v>274</v>
      </c>
      <c r="L1723" s="326">
        <v>0.20900000631809229</v>
      </c>
      <c r="N1723" s="327">
        <v>1375</v>
      </c>
      <c r="O1723" s="326">
        <v>0.20735999941825869</v>
      </c>
      <c r="Q1723" s="327">
        <v>23351</v>
      </c>
      <c r="R1723" s="326">
        <v>0.18925000727176669</v>
      </c>
      <c r="S1723" s="325"/>
    </row>
    <row r="1724" spans="1:19" x14ac:dyDescent="0.25">
      <c r="A1724" t="s">
        <v>478</v>
      </c>
      <c r="B1724" t="s">
        <v>284</v>
      </c>
      <c r="C1724" t="s">
        <v>309</v>
      </c>
      <c r="D1724" t="s">
        <v>477</v>
      </c>
      <c r="E1724" t="s">
        <v>77</v>
      </c>
      <c r="F1724" t="s">
        <v>78</v>
      </c>
      <c r="G1724" s="133">
        <v>18</v>
      </c>
      <c r="H1724" t="s">
        <v>251</v>
      </c>
      <c r="I1724" t="s">
        <v>525</v>
      </c>
      <c r="J1724" t="s">
        <v>260</v>
      </c>
      <c r="K1724" s="327">
        <v>190</v>
      </c>
      <c r="L1724" s="326">
        <v>0.14493000507354739</v>
      </c>
      <c r="N1724" s="327">
        <v>1030</v>
      </c>
      <c r="O1724" s="326">
        <v>0.15533000230789179</v>
      </c>
      <c r="Q1724" s="327">
        <v>17285</v>
      </c>
      <c r="R1724" s="326">
        <v>0.14009000360965729</v>
      </c>
      <c r="S1724" s="325"/>
    </row>
    <row r="1725" spans="1:19" x14ac:dyDescent="0.25">
      <c r="A1725" t="s">
        <v>478</v>
      </c>
      <c r="B1725" t="s">
        <v>284</v>
      </c>
      <c r="C1725" t="s">
        <v>309</v>
      </c>
      <c r="D1725" t="s">
        <v>477</v>
      </c>
      <c r="E1725" t="s">
        <v>77</v>
      </c>
      <c r="F1725" t="s">
        <v>78</v>
      </c>
      <c r="G1725">
        <v>18</v>
      </c>
      <c r="H1725" t="s">
        <v>251</v>
      </c>
      <c r="I1725" t="s">
        <v>521</v>
      </c>
      <c r="J1725" t="s">
        <v>524</v>
      </c>
      <c r="K1725" s="142">
        <v>1075</v>
      </c>
      <c r="L1725" s="326">
        <v>0.81998002529144287</v>
      </c>
      <c r="M1725" s="326">
        <v>0.84579002857208252</v>
      </c>
      <c r="N1725" s="142">
        <v>5451</v>
      </c>
      <c r="O1725" s="326">
        <v>0.82204997539520264</v>
      </c>
      <c r="P1725" s="326">
        <v>0.85197997093200684</v>
      </c>
      <c r="Q1725" s="142">
        <v>99716</v>
      </c>
      <c r="R1725" s="326">
        <v>0.80817002058029175</v>
      </c>
      <c r="S1725" s="326">
        <v>0.84360998868942261</v>
      </c>
    </row>
    <row r="1726" spans="1:19" x14ac:dyDescent="0.25">
      <c r="A1726" t="s">
        <v>478</v>
      </c>
      <c r="B1726" t="s">
        <v>284</v>
      </c>
      <c r="C1726" t="s">
        <v>309</v>
      </c>
      <c r="D1726" t="s">
        <v>477</v>
      </c>
      <c r="E1726" t="s">
        <v>77</v>
      </c>
      <c r="F1726" t="s">
        <v>78</v>
      </c>
      <c r="G1726" s="133">
        <v>18</v>
      </c>
      <c r="H1726" t="s">
        <v>251</v>
      </c>
      <c r="I1726" t="s">
        <v>521</v>
      </c>
      <c r="J1726" t="s">
        <v>523</v>
      </c>
      <c r="K1726" s="327">
        <v>124</v>
      </c>
      <c r="L1726" s="326">
        <v>9.4580002129077911E-2</v>
      </c>
      <c r="M1726" s="326">
        <v>9.7560003399848938E-2</v>
      </c>
      <c r="N1726" s="327">
        <v>556</v>
      </c>
      <c r="O1726" s="326">
        <v>8.3849996328353882E-2</v>
      </c>
      <c r="P1726" s="326">
        <v>8.6900003254413605E-2</v>
      </c>
      <c r="Q1726" s="327">
        <v>10969</v>
      </c>
      <c r="R1726" s="326">
        <v>8.8899999856948853E-2</v>
      </c>
      <c r="S1726" s="325">
        <v>9.2799998819828033E-2</v>
      </c>
    </row>
    <row r="1727" spans="1:19" x14ac:dyDescent="0.25">
      <c r="A1727" t="s">
        <v>478</v>
      </c>
      <c r="B1727" t="s">
        <v>284</v>
      </c>
      <c r="C1727" t="s">
        <v>309</v>
      </c>
      <c r="D1727" t="s">
        <v>477</v>
      </c>
      <c r="E1727" t="s">
        <v>77</v>
      </c>
      <c r="F1727" t="s">
        <v>78</v>
      </c>
      <c r="G1727" s="133">
        <v>18</v>
      </c>
      <c r="H1727" t="s">
        <v>251</v>
      </c>
      <c r="I1727" t="s">
        <v>521</v>
      </c>
      <c r="J1727" t="s">
        <v>522</v>
      </c>
      <c r="K1727" s="327">
        <v>72</v>
      </c>
      <c r="L1727" s="326">
        <v>5.4919999092817313E-2</v>
      </c>
      <c r="M1727" s="326">
        <v>5.6650001555681229E-2</v>
      </c>
      <c r="N1727" s="327">
        <v>391</v>
      </c>
      <c r="O1727" s="326">
        <v>5.8970000594854348E-2</v>
      </c>
      <c r="P1727" s="326">
        <v>6.1110001057386398E-2</v>
      </c>
      <c r="Q1727" s="327">
        <v>7517</v>
      </c>
      <c r="R1727" s="326">
        <v>6.0920000076293952E-2</v>
      </c>
      <c r="S1727" s="325">
        <v>6.3589997589588165E-2</v>
      </c>
    </row>
    <row r="1728" spans="1:19" x14ac:dyDescent="0.25">
      <c r="A1728" t="s">
        <v>478</v>
      </c>
      <c r="B1728" t="s">
        <v>284</v>
      </c>
      <c r="C1728" t="s">
        <v>309</v>
      </c>
      <c r="D1728" t="s">
        <v>477</v>
      </c>
      <c r="E1728" t="s">
        <v>77</v>
      </c>
      <c r="F1728" t="s">
        <v>78</v>
      </c>
      <c r="G1728" s="133">
        <v>18</v>
      </c>
      <c r="H1728" t="s">
        <v>251</v>
      </c>
      <c r="I1728" t="s">
        <v>521</v>
      </c>
      <c r="J1728" t="s">
        <v>438</v>
      </c>
      <c r="K1728" s="327">
        <v>40</v>
      </c>
      <c r="L1728" s="326">
        <v>3.0510000884532928E-2</v>
      </c>
      <c r="N1728" s="327">
        <v>233</v>
      </c>
      <c r="O1728" s="326">
        <v>3.5140000283718109E-2</v>
      </c>
      <c r="Q1728" s="327">
        <v>5183</v>
      </c>
      <c r="R1728" s="326">
        <v>4.2010001838207238E-2</v>
      </c>
      <c r="S1728" s="325"/>
    </row>
    <row r="1729" spans="1:19" x14ac:dyDescent="0.25">
      <c r="A1729" t="s">
        <v>478</v>
      </c>
      <c r="B1729" t="s">
        <v>284</v>
      </c>
      <c r="C1729" t="s">
        <v>309</v>
      </c>
      <c r="D1729" t="s">
        <v>477</v>
      </c>
      <c r="E1729" t="s">
        <v>77</v>
      </c>
      <c r="F1729" t="s">
        <v>78</v>
      </c>
      <c r="G1729" s="133">
        <v>18</v>
      </c>
      <c r="H1729" t="s">
        <v>251</v>
      </c>
      <c r="I1729" t="s">
        <v>517</v>
      </c>
      <c r="J1729" t="s">
        <v>520</v>
      </c>
      <c r="K1729" s="327">
        <v>477</v>
      </c>
      <c r="L1729" s="326">
        <v>0.3638400137424469</v>
      </c>
      <c r="N1729" s="327">
        <v>2402</v>
      </c>
      <c r="O1729" s="326">
        <v>0.36223998665809631</v>
      </c>
      <c r="Q1729" s="327">
        <v>43571</v>
      </c>
      <c r="R1729" s="326">
        <v>0.35313001275062561</v>
      </c>
      <c r="S1729" s="325"/>
    </row>
    <row r="1730" spans="1:19" x14ac:dyDescent="0.25">
      <c r="A1730" t="s">
        <v>478</v>
      </c>
      <c r="B1730" t="s">
        <v>284</v>
      </c>
      <c r="C1730" t="s">
        <v>309</v>
      </c>
      <c r="D1730" t="s">
        <v>477</v>
      </c>
      <c r="E1730" t="s">
        <v>77</v>
      </c>
      <c r="F1730" t="s">
        <v>78</v>
      </c>
      <c r="G1730" s="133">
        <v>18</v>
      </c>
      <c r="H1730" t="s">
        <v>251</v>
      </c>
      <c r="I1730" t="s">
        <v>517</v>
      </c>
      <c r="J1730" t="s">
        <v>519</v>
      </c>
      <c r="K1730" s="327">
        <v>378</v>
      </c>
      <c r="L1730" s="326">
        <v>0.28832998871803278</v>
      </c>
      <c r="N1730" s="327">
        <v>1793</v>
      </c>
      <c r="O1730" s="326">
        <v>0.27039998769760132</v>
      </c>
      <c r="Q1730" s="327">
        <v>34904</v>
      </c>
      <c r="R1730" s="326">
        <v>0.28288999199867249</v>
      </c>
      <c r="S1730" s="325"/>
    </row>
    <row r="1731" spans="1:19" x14ac:dyDescent="0.25">
      <c r="A1731" t="s">
        <v>478</v>
      </c>
      <c r="B1731" t="s">
        <v>284</v>
      </c>
      <c r="C1731" t="s">
        <v>309</v>
      </c>
      <c r="D1731" t="s">
        <v>477</v>
      </c>
      <c r="E1731" t="s">
        <v>77</v>
      </c>
      <c r="F1731" t="s">
        <v>78</v>
      </c>
      <c r="G1731" s="133">
        <v>18</v>
      </c>
      <c r="H1731" t="s">
        <v>251</v>
      </c>
      <c r="I1731" t="s">
        <v>517</v>
      </c>
      <c r="J1731" t="s">
        <v>518</v>
      </c>
      <c r="K1731" s="327">
        <v>456</v>
      </c>
      <c r="L1731" s="326">
        <v>0.34782999753952032</v>
      </c>
      <c r="N1731" s="327">
        <v>2436</v>
      </c>
      <c r="O1731" s="326">
        <v>0.36737000942230219</v>
      </c>
      <c r="Q1731" s="327">
        <v>44910</v>
      </c>
      <c r="R1731" s="326">
        <v>0.3639799952507019</v>
      </c>
      <c r="S1731" s="325"/>
    </row>
    <row r="1732" spans="1:19" x14ac:dyDescent="0.25">
      <c r="A1732" t="s">
        <v>478</v>
      </c>
      <c r="B1732" t="s">
        <v>284</v>
      </c>
      <c r="C1732" t="s">
        <v>309</v>
      </c>
      <c r="D1732" t="s">
        <v>477</v>
      </c>
      <c r="E1732" t="s">
        <v>77</v>
      </c>
      <c r="F1732" t="s">
        <v>78</v>
      </c>
      <c r="G1732" s="133">
        <v>18</v>
      </c>
      <c r="H1732" t="s">
        <v>251</v>
      </c>
      <c r="I1732" t="s">
        <v>513</v>
      </c>
      <c r="J1732" t="s">
        <v>516</v>
      </c>
      <c r="K1732" s="327">
        <v>50</v>
      </c>
      <c r="L1732" s="326">
        <v>3.8139998912811279E-2</v>
      </c>
      <c r="M1732" s="326">
        <v>4.0720000863075263E-2</v>
      </c>
      <c r="N1732" s="327">
        <v>248</v>
      </c>
      <c r="O1732" s="326">
        <v>3.7399999797344208E-2</v>
      </c>
      <c r="P1732" s="326">
        <v>3.9019998162984848E-2</v>
      </c>
      <c r="Q1732" s="327">
        <v>4179</v>
      </c>
      <c r="R1732" s="326">
        <v>3.3870000392198563E-2</v>
      </c>
      <c r="S1732" s="325">
        <v>3.8320001214742661E-2</v>
      </c>
    </row>
    <row r="1733" spans="1:19" x14ac:dyDescent="0.25">
      <c r="A1733" t="s">
        <v>478</v>
      </c>
      <c r="B1733" t="s">
        <v>284</v>
      </c>
      <c r="C1733" t="s">
        <v>309</v>
      </c>
      <c r="D1733" t="s">
        <v>477</v>
      </c>
      <c r="E1733" t="s">
        <v>77</v>
      </c>
      <c r="F1733" t="s">
        <v>78</v>
      </c>
      <c r="G1733" s="133">
        <v>18</v>
      </c>
      <c r="H1733" t="s">
        <v>251</v>
      </c>
      <c r="I1733" t="s">
        <v>513</v>
      </c>
      <c r="J1733" t="s">
        <v>515</v>
      </c>
      <c r="K1733" s="327">
        <v>135</v>
      </c>
      <c r="L1733" s="326">
        <v>0.10296999663114551</v>
      </c>
      <c r="M1733" s="326">
        <v>0.10993000119924549</v>
      </c>
      <c r="N1733" s="327">
        <v>765</v>
      </c>
      <c r="O1733" s="326">
        <v>0.1153699979186058</v>
      </c>
      <c r="P1733" s="326">
        <v>0.1203799992799759</v>
      </c>
      <c r="Q1733" s="327">
        <v>13286</v>
      </c>
      <c r="R1733" s="326">
        <v>0.1076800003647804</v>
      </c>
      <c r="S1733" s="325">
        <v>0.12182000279426571</v>
      </c>
    </row>
    <row r="1734" spans="1:19" x14ac:dyDescent="0.25">
      <c r="A1734" t="s">
        <v>478</v>
      </c>
      <c r="B1734" t="s">
        <v>284</v>
      </c>
      <c r="C1734" t="s">
        <v>309</v>
      </c>
      <c r="D1734" t="s">
        <v>477</v>
      </c>
      <c r="E1734" t="s">
        <v>77</v>
      </c>
      <c r="F1734" t="s">
        <v>78</v>
      </c>
      <c r="G1734" s="133">
        <v>18</v>
      </c>
      <c r="H1734" t="s">
        <v>251</v>
      </c>
      <c r="I1734" t="s">
        <v>513</v>
      </c>
      <c r="J1734" t="s">
        <v>514</v>
      </c>
      <c r="K1734" s="327">
        <v>1043</v>
      </c>
      <c r="L1734" s="326">
        <v>0.79558002948760986</v>
      </c>
      <c r="M1734" s="326">
        <v>0.8493499755859375</v>
      </c>
      <c r="N1734" s="327">
        <v>5342</v>
      </c>
      <c r="O1734" s="326">
        <v>0.80561000108718872</v>
      </c>
      <c r="P1734" s="326">
        <v>0.84060001373291016</v>
      </c>
      <c r="Q1734" s="327">
        <v>91601</v>
      </c>
      <c r="R1734" s="326">
        <v>0.74239999055862427</v>
      </c>
      <c r="S1734" s="325">
        <v>0.83986997604370117</v>
      </c>
    </row>
    <row r="1735" spans="1:19" x14ac:dyDescent="0.25">
      <c r="A1735" t="s">
        <v>478</v>
      </c>
      <c r="B1735" t="s">
        <v>284</v>
      </c>
      <c r="C1735" t="s">
        <v>309</v>
      </c>
      <c r="D1735" t="s">
        <v>477</v>
      </c>
      <c r="E1735" t="s">
        <v>77</v>
      </c>
      <c r="F1735" t="s">
        <v>78</v>
      </c>
      <c r="G1735" s="133">
        <v>18</v>
      </c>
      <c r="H1735" t="s">
        <v>251</v>
      </c>
      <c r="I1735" t="s">
        <v>513</v>
      </c>
      <c r="J1735" t="s">
        <v>512</v>
      </c>
      <c r="K1735" s="327">
        <v>83</v>
      </c>
      <c r="L1735" s="326">
        <v>6.3309997320175171E-2</v>
      </c>
      <c r="N1735" s="327">
        <v>276</v>
      </c>
      <c r="O1735" s="326">
        <v>4.1620001196861267E-2</v>
      </c>
      <c r="Q1735" s="327">
        <v>14319</v>
      </c>
      <c r="R1735" s="326">
        <v>0.11604999750852581</v>
      </c>
      <c r="S1735" s="325"/>
    </row>
    <row r="1736" spans="1:19" x14ac:dyDescent="0.25">
      <c r="A1736" t="s">
        <v>478</v>
      </c>
      <c r="B1736" t="s">
        <v>284</v>
      </c>
      <c r="C1736" t="s">
        <v>309</v>
      </c>
      <c r="D1736" t="s">
        <v>477</v>
      </c>
      <c r="E1736" t="s">
        <v>77</v>
      </c>
      <c r="F1736" t="s">
        <v>78</v>
      </c>
      <c r="G1736">
        <v>18</v>
      </c>
      <c r="H1736" t="s">
        <v>251</v>
      </c>
      <c r="I1736" t="s">
        <v>575</v>
      </c>
      <c r="J1736" t="s">
        <v>511</v>
      </c>
      <c r="K1736" s="142">
        <v>19</v>
      </c>
      <c r="L1736" s="326">
        <v>1.448999997228384E-2</v>
      </c>
      <c r="M1736" s="326">
        <v>1.575000025331974E-2</v>
      </c>
      <c r="N1736" s="142">
        <v>69</v>
      </c>
      <c r="O1736" s="326">
        <v>1.0409999638795849E-2</v>
      </c>
      <c r="P1736" s="326">
        <v>1.145999971777201E-2</v>
      </c>
      <c r="Q1736" s="142">
        <v>5100</v>
      </c>
      <c r="R1736" s="326">
        <v>4.1329998522996902E-2</v>
      </c>
      <c r="S1736" s="326">
        <v>4.4070001691579819E-2</v>
      </c>
    </row>
    <row r="1737" spans="1:19" x14ac:dyDescent="0.25">
      <c r="A1737" t="s">
        <v>478</v>
      </c>
      <c r="B1737" t="s">
        <v>284</v>
      </c>
      <c r="C1737" t="s">
        <v>309</v>
      </c>
      <c r="D1737" t="s">
        <v>477</v>
      </c>
      <c r="E1737" t="s">
        <v>77</v>
      </c>
      <c r="F1737" t="s">
        <v>78</v>
      </c>
      <c r="G1737">
        <v>18</v>
      </c>
      <c r="H1737" t="s">
        <v>251</v>
      </c>
      <c r="I1737" t="s">
        <v>575</v>
      </c>
      <c r="J1737" t="s">
        <v>510</v>
      </c>
      <c r="K1737" s="142">
        <v>6</v>
      </c>
      <c r="L1737" s="326">
        <v>4.5799999497830868E-3</v>
      </c>
      <c r="M1737" s="326">
        <v>4.980000201612711E-3</v>
      </c>
      <c r="N1737" s="142">
        <v>18</v>
      </c>
      <c r="O1737" s="326">
        <v>2.7099999133497481E-3</v>
      </c>
      <c r="P1737" s="326">
        <v>2.989999949932098E-3</v>
      </c>
      <c r="Q1737" s="142">
        <v>2781</v>
      </c>
      <c r="R1737" s="326">
        <v>2.2539999336004261E-2</v>
      </c>
      <c r="S1737" s="326">
        <v>2.4029999971389771E-2</v>
      </c>
    </row>
    <row r="1738" spans="1:19" x14ac:dyDescent="0.25">
      <c r="A1738" t="s">
        <v>478</v>
      </c>
      <c r="B1738" t="s">
        <v>284</v>
      </c>
      <c r="C1738" t="s">
        <v>309</v>
      </c>
      <c r="D1738" t="s">
        <v>477</v>
      </c>
      <c r="E1738" t="s">
        <v>77</v>
      </c>
      <c r="F1738" t="s">
        <v>78</v>
      </c>
      <c r="G1738" s="133">
        <v>18</v>
      </c>
      <c r="H1738" t="s">
        <v>251</v>
      </c>
      <c r="I1738" t="s">
        <v>575</v>
      </c>
      <c r="J1738" t="s">
        <v>509</v>
      </c>
      <c r="K1738" s="327">
        <v>7</v>
      </c>
      <c r="L1738" s="326">
        <v>5.3400001488626003E-3</v>
      </c>
      <c r="M1738" s="326">
        <v>5.7999999262392521E-3</v>
      </c>
      <c r="N1738" s="327">
        <v>30</v>
      </c>
      <c r="O1738" s="326">
        <v>4.5199999585747719E-3</v>
      </c>
      <c r="P1738" s="326">
        <v>4.980000201612711E-3</v>
      </c>
      <c r="Q1738" s="327">
        <v>909</v>
      </c>
      <c r="R1738" s="326">
        <v>7.3699997738003731E-3</v>
      </c>
      <c r="S1738" s="325">
        <v>7.8499997034668922E-3</v>
      </c>
    </row>
    <row r="1739" spans="1:19" x14ac:dyDescent="0.25">
      <c r="A1739" t="s">
        <v>478</v>
      </c>
      <c r="B1739" t="s">
        <v>284</v>
      </c>
      <c r="C1739" t="s">
        <v>309</v>
      </c>
      <c r="D1739" t="s">
        <v>477</v>
      </c>
      <c r="E1739" t="s">
        <v>77</v>
      </c>
      <c r="F1739" t="s">
        <v>78</v>
      </c>
      <c r="G1739">
        <v>18</v>
      </c>
      <c r="H1739" t="s">
        <v>251</v>
      </c>
      <c r="I1739" t="s">
        <v>575</v>
      </c>
      <c r="J1739" t="s">
        <v>508</v>
      </c>
      <c r="K1739" s="142">
        <v>106</v>
      </c>
      <c r="L1739" s="326">
        <v>8.0849997699260712E-2</v>
      </c>
      <c r="M1739" s="326">
        <v>8.7889999151229858E-2</v>
      </c>
      <c r="N1739" s="142">
        <v>148</v>
      </c>
      <c r="O1739" s="326">
        <v>2.232000045478344E-2</v>
      </c>
      <c r="P1739" s="326">
        <v>2.4579999968409538E-2</v>
      </c>
      <c r="Q1739" s="142">
        <v>2219</v>
      </c>
      <c r="R1739" s="326">
        <v>1.7980000004172329E-2</v>
      </c>
      <c r="S1739" s="326">
        <v>1.9169999286532399E-2</v>
      </c>
    </row>
    <row r="1740" spans="1:19" x14ac:dyDescent="0.25">
      <c r="A1740" t="s">
        <v>478</v>
      </c>
      <c r="B1740" t="s">
        <v>284</v>
      </c>
      <c r="C1740" t="s">
        <v>309</v>
      </c>
      <c r="D1740" t="s">
        <v>477</v>
      </c>
      <c r="E1740" t="s">
        <v>77</v>
      </c>
      <c r="F1740" t="s">
        <v>78</v>
      </c>
      <c r="G1740" s="133">
        <v>18</v>
      </c>
      <c r="H1740" t="s">
        <v>251</v>
      </c>
      <c r="I1740" t="s">
        <v>575</v>
      </c>
      <c r="J1740" t="s">
        <v>438</v>
      </c>
      <c r="K1740" s="327">
        <v>105</v>
      </c>
      <c r="L1740" s="326">
        <v>8.0090001225471497E-2</v>
      </c>
      <c r="N1740" s="327">
        <v>611</v>
      </c>
      <c r="O1740" s="326">
        <v>9.2139996588230133E-2</v>
      </c>
      <c r="Q1740" s="327">
        <v>7648</v>
      </c>
      <c r="R1740" s="326">
        <v>6.1980001628398902E-2</v>
      </c>
      <c r="S1740" s="325"/>
    </row>
    <row r="1741" spans="1:19" x14ac:dyDescent="0.25">
      <c r="A1741" t="s">
        <v>478</v>
      </c>
      <c r="B1741" t="s">
        <v>284</v>
      </c>
      <c r="C1741" t="s">
        <v>309</v>
      </c>
      <c r="D1741" t="s">
        <v>477</v>
      </c>
      <c r="E1741" t="s">
        <v>77</v>
      </c>
      <c r="F1741" t="s">
        <v>78</v>
      </c>
      <c r="G1741" s="133">
        <v>18</v>
      </c>
      <c r="H1741" t="s">
        <v>251</v>
      </c>
      <c r="I1741" t="s">
        <v>575</v>
      </c>
      <c r="J1741" t="s">
        <v>507</v>
      </c>
      <c r="K1741" s="327">
        <v>1068</v>
      </c>
      <c r="L1741" s="326">
        <v>0.81464999914169312</v>
      </c>
      <c r="M1741" s="326">
        <v>0.8855699896812439</v>
      </c>
      <c r="N1741" s="327">
        <v>5755</v>
      </c>
      <c r="O1741" s="326">
        <v>0.86789000034332275</v>
      </c>
      <c r="P1741" s="326">
        <v>0.95598000288009644</v>
      </c>
      <c r="Q1741" s="327">
        <v>104728</v>
      </c>
      <c r="R1741" s="326">
        <v>0.84878998994827271</v>
      </c>
      <c r="S1741" s="325">
        <v>0.90487998723983765</v>
      </c>
    </row>
    <row r="1742" spans="1:19" x14ac:dyDescent="0.25">
      <c r="A1742" t="s">
        <v>478</v>
      </c>
      <c r="B1742" t="s">
        <v>284</v>
      </c>
      <c r="C1742" t="s">
        <v>309</v>
      </c>
      <c r="D1742" t="s">
        <v>477</v>
      </c>
      <c r="E1742" t="s">
        <v>77</v>
      </c>
      <c r="F1742" t="s">
        <v>78</v>
      </c>
      <c r="G1742" s="133">
        <v>18</v>
      </c>
      <c r="H1742" t="s">
        <v>251</v>
      </c>
      <c r="I1742" t="s">
        <v>576</v>
      </c>
      <c r="J1742" t="s">
        <v>485</v>
      </c>
      <c r="K1742" s="327">
        <v>0</v>
      </c>
      <c r="L1742" s="326">
        <v>0</v>
      </c>
      <c r="N1742" s="327">
        <v>0</v>
      </c>
      <c r="O1742" s="326">
        <v>0</v>
      </c>
      <c r="Q1742" s="327">
        <v>2</v>
      </c>
      <c r="R1742" s="326">
        <v>1.99999994947575E-5</v>
      </c>
      <c r="S1742" s="325">
        <v>0.5</v>
      </c>
    </row>
    <row r="1743" spans="1:19" x14ac:dyDescent="0.25">
      <c r="A1743" t="s">
        <v>478</v>
      </c>
      <c r="B1743" t="s">
        <v>284</v>
      </c>
      <c r="C1743" t="s">
        <v>309</v>
      </c>
      <c r="D1743" t="s">
        <v>477</v>
      </c>
      <c r="E1743" t="s">
        <v>77</v>
      </c>
      <c r="F1743" t="s">
        <v>78</v>
      </c>
      <c r="G1743">
        <v>18</v>
      </c>
      <c r="H1743" t="s">
        <v>251</v>
      </c>
      <c r="I1743" t="s">
        <v>576</v>
      </c>
      <c r="J1743" t="s">
        <v>484</v>
      </c>
      <c r="K1743" s="142">
        <v>0</v>
      </c>
      <c r="L1743" s="326">
        <v>0</v>
      </c>
      <c r="N1743" s="142">
        <v>0</v>
      </c>
      <c r="O1743" s="326">
        <v>0</v>
      </c>
      <c r="Q1743" s="142">
        <v>2</v>
      </c>
      <c r="R1743" s="326">
        <v>1.99999994947575E-5</v>
      </c>
      <c r="S1743" s="326">
        <v>0.5</v>
      </c>
    </row>
    <row r="1744" spans="1:19" x14ac:dyDescent="0.25">
      <c r="A1744" t="s">
        <v>478</v>
      </c>
      <c r="B1744" t="s">
        <v>284</v>
      </c>
      <c r="C1744" t="s">
        <v>309</v>
      </c>
      <c r="D1744" t="s">
        <v>477</v>
      </c>
      <c r="E1744" t="s">
        <v>77</v>
      </c>
      <c r="F1744" t="s">
        <v>78</v>
      </c>
      <c r="G1744">
        <v>18</v>
      </c>
      <c r="H1744" t="s">
        <v>251</v>
      </c>
      <c r="I1744" t="s">
        <v>576</v>
      </c>
      <c r="J1744" t="s">
        <v>438</v>
      </c>
      <c r="K1744" s="142">
        <v>1311</v>
      </c>
      <c r="L1744" s="326">
        <v>1</v>
      </c>
      <c r="N1744" s="142">
        <v>6631</v>
      </c>
      <c r="O1744" s="326">
        <v>1</v>
      </c>
      <c r="Q1744" s="142">
        <v>123381</v>
      </c>
      <c r="R1744" s="326">
        <v>0.99997001886367798</v>
      </c>
    </row>
    <row r="1745" spans="1:19" x14ac:dyDescent="0.25">
      <c r="A1745" t="s">
        <v>478</v>
      </c>
      <c r="B1745" t="s">
        <v>284</v>
      </c>
      <c r="C1745" t="s">
        <v>309</v>
      </c>
      <c r="D1745" t="s">
        <v>477</v>
      </c>
      <c r="E1745" t="s">
        <v>77</v>
      </c>
      <c r="F1745" t="s">
        <v>78</v>
      </c>
      <c r="G1745" s="133">
        <v>18</v>
      </c>
      <c r="H1745" t="s">
        <v>251</v>
      </c>
      <c r="I1745" t="s">
        <v>504</v>
      </c>
      <c r="J1745" t="s">
        <v>506</v>
      </c>
      <c r="K1745" s="327">
        <v>83</v>
      </c>
      <c r="L1745" s="326">
        <v>6.3309997320175171E-2</v>
      </c>
      <c r="N1745" s="327">
        <v>276</v>
      </c>
      <c r="O1745" s="326">
        <v>4.1620001196861267E-2</v>
      </c>
      <c r="Q1745" s="327">
        <v>14319</v>
      </c>
      <c r="R1745" s="326">
        <v>0.11604999750852581</v>
      </c>
      <c r="S1745" s="325"/>
    </row>
    <row r="1746" spans="1:19" x14ac:dyDescent="0.25">
      <c r="A1746" t="s">
        <v>478</v>
      </c>
      <c r="B1746" t="s">
        <v>284</v>
      </c>
      <c r="C1746" t="s">
        <v>309</v>
      </c>
      <c r="D1746" t="s">
        <v>477</v>
      </c>
      <c r="E1746" t="s">
        <v>77</v>
      </c>
      <c r="F1746" t="s">
        <v>78</v>
      </c>
      <c r="G1746" s="133">
        <v>18</v>
      </c>
      <c r="H1746" t="s">
        <v>251</v>
      </c>
      <c r="I1746" t="s">
        <v>504</v>
      </c>
      <c r="J1746" t="s">
        <v>424</v>
      </c>
      <c r="K1746" s="327">
        <v>135</v>
      </c>
      <c r="L1746" s="326">
        <v>0.10296999663114551</v>
      </c>
      <c r="M1746" s="326">
        <v>0.10993000119924549</v>
      </c>
      <c r="N1746" s="327">
        <v>765</v>
      </c>
      <c r="O1746" s="326">
        <v>0.1153699979186058</v>
      </c>
      <c r="P1746" s="326">
        <v>0.1203799992799759</v>
      </c>
      <c r="Q1746" s="327">
        <v>13286</v>
      </c>
      <c r="R1746" s="326">
        <v>0.1076800003647804</v>
      </c>
      <c r="S1746" s="325">
        <v>0.12182000279426571</v>
      </c>
    </row>
    <row r="1747" spans="1:19" x14ac:dyDescent="0.25">
      <c r="A1747" t="s">
        <v>478</v>
      </c>
      <c r="B1747" t="s">
        <v>284</v>
      </c>
      <c r="C1747" t="s">
        <v>309</v>
      </c>
      <c r="D1747" t="s">
        <v>477</v>
      </c>
      <c r="E1747" t="s">
        <v>77</v>
      </c>
      <c r="F1747" t="s">
        <v>78</v>
      </c>
      <c r="G1747" s="133">
        <v>18</v>
      </c>
      <c r="H1747" t="s">
        <v>251</v>
      </c>
      <c r="I1747" t="s">
        <v>504</v>
      </c>
      <c r="J1747" t="s">
        <v>455</v>
      </c>
      <c r="K1747" s="327">
        <v>505</v>
      </c>
      <c r="L1747" s="326">
        <v>0.38519999384880071</v>
      </c>
      <c r="M1747" s="326">
        <v>0.41124001145362848</v>
      </c>
      <c r="N1747" s="327">
        <v>2451</v>
      </c>
      <c r="O1747" s="326">
        <v>0.36963000893592829</v>
      </c>
      <c r="P1747" s="326">
        <v>0.38567999005317688</v>
      </c>
      <c r="Q1747" s="327">
        <v>43045</v>
      </c>
      <c r="R1747" s="326">
        <v>0.34887000918388372</v>
      </c>
      <c r="S1747" s="325">
        <v>0.39467000961303711</v>
      </c>
    </row>
    <row r="1748" spans="1:19" x14ac:dyDescent="0.25">
      <c r="A1748" t="s">
        <v>478</v>
      </c>
      <c r="B1748" t="s">
        <v>284</v>
      </c>
      <c r="C1748" t="s">
        <v>309</v>
      </c>
      <c r="D1748" t="s">
        <v>477</v>
      </c>
      <c r="E1748" t="s">
        <v>77</v>
      </c>
      <c r="F1748" t="s">
        <v>78</v>
      </c>
      <c r="G1748" s="133">
        <v>18</v>
      </c>
      <c r="H1748" t="s">
        <v>251</v>
      </c>
      <c r="I1748" t="s">
        <v>504</v>
      </c>
      <c r="J1748" t="s">
        <v>505</v>
      </c>
      <c r="K1748" s="327">
        <v>471</v>
      </c>
      <c r="L1748" s="326">
        <v>0.35927000641822809</v>
      </c>
      <c r="M1748" s="326">
        <v>0.38354998826980591</v>
      </c>
      <c r="N1748" s="327">
        <v>2573</v>
      </c>
      <c r="O1748" s="326">
        <v>0.38802999258041382</v>
      </c>
      <c r="P1748" s="326">
        <v>0.40487998723983759</v>
      </c>
      <c r="Q1748" s="327">
        <v>42835</v>
      </c>
      <c r="R1748" s="326">
        <v>0.34716999530792242</v>
      </c>
      <c r="S1748" s="325">
        <v>0.39274001121521002</v>
      </c>
    </row>
    <row r="1749" spans="1:19" x14ac:dyDescent="0.25">
      <c r="A1749" t="s">
        <v>478</v>
      </c>
      <c r="B1749" t="s">
        <v>284</v>
      </c>
      <c r="C1749" t="s">
        <v>309</v>
      </c>
      <c r="D1749" t="s">
        <v>477</v>
      </c>
      <c r="E1749" t="s">
        <v>77</v>
      </c>
      <c r="F1749" t="s">
        <v>78</v>
      </c>
      <c r="G1749" s="133">
        <v>18</v>
      </c>
      <c r="H1749" t="s">
        <v>251</v>
      </c>
      <c r="I1749" t="s">
        <v>504</v>
      </c>
      <c r="J1749" t="s">
        <v>503</v>
      </c>
      <c r="K1749" s="327">
        <v>117</v>
      </c>
      <c r="L1749" s="326">
        <v>8.9239999651908875E-2</v>
      </c>
      <c r="M1749" s="326">
        <v>9.5279999077320099E-2</v>
      </c>
      <c r="N1749" s="327">
        <v>566</v>
      </c>
      <c r="O1749" s="326">
        <v>8.5359998047351837E-2</v>
      </c>
      <c r="P1749" s="326">
        <v>8.9060001075267792E-2</v>
      </c>
      <c r="Q1749" s="327">
        <v>9900</v>
      </c>
      <c r="R1749" s="326">
        <v>8.0239996314048767E-2</v>
      </c>
      <c r="S1749" s="325">
        <v>9.0769998729228973E-2</v>
      </c>
    </row>
    <row r="1750" spans="1:19" x14ac:dyDescent="0.25">
      <c r="A1750" t="s">
        <v>478</v>
      </c>
      <c r="B1750" t="s">
        <v>284</v>
      </c>
      <c r="C1750" t="s">
        <v>309</v>
      </c>
      <c r="D1750" t="s">
        <v>477</v>
      </c>
      <c r="E1750" t="s">
        <v>77</v>
      </c>
      <c r="F1750" t="s">
        <v>78</v>
      </c>
      <c r="G1750" s="133">
        <v>18</v>
      </c>
      <c r="H1750" t="s">
        <v>251</v>
      </c>
      <c r="I1750" t="s">
        <v>501</v>
      </c>
      <c r="J1750" t="s">
        <v>502</v>
      </c>
      <c r="K1750" s="327">
        <v>83</v>
      </c>
      <c r="L1750" s="326">
        <v>6.3309997320175171E-2</v>
      </c>
      <c r="N1750" s="327">
        <v>276</v>
      </c>
      <c r="O1750" s="326">
        <v>4.1620001196861267E-2</v>
      </c>
      <c r="Q1750" s="327">
        <v>14319</v>
      </c>
      <c r="R1750" s="326">
        <v>0.11604999750852581</v>
      </c>
      <c r="S1750" s="325"/>
    </row>
    <row r="1751" spans="1:19" x14ac:dyDescent="0.25">
      <c r="A1751" t="s">
        <v>478</v>
      </c>
      <c r="B1751" t="s">
        <v>284</v>
      </c>
      <c r="C1751" t="s">
        <v>309</v>
      </c>
      <c r="D1751" t="s">
        <v>477</v>
      </c>
      <c r="E1751" t="s">
        <v>77</v>
      </c>
      <c r="F1751" t="s">
        <v>78</v>
      </c>
      <c r="G1751" s="133">
        <v>18</v>
      </c>
      <c r="H1751" t="s">
        <v>251</v>
      </c>
      <c r="I1751" t="s">
        <v>501</v>
      </c>
      <c r="J1751" t="s">
        <v>500</v>
      </c>
      <c r="K1751" s="327">
        <v>1228</v>
      </c>
      <c r="L1751" s="326">
        <v>0.93668997287750244</v>
      </c>
      <c r="M1751" s="326">
        <v>1</v>
      </c>
      <c r="N1751" s="327">
        <v>6355</v>
      </c>
      <c r="O1751" s="326">
        <v>0.95837998390197754</v>
      </c>
      <c r="P1751" s="326">
        <v>1</v>
      </c>
      <c r="Q1751" s="327">
        <v>109066</v>
      </c>
      <c r="R1751" s="326">
        <v>0.88394999504089355</v>
      </c>
      <c r="S1751" s="325">
        <v>1</v>
      </c>
    </row>
    <row r="1752" spans="1:19" x14ac:dyDescent="0.25">
      <c r="A1752" t="s">
        <v>478</v>
      </c>
      <c r="B1752" t="s">
        <v>284</v>
      </c>
      <c r="C1752" t="s">
        <v>309</v>
      </c>
      <c r="D1752" t="s">
        <v>477</v>
      </c>
      <c r="E1752" t="s">
        <v>77</v>
      </c>
      <c r="F1752" t="s">
        <v>78</v>
      </c>
      <c r="G1752">
        <v>18</v>
      </c>
      <c r="H1752" t="s">
        <v>251</v>
      </c>
      <c r="I1752" t="s">
        <v>577</v>
      </c>
      <c r="J1752" t="s">
        <v>493</v>
      </c>
      <c r="K1752" s="142">
        <v>184</v>
      </c>
      <c r="L1752" s="326">
        <v>0.14034999907016751</v>
      </c>
      <c r="N1752" s="142">
        <v>1666</v>
      </c>
      <c r="O1752" s="326">
        <v>0.25123998522758478</v>
      </c>
      <c r="Q1752" s="142">
        <v>45663</v>
      </c>
      <c r="R1752" s="326">
        <v>0.37009000778198242</v>
      </c>
    </row>
    <row r="1753" spans="1:19" x14ac:dyDescent="0.25">
      <c r="A1753" t="s">
        <v>478</v>
      </c>
      <c r="B1753" t="s">
        <v>284</v>
      </c>
      <c r="C1753" t="s">
        <v>309</v>
      </c>
      <c r="D1753" t="s">
        <v>477</v>
      </c>
      <c r="E1753" t="s">
        <v>77</v>
      </c>
      <c r="F1753" t="s">
        <v>78</v>
      </c>
      <c r="G1753" s="133">
        <v>18</v>
      </c>
      <c r="H1753" t="s">
        <v>251</v>
      </c>
      <c r="I1753" t="s">
        <v>577</v>
      </c>
      <c r="J1753" t="s">
        <v>492</v>
      </c>
      <c r="K1753" s="327">
        <v>975</v>
      </c>
      <c r="L1753" s="326">
        <v>0.7437099814414978</v>
      </c>
      <c r="M1753" s="326">
        <v>0.86513000726699829</v>
      </c>
      <c r="N1753" s="327">
        <v>3831</v>
      </c>
      <c r="O1753" s="326">
        <v>0.57774001359939575</v>
      </c>
      <c r="P1753" s="326">
        <v>0.77160000801086426</v>
      </c>
      <c r="Q1753" s="327">
        <v>63272</v>
      </c>
      <c r="R1753" s="326">
        <v>0.51279997825622559</v>
      </c>
      <c r="S1753" s="325">
        <v>0.81407999992370605</v>
      </c>
    </row>
    <row r="1754" spans="1:19" x14ac:dyDescent="0.25">
      <c r="A1754" t="s">
        <v>478</v>
      </c>
      <c r="B1754" t="s">
        <v>284</v>
      </c>
      <c r="C1754" t="s">
        <v>309</v>
      </c>
      <c r="D1754" t="s">
        <v>477</v>
      </c>
      <c r="E1754" t="s">
        <v>77</v>
      </c>
      <c r="F1754" t="s">
        <v>78</v>
      </c>
      <c r="G1754">
        <v>18</v>
      </c>
      <c r="H1754" t="s">
        <v>251</v>
      </c>
      <c r="I1754" t="s">
        <v>577</v>
      </c>
      <c r="J1754" t="s">
        <v>491</v>
      </c>
      <c r="K1754" s="142">
        <v>110</v>
      </c>
      <c r="L1754" s="326">
        <v>8.3910003304481506E-2</v>
      </c>
      <c r="M1754" s="326">
        <v>9.7599998116493225E-2</v>
      </c>
      <c r="N1754" s="142">
        <v>744</v>
      </c>
      <c r="O1754" s="326">
        <v>0.1121999993920326</v>
      </c>
      <c r="P1754" s="326">
        <v>0.14984999597072601</v>
      </c>
      <c r="Q1754" s="142">
        <v>9186</v>
      </c>
      <c r="R1754" s="326">
        <v>7.4450001120567322E-2</v>
      </c>
      <c r="S1754" s="326">
        <v>0.11818999797105791</v>
      </c>
    </row>
    <row r="1755" spans="1:19" x14ac:dyDescent="0.25">
      <c r="A1755" t="s">
        <v>478</v>
      </c>
      <c r="B1755" t="s">
        <v>284</v>
      </c>
      <c r="C1755" t="s">
        <v>309</v>
      </c>
      <c r="D1755" t="s">
        <v>477</v>
      </c>
      <c r="E1755" t="s">
        <v>77</v>
      </c>
      <c r="F1755" t="s">
        <v>78</v>
      </c>
      <c r="G1755" s="133">
        <v>18</v>
      </c>
      <c r="H1755" t="s">
        <v>251</v>
      </c>
      <c r="I1755" t="s">
        <v>577</v>
      </c>
      <c r="J1755" t="s">
        <v>490</v>
      </c>
      <c r="K1755" s="327">
        <v>27</v>
      </c>
      <c r="L1755" s="326">
        <v>2.058999985456467E-2</v>
      </c>
      <c r="M1755" s="326">
        <v>2.3959999904036518E-2</v>
      </c>
      <c r="N1755" s="327">
        <v>270</v>
      </c>
      <c r="O1755" s="326">
        <v>4.0720000863075263E-2</v>
      </c>
      <c r="P1755" s="326">
        <v>5.437999963760376E-2</v>
      </c>
      <c r="Q1755" s="327">
        <v>3071</v>
      </c>
      <c r="R1755" s="326">
        <v>2.489000000059605E-2</v>
      </c>
      <c r="S1755" s="325">
        <v>3.9510000497102737E-2</v>
      </c>
    </row>
    <row r="1756" spans="1:19" x14ac:dyDescent="0.25">
      <c r="A1756" t="s">
        <v>478</v>
      </c>
      <c r="B1756" t="s">
        <v>284</v>
      </c>
      <c r="C1756" t="s">
        <v>309</v>
      </c>
      <c r="D1756" t="s">
        <v>477</v>
      </c>
      <c r="E1756" t="s">
        <v>77</v>
      </c>
      <c r="F1756" t="s">
        <v>78</v>
      </c>
      <c r="G1756" s="133">
        <v>18</v>
      </c>
      <c r="H1756" t="s">
        <v>251</v>
      </c>
      <c r="I1756" t="s">
        <v>577</v>
      </c>
      <c r="J1756" t="s">
        <v>489</v>
      </c>
      <c r="K1756" s="327">
        <v>9</v>
      </c>
      <c r="L1756" s="326">
        <v>6.8600000813603401E-3</v>
      </c>
      <c r="M1756" s="326">
        <v>7.9899998381733894E-3</v>
      </c>
      <c r="N1756" s="327">
        <v>92</v>
      </c>
      <c r="O1756" s="326">
        <v>1.386999990791082E-2</v>
      </c>
      <c r="P1756" s="326">
        <v>1.8530000001192089E-2</v>
      </c>
      <c r="Q1756" s="327">
        <v>1819</v>
      </c>
      <c r="R1756" s="326">
        <v>1.473999954760075E-2</v>
      </c>
      <c r="S1756" s="325">
        <v>2.339999936521053E-2</v>
      </c>
    </row>
    <row r="1757" spans="1:19" x14ac:dyDescent="0.25">
      <c r="A1757" t="s">
        <v>478</v>
      </c>
      <c r="B1757" t="s">
        <v>284</v>
      </c>
      <c r="C1757" t="s">
        <v>309</v>
      </c>
      <c r="D1757" t="s">
        <v>477</v>
      </c>
      <c r="E1757" t="s">
        <v>77</v>
      </c>
      <c r="F1757" t="s">
        <v>78</v>
      </c>
      <c r="G1757" s="133">
        <v>18</v>
      </c>
      <c r="H1757" t="s">
        <v>251</v>
      </c>
      <c r="I1757" t="s">
        <v>577</v>
      </c>
      <c r="J1757" t="s">
        <v>488</v>
      </c>
      <c r="K1757" s="327">
        <v>6</v>
      </c>
      <c r="L1757" s="326">
        <v>4.5799999497830868E-3</v>
      </c>
      <c r="M1757" s="326">
        <v>5.3199999965727329E-3</v>
      </c>
      <c r="N1757" s="327">
        <v>28</v>
      </c>
      <c r="O1757" s="326">
        <v>4.2200000025331974E-3</v>
      </c>
      <c r="P1757" s="326">
        <v>5.6400001049041748E-3</v>
      </c>
      <c r="Q1757" s="327">
        <v>374</v>
      </c>
      <c r="R1757" s="326">
        <v>3.03000002168119E-3</v>
      </c>
      <c r="S1757" s="325">
        <v>4.8099998384714127E-3</v>
      </c>
    </row>
    <row r="1758" spans="1:19" x14ac:dyDescent="0.25">
      <c r="A1758" t="s">
        <v>478</v>
      </c>
      <c r="B1758" t="s">
        <v>284</v>
      </c>
      <c r="C1758" t="s">
        <v>309</v>
      </c>
      <c r="D1758" t="s">
        <v>477</v>
      </c>
      <c r="E1758" t="s">
        <v>77</v>
      </c>
      <c r="F1758" t="s">
        <v>78</v>
      </c>
      <c r="G1758" s="133">
        <v>18</v>
      </c>
      <c r="H1758" t="s">
        <v>251</v>
      </c>
      <c r="I1758" t="s">
        <v>499</v>
      </c>
      <c r="J1758" t="s">
        <v>261</v>
      </c>
      <c r="K1758" s="327">
        <v>1299</v>
      </c>
      <c r="L1758" s="326">
        <v>0.99084997177124023</v>
      </c>
      <c r="N1758" s="327">
        <v>6576</v>
      </c>
      <c r="O1758" s="326">
        <v>0.99171000719070435</v>
      </c>
      <c r="Q1758" s="327">
        <v>122496</v>
      </c>
      <c r="R1758" s="326">
        <v>0.99278998374938965</v>
      </c>
      <c r="S1758" s="325"/>
    </row>
    <row r="1759" spans="1:19" x14ac:dyDescent="0.25">
      <c r="A1759" t="s">
        <v>478</v>
      </c>
      <c r="B1759" t="s">
        <v>284</v>
      </c>
      <c r="C1759" t="s">
        <v>309</v>
      </c>
      <c r="D1759" t="s">
        <v>477</v>
      </c>
      <c r="E1759" t="s">
        <v>77</v>
      </c>
      <c r="F1759" t="s">
        <v>78</v>
      </c>
      <c r="G1759">
        <v>18</v>
      </c>
      <c r="H1759" t="s">
        <v>251</v>
      </c>
      <c r="I1759" t="s">
        <v>499</v>
      </c>
      <c r="J1759" t="s">
        <v>262</v>
      </c>
      <c r="K1759" s="142">
        <v>12</v>
      </c>
      <c r="L1759" s="326">
        <v>9.1500002890825272E-3</v>
      </c>
      <c r="N1759" s="142">
        <v>55</v>
      </c>
      <c r="O1759" s="326">
        <v>8.2900002598762512E-3</v>
      </c>
      <c r="Q1759" s="142">
        <v>889</v>
      </c>
      <c r="R1759" s="326">
        <v>7.2099999524652958E-3</v>
      </c>
    </row>
    <row r="1760" spans="1:19" x14ac:dyDescent="0.25">
      <c r="A1760" t="s">
        <v>478</v>
      </c>
      <c r="B1760" t="s">
        <v>284</v>
      </c>
      <c r="C1760" t="s">
        <v>309</v>
      </c>
      <c r="D1760" t="s">
        <v>477</v>
      </c>
      <c r="E1760" t="s">
        <v>77</v>
      </c>
      <c r="F1760" t="s">
        <v>78</v>
      </c>
      <c r="G1760" s="133">
        <v>18</v>
      </c>
      <c r="H1760" t="s">
        <v>251</v>
      </c>
      <c r="I1760" t="s">
        <v>578</v>
      </c>
      <c r="J1760" t="s">
        <v>498</v>
      </c>
      <c r="K1760" s="327">
        <v>7</v>
      </c>
      <c r="L1760" s="326">
        <v>5.3400001488626003E-3</v>
      </c>
      <c r="N1760" s="327">
        <v>520</v>
      </c>
      <c r="O1760" s="326">
        <v>7.8419998288154602E-2</v>
      </c>
      <c r="Q1760" s="327">
        <v>17871</v>
      </c>
      <c r="R1760" s="326">
        <v>0.1448400020599365</v>
      </c>
      <c r="S1760" s="325"/>
    </row>
    <row r="1761" spans="1:19" x14ac:dyDescent="0.25">
      <c r="A1761" t="s">
        <v>478</v>
      </c>
      <c r="B1761" t="s">
        <v>284</v>
      </c>
      <c r="C1761" t="s">
        <v>309</v>
      </c>
      <c r="D1761" t="s">
        <v>477</v>
      </c>
      <c r="E1761" t="s">
        <v>77</v>
      </c>
      <c r="F1761" t="s">
        <v>78</v>
      </c>
      <c r="G1761" s="133">
        <v>18</v>
      </c>
      <c r="H1761" t="s">
        <v>251</v>
      </c>
      <c r="I1761" t="s">
        <v>578</v>
      </c>
      <c r="J1761" t="s">
        <v>497</v>
      </c>
      <c r="K1761" s="327">
        <v>113</v>
      </c>
      <c r="L1761" s="326">
        <v>8.6190000176429749E-2</v>
      </c>
      <c r="N1761" s="327">
        <v>1012</v>
      </c>
      <c r="O1761" s="326">
        <v>0.15262000262737269</v>
      </c>
      <c r="Q1761" s="327">
        <v>21943</v>
      </c>
      <c r="R1761" s="326">
        <v>0.17783999443054199</v>
      </c>
      <c r="S1761" s="325"/>
    </row>
    <row r="1762" spans="1:19" x14ac:dyDescent="0.25">
      <c r="A1762" t="s">
        <v>478</v>
      </c>
      <c r="B1762" t="s">
        <v>284</v>
      </c>
      <c r="C1762" t="s">
        <v>309</v>
      </c>
      <c r="D1762" t="s">
        <v>477</v>
      </c>
      <c r="E1762" t="s">
        <v>77</v>
      </c>
      <c r="F1762" t="s">
        <v>78</v>
      </c>
      <c r="G1762">
        <v>18</v>
      </c>
      <c r="H1762" t="s">
        <v>251</v>
      </c>
      <c r="I1762" t="s">
        <v>578</v>
      </c>
      <c r="J1762" t="s">
        <v>496</v>
      </c>
      <c r="K1762" s="142">
        <v>163</v>
      </c>
      <c r="L1762" s="326">
        <v>0.124329999089241</v>
      </c>
      <c r="N1762" s="142">
        <v>1414</v>
      </c>
      <c r="O1762" s="326">
        <v>0.21323999762535101</v>
      </c>
      <c r="Q1762" s="142">
        <v>25988</v>
      </c>
      <c r="R1762" s="326">
        <v>0.21062999963760379</v>
      </c>
    </row>
    <row r="1763" spans="1:19" x14ac:dyDescent="0.25">
      <c r="A1763" t="s">
        <v>478</v>
      </c>
      <c r="B1763" t="s">
        <v>284</v>
      </c>
      <c r="C1763" t="s">
        <v>309</v>
      </c>
      <c r="D1763" t="s">
        <v>477</v>
      </c>
      <c r="E1763" t="s">
        <v>77</v>
      </c>
      <c r="F1763" t="s">
        <v>78</v>
      </c>
      <c r="G1763" s="133">
        <v>18</v>
      </c>
      <c r="H1763" t="s">
        <v>251</v>
      </c>
      <c r="I1763" t="s">
        <v>578</v>
      </c>
      <c r="J1763" t="s">
        <v>495</v>
      </c>
      <c r="K1763" s="327">
        <v>372</v>
      </c>
      <c r="L1763" s="326">
        <v>0.28374999761581421</v>
      </c>
      <c r="N1763" s="327">
        <v>1656</v>
      </c>
      <c r="O1763" s="326">
        <v>0.24974000453948969</v>
      </c>
      <c r="Q1763" s="327">
        <v>27975</v>
      </c>
      <c r="R1763" s="326">
        <v>0.22673000395298001</v>
      </c>
      <c r="S1763" s="325"/>
    </row>
    <row r="1764" spans="1:19" x14ac:dyDescent="0.25">
      <c r="A1764" t="s">
        <v>478</v>
      </c>
      <c r="B1764" t="s">
        <v>284</v>
      </c>
      <c r="C1764" t="s">
        <v>309</v>
      </c>
      <c r="D1764" t="s">
        <v>477</v>
      </c>
      <c r="E1764" t="s">
        <v>77</v>
      </c>
      <c r="F1764" t="s">
        <v>78</v>
      </c>
      <c r="G1764" s="133">
        <v>18</v>
      </c>
      <c r="H1764" t="s">
        <v>251</v>
      </c>
      <c r="I1764" t="s">
        <v>578</v>
      </c>
      <c r="J1764" t="s">
        <v>494</v>
      </c>
      <c r="K1764" s="327">
        <v>656</v>
      </c>
      <c r="L1764" s="326">
        <v>0.50037997961044312</v>
      </c>
      <c r="N1764" s="327">
        <v>2029</v>
      </c>
      <c r="O1764" s="326">
        <v>0.30599001049995422</v>
      </c>
      <c r="Q1764" s="327">
        <v>29608</v>
      </c>
      <c r="R1764" s="326">
        <v>0.23995999991893771</v>
      </c>
      <c r="S1764" s="325"/>
    </row>
    <row r="1765" spans="1:19" x14ac:dyDescent="0.25">
      <c r="A1765" t="s">
        <v>478</v>
      </c>
      <c r="B1765" t="s">
        <v>284</v>
      </c>
      <c r="C1765" t="s">
        <v>309</v>
      </c>
      <c r="D1765" t="s">
        <v>477</v>
      </c>
      <c r="E1765" t="s">
        <v>77</v>
      </c>
      <c r="F1765" t="s">
        <v>78</v>
      </c>
      <c r="G1765" s="133">
        <v>18</v>
      </c>
      <c r="H1765" t="s">
        <v>251</v>
      </c>
      <c r="I1765" t="s">
        <v>476</v>
      </c>
      <c r="J1765" t="s">
        <v>482</v>
      </c>
      <c r="K1765" s="327">
        <v>973</v>
      </c>
      <c r="L1765" s="326">
        <v>0.7421799898147583</v>
      </c>
      <c r="M1765" s="326">
        <v>0.76554000377655029</v>
      </c>
      <c r="N1765" s="327">
        <v>5011</v>
      </c>
      <c r="O1765" s="326">
        <v>0.75568997859954834</v>
      </c>
      <c r="P1765" s="326">
        <v>0.78320997953414917</v>
      </c>
      <c r="Q1765" s="327">
        <v>91484</v>
      </c>
      <c r="R1765" s="326">
        <v>0.74145001173019409</v>
      </c>
      <c r="S1765" s="325">
        <v>0.77395999431610107</v>
      </c>
    </row>
    <row r="1766" spans="1:19" x14ac:dyDescent="0.25">
      <c r="A1766" t="s">
        <v>478</v>
      </c>
      <c r="B1766" t="s">
        <v>284</v>
      </c>
      <c r="C1766" t="s">
        <v>309</v>
      </c>
      <c r="D1766" t="s">
        <v>477</v>
      </c>
      <c r="E1766" t="s">
        <v>77</v>
      </c>
      <c r="F1766" t="s">
        <v>78</v>
      </c>
      <c r="G1766" s="133">
        <v>18</v>
      </c>
      <c r="H1766" t="s">
        <v>251</v>
      </c>
      <c r="I1766" t="s">
        <v>476</v>
      </c>
      <c r="J1766" t="s">
        <v>481</v>
      </c>
      <c r="K1766" s="327">
        <v>169</v>
      </c>
      <c r="L1766" s="326">
        <v>0.12891000509262079</v>
      </c>
      <c r="M1766" s="326">
        <v>0.132970005273819</v>
      </c>
      <c r="N1766" s="327">
        <v>679</v>
      </c>
      <c r="O1766" s="326">
        <v>0.1023999974131584</v>
      </c>
      <c r="P1766" s="326">
        <v>0.1061299964785576</v>
      </c>
      <c r="Q1766" s="327">
        <v>12086</v>
      </c>
      <c r="R1766" s="326">
        <v>9.7949996590614319E-2</v>
      </c>
      <c r="S1766" s="325">
        <v>0.1022500023245811</v>
      </c>
    </row>
    <row r="1767" spans="1:19" x14ac:dyDescent="0.25">
      <c r="A1767" t="s">
        <v>478</v>
      </c>
      <c r="B1767" t="s">
        <v>284</v>
      </c>
      <c r="C1767" t="s">
        <v>309</v>
      </c>
      <c r="D1767" t="s">
        <v>477</v>
      </c>
      <c r="E1767" t="s">
        <v>77</v>
      </c>
      <c r="F1767" t="s">
        <v>78</v>
      </c>
      <c r="G1767" s="133">
        <v>18</v>
      </c>
      <c r="H1767" t="s">
        <v>251</v>
      </c>
      <c r="I1767" t="s">
        <v>476</v>
      </c>
      <c r="J1767" t="s">
        <v>480</v>
      </c>
      <c r="K1767" s="327">
        <v>82</v>
      </c>
      <c r="L1767" s="326">
        <v>6.2550000846385956E-2</v>
      </c>
      <c r="M1767" s="326">
        <v>6.4520001411437988E-2</v>
      </c>
      <c r="N1767" s="327">
        <v>422</v>
      </c>
      <c r="O1767" s="326">
        <v>6.3639998435974121E-2</v>
      </c>
      <c r="P1767" s="326">
        <v>6.5959997475147247E-2</v>
      </c>
      <c r="Q1767" s="327">
        <v>8487</v>
      </c>
      <c r="R1767" s="326">
        <v>6.8779997527599335E-2</v>
      </c>
      <c r="S1767" s="325">
        <v>7.1800000965595245E-2</v>
      </c>
    </row>
    <row r="1768" spans="1:19" x14ac:dyDescent="0.25">
      <c r="A1768" t="s">
        <v>478</v>
      </c>
      <c r="B1768" t="s">
        <v>284</v>
      </c>
      <c r="C1768" t="s">
        <v>309</v>
      </c>
      <c r="D1768" t="s">
        <v>477</v>
      </c>
      <c r="E1768" t="s">
        <v>77</v>
      </c>
      <c r="F1768" t="s">
        <v>78</v>
      </c>
      <c r="G1768">
        <v>18</v>
      </c>
      <c r="H1768" t="s">
        <v>251</v>
      </c>
      <c r="I1768" t="s">
        <v>476</v>
      </c>
      <c r="J1768" t="s">
        <v>479</v>
      </c>
      <c r="K1768" s="142">
        <v>40</v>
      </c>
      <c r="L1768" s="326">
        <v>3.0510000884532928E-2</v>
      </c>
      <c r="N1768" s="142">
        <v>233</v>
      </c>
      <c r="O1768" s="326">
        <v>3.5140000283718109E-2</v>
      </c>
      <c r="Q1768" s="142">
        <v>5183</v>
      </c>
      <c r="R1768" s="326">
        <v>4.2010001838207238E-2</v>
      </c>
    </row>
    <row r="1769" spans="1:19" x14ac:dyDescent="0.25">
      <c r="A1769" t="s">
        <v>478</v>
      </c>
      <c r="B1769" t="s">
        <v>284</v>
      </c>
      <c r="C1769" t="s">
        <v>309</v>
      </c>
      <c r="D1769" t="s">
        <v>477</v>
      </c>
      <c r="E1769" t="s">
        <v>77</v>
      </c>
      <c r="F1769" t="s">
        <v>78</v>
      </c>
      <c r="G1769" s="133">
        <v>18</v>
      </c>
      <c r="H1769" t="s">
        <v>251</v>
      </c>
      <c r="I1769" t="s">
        <v>476</v>
      </c>
      <c r="J1769" t="s">
        <v>475</v>
      </c>
      <c r="K1769" s="327">
        <v>47</v>
      </c>
      <c r="L1769" s="326">
        <v>3.5849999636411667E-2</v>
      </c>
      <c r="M1769" s="326">
        <v>3.6979999393224723E-2</v>
      </c>
      <c r="N1769" s="327">
        <v>286</v>
      </c>
      <c r="O1769" s="326">
        <v>4.3129999190568917E-2</v>
      </c>
      <c r="P1769" s="326">
        <v>4.4700000435113907E-2</v>
      </c>
      <c r="Q1769" s="327">
        <v>6145</v>
      </c>
      <c r="R1769" s="326">
        <v>4.9800001084804528E-2</v>
      </c>
      <c r="S1769" s="325">
        <v>5.1989998668432243E-2</v>
      </c>
    </row>
    <row r="1770" spans="1:19" x14ac:dyDescent="0.25">
      <c r="A1770" t="s">
        <v>478</v>
      </c>
      <c r="B1770" t="s">
        <v>284</v>
      </c>
      <c r="C1770" t="s">
        <v>309</v>
      </c>
      <c r="D1770" t="s">
        <v>477</v>
      </c>
      <c r="E1770" t="s">
        <v>79</v>
      </c>
      <c r="F1770" t="s">
        <v>80</v>
      </c>
      <c r="G1770" s="133">
        <v>3</v>
      </c>
      <c r="H1770" t="s">
        <v>249</v>
      </c>
      <c r="I1770" t="s">
        <v>525</v>
      </c>
      <c r="J1770" t="s">
        <v>530</v>
      </c>
      <c r="K1770" s="327">
        <v>2</v>
      </c>
      <c r="L1770" s="326">
        <v>5.3900000639259824E-3</v>
      </c>
      <c r="N1770" s="327">
        <v>39</v>
      </c>
      <c r="O1770" s="326">
        <v>7.3799998499453068E-3</v>
      </c>
      <c r="Q1770" s="327">
        <v>595</v>
      </c>
      <c r="R1770" s="326">
        <v>4.8199999146163464E-3</v>
      </c>
      <c r="S1770" s="325"/>
    </row>
    <row r="1771" spans="1:19" x14ac:dyDescent="0.25">
      <c r="A1771" t="s">
        <v>478</v>
      </c>
      <c r="B1771" t="s">
        <v>284</v>
      </c>
      <c r="C1771" t="s">
        <v>309</v>
      </c>
      <c r="D1771" t="s">
        <v>477</v>
      </c>
      <c r="E1771" t="s">
        <v>79</v>
      </c>
      <c r="F1771" t="s">
        <v>80</v>
      </c>
      <c r="G1771" s="133">
        <v>3</v>
      </c>
      <c r="H1771" t="s">
        <v>249</v>
      </c>
      <c r="I1771" t="s">
        <v>525</v>
      </c>
      <c r="J1771" t="s">
        <v>529</v>
      </c>
      <c r="K1771" s="327">
        <v>18</v>
      </c>
      <c r="L1771" s="326">
        <v>4.8519998788833618E-2</v>
      </c>
      <c r="N1771" s="327">
        <v>260</v>
      </c>
      <c r="O1771" s="326">
        <v>4.9199998378753662E-2</v>
      </c>
      <c r="Q1771" s="327">
        <v>4962</v>
      </c>
      <c r="R1771" s="326">
        <v>4.0219999849796302E-2</v>
      </c>
      <c r="S1771" s="325"/>
    </row>
    <row r="1772" spans="1:19" x14ac:dyDescent="0.25">
      <c r="A1772" t="s">
        <v>478</v>
      </c>
      <c r="B1772" t="s">
        <v>284</v>
      </c>
      <c r="C1772" t="s">
        <v>309</v>
      </c>
      <c r="D1772" t="s">
        <v>477</v>
      </c>
      <c r="E1772" t="s">
        <v>79</v>
      </c>
      <c r="F1772" t="s">
        <v>80</v>
      </c>
      <c r="G1772" s="133">
        <v>3</v>
      </c>
      <c r="H1772" t="s">
        <v>249</v>
      </c>
      <c r="I1772" t="s">
        <v>525</v>
      </c>
      <c r="J1772" t="s">
        <v>528</v>
      </c>
      <c r="K1772" s="327">
        <v>55</v>
      </c>
      <c r="L1772" s="326">
        <v>0.14824999868869779</v>
      </c>
      <c r="N1772" s="327">
        <v>712</v>
      </c>
      <c r="O1772" s="326">
        <v>0.13471999764442441</v>
      </c>
      <c r="Q1772" s="327">
        <v>15699</v>
      </c>
      <c r="R1772" s="326">
        <v>0.12724000215530401</v>
      </c>
      <c r="S1772" s="325"/>
    </row>
    <row r="1773" spans="1:19" x14ac:dyDescent="0.25">
      <c r="A1773" t="s">
        <v>478</v>
      </c>
      <c r="B1773" t="s">
        <v>284</v>
      </c>
      <c r="C1773" t="s">
        <v>309</v>
      </c>
      <c r="D1773" t="s">
        <v>477</v>
      </c>
      <c r="E1773" t="s">
        <v>79</v>
      </c>
      <c r="F1773" t="s">
        <v>80</v>
      </c>
      <c r="G1773" s="133">
        <v>3</v>
      </c>
      <c r="H1773" t="s">
        <v>249</v>
      </c>
      <c r="I1773" t="s">
        <v>525</v>
      </c>
      <c r="J1773" t="s">
        <v>527</v>
      </c>
      <c r="K1773" s="327">
        <v>64</v>
      </c>
      <c r="L1773" s="326">
        <v>0.1725099980831146</v>
      </c>
      <c r="N1773" s="327">
        <v>1263</v>
      </c>
      <c r="O1773" s="326">
        <v>0.2389799952507019</v>
      </c>
      <c r="Q1773" s="327">
        <v>30576</v>
      </c>
      <c r="R1773" s="326">
        <v>0.2478100061416626</v>
      </c>
      <c r="S1773" s="325"/>
    </row>
    <row r="1774" spans="1:19" x14ac:dyDescent="0.25">
      <c r="A1774" t="s">
        <v>478</v>
      </c>
      <c r="B1774" t="s">
        <v>284</v>
      </c>
      <c r="C1774" t="s">
        <v>309</v>
      </c>
      <c r="D1774" t="s">
        <v>477</v>
      </c>
      <c r="E1774" t="s">
        <v>79</v>
      </c>
      <c r="F1774" t="s">
        <v>80</v>
      </c>
      <c r="G1774" s="133">
        <v>3</v>
      </c>
      <c r="H1774" t="s">
        <v>249</v>
      </c>
      <c r="I1774" t="s">
        <v>525</v>
      </c>
      <c r="J1774" t="s">
        <v>526</v>
      </c>
      <c r="K1774" s="327">
        <v>67</v>
      </c>
      <c r="L1774" s="326">
        <v>0.1805900037288666</v>
      </c>
      <c r="N1774" s="327">
        <v>1329</v>
      </c>
      <c r="O1774" s="326">
        <v>0.25146999955177313</v>
      </c>
      <c r="Q1774" s="327">
        <v>30917</v>
      </c>
      <c r="R1774" s="326">
        <v>0.25056999921798712</v>
      </c>
      <c r="S1774" s="325"/>
    </row>
    <row r="1775" spans="1:19" x14ac:dyDescent="0.25">
      <c r="A1775" t="s">
        <v>478</v>
      </c>
      <c r="B1775" t="s">
        <v>284</v>
      </c>
      <c r="C1775" t="s">
        <v>309</v>
      </c>
      <c r="D1775" t="s">
        <v>477</v>
      </c>
      <c r="E1775" t="s">
        <v>79</v>
      </c>
      <c r="F1775" t="s">
        <v>80</v>
      </c>
      <c r="G1775" s="133">
        <v>3</v>
      </c>
      <c r="H1775" t="s">
        <v>249</v>
      </c>
      <c r="I1775" t="s">
        <v>525</v>
      </c>
      <c r="J1775" t="s">
        <v>259</v>
      </c>
      <c r="K1775" s="327">
        <v>84</v>
      </c>
      <c r="L1775" s="326">
        <v>0.22642000019550321</v>
      </c>
      <c r="N1775" s="327">
        <v>988</v>
      </c>
      <c r="O1775" s="326">
        <v>0.18693999946117401</v>
      </c>
      <c r="Q1775" s="327">
        <v>23351</v>
      </c>
      <c r="R1775" s="326">
        <v>0.18925000727176669</v>
      </c>
      <c r="S1775" s="325"/>
    </row>
    <row r="1776" spans="1:19" x14ac:dyDescent="0.25">
      <c r="A1776" t="s">
        <v>478</v>
      </c>
      <c r="B1776" t="s">
        <v>284</v>
      </c>
      <c r="C1776" t="s">
        <v>309</v>
      </c>
      <c r="D1776" t="s">
        <v>477</v>
      </c>
      <c r="E1776" t="s">
        <v>79</v>
      </c>
      <c r="F1776" t="s">
        <v>80</v>
      </c>
      <c r="G1776" s="133">
        <v>3</v>
      </c>
      <c r="H1776" t="s">
        <v>249</v>
      </c>
      <c r="I1776" t="s">
        <v>525</v>
      </c>
      <c r="J1776" t="s">
        <v>260</v>
      </c>
      <c r="K1776" s="327">
        <v>81</v>
      </c>
      <c r="L1776" s="326">
        <v>0.21832999587059021</v>
      </c>
      <c r="N1776" s="327">
        <v>694</v>
      </c>
      <c r="O1776" s="326">
        <v>0.13131999969482419</v>
      </c>
      <c r="Q1776" s="327">
        <v>17285</v>
      </c>
      <c r="R1776" s="326">
        <v>0.14009000360965729</v>
      </c>
      <c r="S1776" s="325"/>
    </row>
    <row r="1777" spans="1:19" x14ac:dyDescent="0.25">
      <c r="A1777" t="s">
        <v>478</v>
      </c>
      <c r="B1777" t="s">
        <v>284</v>
      </c>
      <c r="C1777" t="s">
        <v>309</v>
      </c>
      <c r="D1777" t="s">
        <v>477</v>
      </c>
      <c r="E1777" t="s">
        <v>79</v>
      </c>
      <c r="F1777" t="s">
        <v>80</v>
      </c>
      <c r="G1777">
        <v>3</v>
      </c>
      <c r="H1777" t="s">
        <v>249</v>
      </c>
      <c r="I1777" t="s">
        <v>521</v>
      </c>
      <c r="J1777" t="s">
        <v>524</v>
      </c>
      <c r="K1777" s="142">
        <v>315</v>
      </c>
      <c r="L1777" s="326">
        <v>0.84905999898910522</v>
      </c>
      <c r="M1777" s="326">
        <v>0.853659987449646</v>
      </c>
      <c r="N1777" s="142">
        <v>4284</v>
      </c>
      <c r="O1777" s="326">
        <v>0.81059998273849487</v>
      </c>
      <c r="P1777" s="326">
        <v>0.83297997713088989</v>
      </c>
      <c r="Q1777" s="142">
        <v>99716</v>
      </c>
      <c r="R1777" s="326">
        <v>0.80817002058029175</v>
      </c>
      <c r="S1777" s="326">
        <v>0.84360998868942261</v>
      </c>
    </row>
    <row r="1778" spans="1:19" x14ac:dyDescent="0.25">
      <c r="A1778" t="s">
        <v>478</v>
      </c>
      <c r="B1778" t="s">
        <v>284</v>
      </c>
      <c r="C1778" t="s">
        <v>309</v>
      </c>
      <c r="D1778" t="s">
        <v>477</v>
      </c>
      <c r="E1778" t="s">
        <v>79</v>
      </c>
      <c r="F1778" t="s">
        <v>80</v>
      </c>
      <c r="G1778" s="133">
        <v>3</v>
      </c>
      <c r="H1778" t="s">
        <v>249</v>
      </c>
      <c r="I1778" t="s">
        <v>521</v>
      </c>
      <c r="J1778" t="s">
        <v>523</v>
      </c>
      <c r="K1778" s="327">
        <v>34</v>
      </c>
      <c r="L1778" s="326">
        <v>9.1640003025531769E-2</v>
      </c>
      <c r="M1778" s="326">
        <v>9.2139996588230133E-2</v>
      </c>
      <c r="N1778" s="327">
        <v>519</v>
      </c>
      <c r="O1778" s="326">
        <v>9.8200000822544098E-2</v>
      </c>
      <c r="P1778" s="326">
        <v>0.1009100005030632</v>
      </c>
      <c r="Q1778" s="327">
        <v>10969</v>
      </c>
      <c r="R1778" s="326">
        <v>8.8899999856948853E-2</v>
      </c>
      <c r="S1778" s="325">
        <v>9.2799998819828033E-2</v>
      </c>
    </row>
    <row r="1779" spans="1:19" x14ac:dyDescent="0.25">
      <c r="A1779" t="s">
        <v>478</v>
      </c>
      <c r="B1779" t="s">
        <v>284</v>
      </c>
      <c r="C1779" t="s">
        <v>309</v>
      </c>
      <c r="D1779" t="s">
        <v>477</v>
      </c>
      <c r="E1779" t="s">
        <v>79</v>
      </c>
      <c r="F1779" t="s">
        <v>80</v>
      </c>
      <c r="G1779" s="133">
        <v>3</v>
      </c>
      <c r="H1779" t="s">
        <v>249</v>
      </c>
      <c r="I1779" t="s">
        <v>521</v>
      </c>
      <c r="J1779" t="s">
        <v>522</v>
      </c>
      <c r="K1779" s="327">
        <v>20</v>
      </c>
      <c r="L1779" s="326">
        <v>5.3909998387098312E-2</v>
      </c>
      <c r="M1779" s="326">
        <v>5.4200001060962677E-2</v>
      </c>
      <c r="N1779" s="327">
        <v>340</v>
      </c>
      <c r="O1779" s="326">
        <v>6.4329996705055237E-2</v>
      </c>
      <c r="P1779" s="326">
        <v>6.6110000014305115E-2</v>
      </c>
      <c r="Q1779" s="327">
        <v>7517</v>
      </c>
      <c r="R1779" s="326">
        <v>6.0920000076293952E-2</v>
      </c>
      <c r="S1779" s="325">
        <v>6.3589997589588165E-2</v>
      </c>
    </row>
    <row r="1780" spans="1:19" x14ac:dyDescent="0.25">
      <c r="A1780" t="s">
        <v>478</v>
      </c>
      <c r="B1780" t="s">
        <v>284</v>
      </c>
      <c r="C1780" t="s">
        <v>309</v>
      </c>
      <c r="D1780" t="s">
        <v>477</v>
      </c>
      <c r="E1780" t="s">
        <v>79</v>
      </c>
      <c r="F1780" t="s">
        <v>80</v>
      </c>
      <c r="G1780">
        <v>3</v>
      </c>
      <c r="H1780" t="s">
        <v>249</v>
      </c>
      <c r="I1780" t="s">
        <v>521</v>
      </c>
      <c r="J1780" t="s">
        <v>438</v>
      </c>
      <c r="K1780" s="142">
        <v>2</v>
      </c>
      <c r="L1780" s="326">
        <v>5.3900000639259824E-3</v>
      </c>
      <c r="N1780" s="142">
        <v>142</v>
      </c>
      <c r="O1780" s="326">
        <v>2.6869999244809151E-2</v>
      </c>
      <c r="Q1780" s="142">
        <v>5183</v>
      </c>
      <c r="R1780" s="326">
        <v>4.2010001838207238E-2</v>
      </c>
    </row>
    <row r="1781" spans="1:19" x14ac:dyDescent="0.25">
      <c r="A1781" t="s">
        <v>478</v>
      </c>
      <c r="B1781" t="s">
        <v>284</v>
      </c>
      <c r="C1781" t="s">
        <v>309</v>
      </c>
      <c r="D1781" t="s">
        <v>477</v>
      </c>
      <c r="E1781" t="s">
        <v>79</v>
      </c>
      <c r="F1781" t="s">
        <v>80</v>
      </c>
      <c r="G1781" s="133">
        <v>3</v>
      </c>
      <c r="H1781" t="s">
        <v>249</v>
      </c>
      <c r="I1781" t="s">
        <v>517</v>
      </c>
      <c r="J1781" t="s">
        <v>520</v>
      </c>
      <c r="K1781" s="327">
        <v>121</v>
      </c>
      <c r="L1781" s="326">
        <v>0.32615000009536738</v>
      </c>
      <c r="N1781" s="327">
        <v>1935</v>
      </c>
      <c r="O1781" s="326">
        <v>0.36612999439239502</v>
      </c>
      <c r="Q1781" s="327">
        <v>43571</v>
      </c>
      <c r="R1781" s="326">
        <v>0.35313001275062561</v>
      </c>
      <c r="S1781" s="325"/>
    </row>
    <row r="1782" spans="1:19" x14ac:dyDescent="0.25">
      <c r="A1782" t="s">
        <v>478</v>
      </c>
      <c r="B1782" t="s">
        <v>284</v>
      </c>
      <c r="C1782" t="s">
        <v>309</v>
      </c>
      <c r="D1782" t="s">
        <v>477</v>
      </c>
      <c r="E1782" t="s">
        <v>79</v>
      </c>
      <c r="F1782" t="s">
        <v>80</v>
      </c>
      <c r="G1782" s="133">
        <v>3</v>
      </c>
      <c r="H1782" t="s">
        <v>249</v>
      </c>
      <c r="I1782" t="s">
        <v>517</v>
      </c>
      <c r="J1782" t="s">
        <v>519</v>
      </c>
      <c r="K1782" s="327">
        <v>93</v>
      </c>
      <c r="L1782" s="326">
        <v>0.25066998600959778</v>
      </c>
      <c r="N1782" s="327">
        <v>1453</v>
      </c>
      <c r="O1782" s="326">
        <v>0.27493000030517578</v>
      </c>
      <c r="Q1782" s="327">
        <v>34904</v>
      </c>
      <c r="R1782" s="326">
        <v>0.28288999199867249</v>
      </c>
      <c r="S1782" s="325"/>
    </row>
    <row r="1783" spans="1:19" x14ac:dyDescent="0.25">
      <c r="A1783" t="s">
        <v>478</v>
      </c>
      <c r="B1783" t="s">
        <v>284</v>
      </c>
      <c r="C1783" t="s">
        <v>309</v>
      </c>
      <c r="D1783" t="s">
        <v>477</v>
      </c>
      <c r="E1783" t="s">
        <v>79</v>
      </c>
      <c r="F1783" t="s">
        <v>80</v>
      </c>
      <c r="G1783">
        <v>3</v>
      </c>
      <c r="H1783" t="s">
        <v>249</v>
      </c>
      <c r="I1783" t="s">
        <v>517</v>
      </c>
      <c r="J1783" t="s">
        <v>518</v>
      </c>
      <c r="K1783" s="142">
        <v>157</v>
      </c>
      <c r="L1783" s="326">
        <v>0.42318001389503479</v>
      </c>
      <c r="N1783" s="142">
        <v>1897</v>
      </c>
      <c r="O1783" s="326">
        <v>0.3589400053024292</v>
      </c>
      <c r="Q1783" s="142">
        <v>44910</v>
      </c>
      <c r="R1783" s="326">
        <v>0.3639799952507019</v>
      </c>
    </row>
    <row r="1784" spans="1:19" x14ac:dyDescent="0.25">
      <c r="A1784" t="s">
        <v>478</v>
      </c>
      <c r="B1784" t="s">
        <v>284</v>
      </c>
      <c r="C1784" t="s">
        <v>309</v>
      </c>
      <c r="D1784" t="s">
        <v>477</v>
      </c>
      <c r="E1784" t="s">
        <v>79</v>
      </c>
      <c r="F1784" t="s">
        <v>80</v>
      </c>
      <c r="G1784" s="133">
        <v>3</v>
      </c>
      <c r="H1784" t="s">
        <v>249</v>
      </c>
      <c r="I1784" t="s">
        <v>513</v>
      </c>
      <c r="J1784" t="s">
        <v>516</v>
      </c>
      <c r="K1784" s="327">
        <v>17</v>
      </c>
      <c r="L1784" s="326">
        <v>4.5820001512765877E-2</v>
      </c>
      <c r="M1784" s="326">
        <v>5.0599999725818627E-2</v>
      </c>
      <c r="N1784" s="327">
        <v>223</v>
      </c>
      <c r="O1784" s="326">
        <v>4.2190000414848328E-2</v>
      </c>
      <c r="P1784" s="326">
        <v>4.6700000762939453E-2</v>
      </c>
      <c r="Q1784" s="327">
        <v>4179</v>
      </c>
      <c r="R1784" s="326">
        <v>3.3870000392198563E-2</v>
      </c>
      <c r="S1784" s="325">
        <v>3.8320001214742661E-2</v>
      </c>
    </row>
    <row r="1785" spans="1:19" x14ac:dyDescent="0.25">
      <c r="A1785" t="s">
        <v>478</v>
      </c>
      <c r="B1785" t="s">
        <v>284</v>
      </c>
      <c r="C1785" t="s">
        <v>309</v>
      </c>
      <c r="D1785" t="s">
        <v>477</v>
      </c>
      <c r="E1785" t="s">
        <v>79</v>
      </c>
      <c r="F1785" t="s">
        <v>80</v>
      </c>
      <c r="G1785" s="133">
        <v>3</v>
      </c>
      <c r="H1785" t="s">
        <v>249</v>
      </c>
      <c r="I1785" t="s">
        <v>513</v>
      </c>
      <c r="J1785" t="s">
        <v>515</v>
      </c>
      <c r="K1785" s="327">
        <v>23</v>
      </c>
      <c r="L1785" s="326">
        <v>6.1990000307559967E-2</v>
      </c>
      <c r="M1785" s="326">
        <v>6.8449996411800385E-2</v>
      </c>
      <c r="N1785" s="327">
        <v>595</v>
      </c>
      <c r="O1785" s="326">
        <v>0.1125800013542175</v>
      </c>
      <c r="P1785" s="326">
        <v>0.12460999935865399</v>
      </c>
      <c r="Q1785" s="327">
        <v>13286</v>
      </c>
      <c r="R1785" s="326">
        <v>0.1076800003647804</v>
      </c>
      <c r="S1785" s="325">
        <v>0.12182000279426571</v>
      </c>
    </row>
    <row r="1786" spans="1:19" x14ac:dyDescent="0.25">
      <c r="A1786" t="s">
        <v>478</v>
      </c>
      <c r="B1786" t="s">
        <v>284</v>
      </c>
      <c r="C1786" t="s">
        <v>309</v>
      </c>
      <c r="D1786" t="s">
        <v>477</v>
      </c>
      <c r="E1786" t="s">
        <v>79</v>
      </c>
      <c r="F1786" t="s">
        <v>80</v>
      </c>
      <c r="G1786">
        <v>3</v>
      </c>
      <c r="H1786" t="s">
        <v>249</v>
      </c>
      <c r="I1786" t="s">
        <v>513</v>
      </c>
      <c r="J1786" t="s">
        <v>514</v>
      </c>
      <c r="K1786" s="142">
        <v>296</v>
      </c>
      <c r="L1786" s="326">
        <v>0.79783999919891357</v>
      </c>
      <c r="M1786" s="326">
        <v>0.88094997406005859</v>
      </c>
      <c r="N1786" s="142">
        <v>3957</v>
      </c>
      <c r="O1786" s="326">
        <v>0.74871999025344849</v>
      </c>
      <c r="P1786" s="326">
        <v>0.82868999242782593</v>
      </c>
      <c r="Q1786" s="142">
        <v>91601</v>
      </c>
      <c r="R1786" s="326">
        <v>0.74239999055862427</v>
      </c>
      <c r="S1786" s="326">
        <v>0.83986997604370117</v>
      </c>
    </row>
    <row r="1787" spans="1:19" x14ac:dyDescent="0.25">
      <c r="A1787" t="s">
        <v>478</v>
      </c>
      <c r="B1787" t="s">
        <v>284</v>
      </c>
      <c r="C1787" t="s">
        <v>309</v>
      </c>
      <c r="D1787" t="s">
        <v>477</v>
      </c>
      <c r="E1787" t="s">
        <v>79</v>
      </c>
      <c r="F1787" t="s">
        <v>80</v>
      </c>
      <c r="G1787" s="133">
        <v>3</v>
      </c>
      <c r="H1787" t="s">
        <v>249</v>
      </c>
      <c r="I1787" t="s">
        <v>513</v>
      </c>
      <c r="J1787" t="s">
        <v>512</v>
      </c>
      <c r="K1787" s="327">
        <v>35</v>
      </c>
      <c r="L1787" s="326">
        <v>9.4339996576309204E-2</v>
      </c>
      <c r="N1787" s="327">
        <v>510</v>
      </c>
      <c r="O1787" s="326">
        <v>9.6500001847743988E-2</v>
      </c>
      <c r="Q1787" s="327">
        <v>14319</v>
      </c>
      <c r="R1787" s="326">
        <v>0.11604999750852581</v>
      </c>
      <c r="S1787" s="325"/>
    </row>
    <row r="1788" spans="1:19" x14ac:dyDescent="0.25">
      <c r="A1788" t="s">
        <v>478</v>
      </c>
      <c r="B1788" t="s">
        <v>284</v>
      </c>
      <c r="C1788" t="s">
        <v>309</v>
      </c>
      <c r="D1788" t="s">
        <v>477</v>
      </c>
      <c r="E1788" t="s">
        <v>79</v>
      </c>
      <c r="F1788" t="s">
        <v>80</v>
      </c>
      <c r="G1788" s="133">
        <v>3</v>
      </c>
      <c r="H1788" t="s">
        <v>249</v>
      </c>
      <c r="I1788" t="s">
        <v>575</v>
      </c>
      <c r="J1788" t="s">
        <v>511</v>
      </c>
      <c r="K1788" s="327">
        <v>2</v>
      </c>
      <c r="L1788" s="326">
        <v>5.3900000639259824E-3</v>
      </c>
      <c r="M1788" s="326">
        <v>5.5399998091161251E-3</v>
      </c>
      <c r="N1788" s="327">
        <v>309</v>
      </c>
      <c r="O1788" s="326">
        <v>5.8469999581575387E-2</v>
      </c>
      <c r="P1788" s="326">
        <v>6.0699999332427979E-2</v>
      </c>
      <c r="Q1788" s="327">
        <v>5100</v>
      </c>
      <c r="R1788" s="326">
        <v>4.1329998522996902E-2</v>
      </c>
      <c r="S1788" s="325">
        <v>4.4070001691579819E-2</v>
      </c>
    </row>
    <row r="1789" spans="1:19" x14ac:dyDescent="0.25">
      <c r="A1789" t="s">
        <v>478</v>
      </c>
      <c r="B1789" t="s">
        <v>284</v>
      </c>
      <c r="C1789" t="s">
        <v>309</v>
      </c>
      <c r="D1789" t="s">
        <v>477</v>
      </c>
      <c r="E1789" t="s">
        <v>79</v>
      </c>
      <c r="F1789" t="s">
        <v>80</v>
      </c>
      <c r="G1789">
        <v>3</v>
      </c>
      <c r="H1789" t="s">
        <v>249</v>
      </c>
      <c r="I1789" t="s">
        <v>575</v>
      </c>
      <c r="J1789" t="s">
        <v>510</v>
      </c>
      <c r="K1789" s="142">
        <v>2</v>
      </c>
      <c r="L1789" s="326">
        <v>5.3900000639259824E-3</v>
      </c>
      <c r="M1789" s="326">
        <v>5.5399998091161251E-3</v>
      </c>
      <c r="N1789" s="142">
        <v>60</v>
      </c>
      <c r="O1789" s="326">
        <v>1.13500002771616E-2</v>
      </c>
      <c r="P1789" s="326">
        <v>1.1789999902248381E-2</v>
      </c>
      <c r="Q1789" s="142">
        <v>2781</v>
      </c>
      <c r="R1789" s="326">
        <v>2.2539999336004261E-2</v>
      </c>
      <c r="S1789" s="326">
        <v>2.4029999971389771E-2</v>
      </c>
    </row>
    <row r="1790" spans="1:19" x14ac:dyDescent="0.25">
      <c r="A1790" t="s">
        <v>478</v>
      </c>
      <c r="B1790" t="s">
        <v>284</v>
      </c>
      <c r="C1790" t="s">
        <v>309</v>
      </c>
      <c r="D1790" t="s">
        <v>477</v>
      </c>
      <c r="E1790" t="s">
        <v>79</v>
      </c>
      <c r="F1790" t="s">
        <v>80</v>
      </c>
      <c r="G1790" s="133">
        <v>3</v>
      </c>
      <c r="H1790" t="s">
        <v>249</v>
      </c>
      <c r="I1790" t="s">
        <v>575</v>
      </c>
      <c r="J1790" t="s">
        <v>509</v>
      </c>
      <c r="K1790" s="327">
        <v>2</v>
      </c>
      <c r="L1790" s="326">
        <v>5.3900000639259824E-3</v>
      </c>
      <c r="M1790" s="326">
        <v>5.5399998091161251E-3</v>
      </c>
      <c r="N1790" s="327">
        <v>35</v>
      </c>
      <c r="O1790" s="326">
        <v>6.6200001165270814E-3</v>
      </c>
      <c r="P1790" s="326">
        <v>6.8700001575052738E-3</v>
      </c>
      <c r="Q1790" s="327">
        <v>909</v>
      </c>
      <c r="R1790" s="326">
        <v>7.3699997738003731E-3</v>
      </c>
      <c r="S1790" s="325">
        <v>7.8499997034668922E-3</v>
      </c>
    </row>
    <row r="1791" spans="1:19" x14ac:dyDescent="0.25">
      <c r="A1791" t="s">
        <v>478</v>
      </c>
      <c r="B1791" t="s">
        <v>284</v>
      </c>
      <c r="C1791" t="s">
        <v>309</v>
      </c>
      <c r="D1791" t="s">
        <v>477</v>
      </c>
      <c r="E1791" t="s">
        <v>79</v>
      </c>
      <c r="F1791" t="s">
        <v>80</v>
      </c>
      <c r="G1791" s="133">
        <v>3</v>
      </c>
      <c r="H1791" t="s">
        <v>249</v>
      </c>
      <c r="I1791" t="s">
        <v>575</v>
      </c>
      <c r="J1791" t="s">
        <v>508</v>
      </c>
      <c r="K1791" s="327">
        <v>2</v>
      </c>
      <c r="L1791" s="326">
        <v>5.3900000639259824E-3</v>
      </c>
      <c r="M1791" s="326">
        <v>5.5399998091161251E-3</v>
      </c>
      <c r="N1791" s="327">
        <v>50</v>
      </c>
      <c r="O1791" s="326">
        <v>9.4600003212690353E-3</v>
      </c>
      <c r="P1791" s="326">
        <v>9.8200002685189247E-3</v>
      </c>
      <c r="Q1791" s="327">
        <v>2219</v>
      </c>
      <c r="R1791" s="326">
        <v>1.7980000004172329E-2</v>
      </c>
      <c r="S1791" s="325">
        <v>1.9169999286532399E-2</v>
      </c>
    </row>
    <row r="1792" spans="1:19" x14ac:dyDescent="0.25">
      <c r="A1792" t="s">
        <v>478</v>
      </c>
      <c r="B1792" t="s">
        <v>284</v>
      </c>
      <c r="C1792" t="s">
        <v>309</v>
      </c>
      <c r="D1792" t="s">
        <v>477</v>
      </c>
      <c r="E1792" t="s">
        <v>79</v>
      </c>
      <c r="F1792" t="s">
        <v>80</v>
      </c>
      <c r="G1792" s="133">
        <v>3</v>
      </c>
      <c r="H1792" t="s">
        <v>249</v>
      </c>
      <c r="I1792" t="s">
        <v>575</v>
      </c>
      <c r="J1792" t="s">
        <v>438</v>
      </c>
      <c r="K1792" s="327">
        <v>10</v>
      </c>
      <c r="L1792" s="326">
        <v>2.694999985396862E-2</v>
      </c>
      <c r="N1792" s="327">
        <v>194</v>
      </c>
      <c r="O1792" s="326">
        <v>3.6710001528263092E-2</v>
      </c>
      <c r="Q1792" s="327">
        <v>7648</v>
      </c>
      <c r="R1792" s="326">
        <v>6.1980001628398902E-2</v>
      </c>
      <c r="S1792" s="325"/>
    </row>
    <row r="1793" spans="1:19" x14ac:dyDescent="0.25">
      <c r="A1793" t="s">
        <v>478</v>
      </c>
      <c r="B1793" t="s">
        <v>284</v>
      </c>
      <c r="C1793" t="s">
        <v>309</v>
      </c>
      <c r="D1793" t="s">
        <v>477</v>
      </c>
      <c r="E1793" t="s">
        <v>79</v>
      </c>
      <c r="F1793" t="s">
        <v>80</v>
      </c>
      <c r="G1793" s="133">
        <v>3</v>
      </c>
      <c r="H1793" t="s">
        <v>249</v>
      </c>
      <c r="I1793" t="s">
        <v>575</v>
      </c>
      <c r="J1793" t="s">
        <v>507</v>
      </c>
      <c r="K1793" s="327">
        <v>353</v>
      </c>
      <c r="L1793" s="326">
        <v>0.95147997140884399</v>
      </c>
      <c r="M1793" s="326">
        <v>0.97784000635147095</v>
      </c>
      <c r="N1793" s="327">
        <v>4637</v>
      </c>
      <c r="O1793" s="326">
        <v>0.87739002704620361</v>
      </c>
      <c r="P1793" s="326">
        <v>0.91082000732421875</v>
      </c>
      <c r="Q1793" s="327">
        <v>104728</v>
      </c>
      <c r="R1793" s="326">
        <v>0.84878998994827271</v>
      </c>
      <c r="S1793" s="325">
        <v>0.90487998723983765</v>
      </c>
    </row>
    <row r="1794" spans="1:19" x14ac:dyDescent="0.25">
      <c r="A1794" t="s">
        <v>478</v>
      </c>
      <c r="B1794" t="s">
        <v>284</v>
      </c>
      <c r="C1794" t="s">
        <v>309</v>
      </c>
      <c r="D1794" t="s">
        <v>477</v>
      </c>
      <c r="E1794" t="s">
        <v>79</v>
      </c>
      <c r="F1794" t="s">
        <v>80</v>
      </c>
      <c r="G1794" s="133">
        <v>3</v>
      </c>
      <c r="H1794" t="s">
        <v>249</v>
      </c>
      <c r="I1794" t="s">
        <v>576</v>
      </c>
      <c r="J1794" t="s">
        <v>485</v>
      </c>
      <c r="K1794" s="327">
        <v>0</v>
      </c>
      <c r="L1794" s="326">
        <v>0</v>
      </c>
      <c r="N1794" s="327">
        <v>0</v>
      </c>
      <c r="O1794" s="326">
        <v>0</v>
      </c>
      <c r="Q1794" s="327">
        <v>2</v>
      </c>
      <c r="R1794" s="326">
        <v>1.99999994947575E-5</v>
      </c>
      <c r="S1794" s="325">
        <v>0.5</v>
      </c>
    </row>
    <row r="1795" spans="1:19" x14ac:dyDescent="0.25">
      <c r="A1795" t="s">
        <v>478</v>
      </c>
      <c r="B1795" t="s">
        <v>284</v>
      </c>
      <c r="C1795" t="s">
        <v>309</v>
      </c>
      <c r="D1795" t="s">
        <v>477</v>
      </c>
      <c r="E1795" t="s">
        <v>79</v>
      </c>
      <c r="F1795" t="s">
        <v>80</v>
      </c>
      <c r="G1795" s="133">
        <v>3</v>
      </c>
      <c r="H1795" t="s">
        <v>249</v>
      </c>
      <c r="I1795" t="s">
        <v>576</v>
      </c>
      <c r="J1795" t="s">
        <v>484</v>
      </c>
      <c r="K1795" s="327">
        <v>0</v>
      </c>
      <c r="L1795" s="326">
        <v>0</v>
      </c>
      <c r="N1795" s="327">
        <v>0</v>
      </c>
      <c r="O1795" s="326">
        <v>0</v>
      </c>
      <c r="Q1795" s="327">
        <v>2</v>
      </c>
      <c r="R1795" s="326">
        <v>1.99999994947575E-5</v>
      </c>
      <c r="S1795" s="325">
        <v>0.5</v>
      </c>
    </row>
    <row r="1796" spans="1:19" x14ac:dyDescent="0.25">
      <c r="A1796" t="s">
        <v>478</v>
      </c>
      <c r="B1796" t="s">
        <v>284</v>
      </c>
      <c r="C1796" t="s">
        <v>309</v>
      </c>
      <c r="D1796" t="s">
        <v>477</v>
      </c>
      <c r="E1796" t="s">
        <v>79</v>
      </c>
      <c r="F1796" t="s">
        <v>80</v>
      </c>
      <c r="G1796" s="133">
        <v>3</v>
      </c>
      <c r="H1796" t="s">
        <v>249</v>
      </c>
      <c r="I1796" t="s">
        <v>576</v>
      </c>
      <c r="J1796" t="s">
        <v>438</v>
      </c>
      <c r="K1796" s="327">
        <v>371</v>
      </c>
      <c r="L1796" s="326">
        <v>1</v>
      </c>
      <c r="N1796" s="327">
        <v>5285</v>
      </c>
      <c r="O1796" s="326">
        <v>1</v>
      </c>
      <c r="Q1796" s="327">
        <v>123381</v>
      </c>
      <c r="R1796" s="326">
        <v>0.99997001886367798</v>
      </c>
      <c r="S1796" s="325"/>
    </row>
    <row r="1797" spans="1:19" x14ac:dyDescent="0.25">
      <c r="A1797" t="s">
        <v>478</v>
      </c>
      <c r="B1797" t="s">
        <v>284</v>
      </c>
      <c r="C1797" t="s">
        <v>309</v>
      </c>
      <c r="D1797" t="s">
        <v>477</v>
      </c>
      <c r="E1797" t="s">
        <v>79</v>
      </c>
      <c r="F1797" t="s">
        <v>80</v>
      </c>
      <c r="G1797" s="133">
        <v>3</v>
      </c>
      <c r="H1797" t="s">
        <v>249</v>
      </c>
      <c r="I1797" t="s">
        <v>504</v>
      </c>
      <c r="J1797" t="s">
        <v>506</v>
      </c>
      <c r="K1797" s="327">
        <v>35</v>
      </c>
      <c r="L1797" s="326">
        <v>9.4339996576309204E-2</v>
      </c>
      <c r="N1797" s="327">
        <v>510</v>
      </c>
      <c r="O1797" s="326">
        <v>9.6500001847743988E-2</v>
      </c>
      <c r="Q1797" s="327">
        <v>14319</v>
      </c>
      <c r="R1797" s="326">
        <v>0.11604999750852581</v>
      </c>
      <c r="S1797" s="325"/>
    </row>
    <row r="1798" spans="1:19" x14ac:dyDescent="0.25">
      <c r="A1798" t="s">
        <v>478</v>
      </c>
      <c r="B1798" t="s">
        <v>284</v>
      </c>
      <c r="C1798" t="s">
        <v>309</v>
      </c>
      <c r="D1798" t="s">
        <v>477</v>
      </c>
      <c r="E1798" t="s">
        <v>79</v>
      </c>
      <c r="F1798" t="s">
        <v>80</v>
      </c>
      <c r="G1798" s="133">
        <v>3</v>
      </c>
      <c r="H1798" t="s">
        <v>249</v>
      </c>
      <c r="I1798" t="s">
        <v>504</v>
      </c>
      <c r="J1798" t="s">
        <v>424</v>
      </c>
      <c r="K1798" s="327">
        <v>23</v>
      </c>
      <c r="L1798" s="326">
        <v>6.1990000307559967E-2</v>
      </c>
      <c r="M1798" s="326">
        <v>6.8449996411800385E-2</v>
      </c>
      <c r="N1798" s="327">
        <v>595</v>
      </c>
      <c r="O1798" s="326">
        <v>0.1125800013542175</v>
      </c>
      <c r="P1798" s="326">
        <v>0.12460999935865399</v>
      </c>
      <c r="Q1798" s="327">
        <v>13286</v>
      </c>
      <c r="R1798" s="326">
        <v>0.1076800003647804</v>
      </c>
      <c r="S1798" s="325">
        <v>0.12182000279426571</v>
      </c>
    </row>
    <row r="1799" spans="1:19" x14ac:dyDescent="0.25">
      <c r="A1799" t="s">
        <v>478</v>
      </c>
      <c r="B1799" t="s">
        <v>284</v>
      </c>
      <c r="C1799" t="s">
        <v>309</v>
      </c>
      <c r="D1799" t="s">
        <v>477</v>
      </c>
      <c r="E1799" t="s">
        <v>79</v>
      </c>
      <c r="F1799" t="s">
        <v>80</v>
      </c>
      <c r="G1799" s="133">
        <v>3</v>
      </c>
      <c r="H1799" t="s">
        <v>249</v>
      </c>
      <c r="I1799" t="s">
        <v>504</v>
      </c>
      <c r="J1799" t="s">
        <v>455</v>
      </c>
      <c r="K1799" s="327">
        <v>122</v>
      </c>
      <c r="L1799" s="326">
        <v>0.3288399875164032</v>
      </c>
      <c r="M1799" s="326">
        <v>0.36309999227523798</v>
      </c>
      <c r="N1799" s="327">
        <v>1909</v>
      </c>
      <c r="O1799" s="326">
        <v>0.36120998859405518</v>
      </c>
      <c r="P1799" s="326">
        <v>0.39978998899459839</v>
      </c>
      <c r="Q1799" s="327">
        <v>43045</v>
      </c>
      <c r="R1799" s="326">
        <v>0.34887000918388372</v>
      </c>
      <c r="S1799" s="325">
        <v>0.39467000961303711</v>
      </c>
    </row>
    <row r="1800" spans="1:19" x14ac:dyDescent="0.25">
      <c r="A1800" t="s">
        <v>478</v>
      </c>
      <c r="B1800" t="s">
        <v>284</v>
      </c>
      <c r="C1800" t="s">
        <v>309</v>
      </c>
      <c r="D1800" t="s">
        <v>477</v>
      </c>
      <c r="E1800" t="s">
        <v>79</v>
      </c>
      <c r="F1800" t="s">
        <v>80</v>
      </c>
      <c r="G1800" s="133">
        <v>3</v>
      </c>
      <c r="H1800" t="s">
        <v>249</v>
      </c>
      <c r="I1800" t="s">
        <v>504</v>
      </c>
      <c r="J1800" t="s">
        <v>505</v>
      </c>
      <c r="K1800" s="327">
        <v>152</v>
      </c>
      <c r="L1800" s="326">
        <v>0.40970000624656677</v>
      </c>
      <c r="M1800" s="326">
        <v>0.45238000154495239</v>
      </c>
      <c r="N1800" s="327">
        <v>1785</v>
      </c>
      <c r="O1800" s="326">
        <v>0.33774998784065252</v>
      </c>
      <c r="P1800" s="326">
        <v>0.37382000684738159</v>
      </c>
      <c r="Q1800" s="327">
        <v>42835</v>
      </c>
      <c r="R1800" s="326">
        <v>0.34716999530792242</v>
      </c>
      <c r="S1800" s="325">
        <v>0.39274001121521002</v>
      </c>
    </row>
    <row r="1801" spans="1:19" x14ac:dyDescent="0.25">
      <c r="A1801" t="s">
        <v>478</v>
      </c>
      <c r="B1801" t="s">
        <v>284</v>
      </c>
      <c r="C1801" t="s">
        <v>309</v>
      </c>
      <c r="D1801" t="s">
        <v>477</v>
      </c>
      <c r="E1801" t="s">
        <v>79</v>
      </c>
      <c r="F1801" t="s">
        <v>80</v>
      </c>
      <c r="G1801" s="133">
        <v>3</v>
      </c>
      <c r="H1801" t="s">
        <v>249</v>
      </c>
      <c r="I1801" t="s">
        <v>504</v>
      </c>
      <c r="J1801" t="s">
        <v>503</v>
      </c>
      <c r="K1801" s="327">
        <v>39</v>
      </c>
      <c r="L1801" s="326">
        <v>0.1051200032234192</v>
      </c>
      <c r="M1801" s="326">
        <v>0.1160700023174286</v>
      </c>
      <c r="N1801" s="327">
        <v>486</v>
      </c>
      <c r="O1801" s="326">
        <v>9.195999801158905E-2</v>
      </c>
      <c r="P1801" s="326">
        <v>0.1017799973487854</v>
      </c>
      <c r="Q1801" s="327">
        <v>9900</v>
      </c>
      <c r="R1801" s="326">
        <v>8.0239996314048767E-2</v>
      </c>
      <c r="S1801" s="325">
        <v>9.0769998729228973E-2</v>
      </c>
    </row>
    <row r="1802" spans="1:19" x14ac:dyDescent="0.25">
      <c r="A1802" t="s">
        <v>478</v>
      </c>
      <c r="B1802" t="s">
        <v>284</v>
      </c>
      <c r="C1802" t="s">
        <v>309</v>
      </c>
      <c r="D1802" t="s">
        <v>477</v>
      </c>
      <c r="E1802" t="s">
        <v>79</v>
      </c>
      <c r="F1802" t="s">
        <v>80</v>
      </c>
      <c r="G1802" s="133">
        <v>3</v>
      </c>
      <c r="H1802" t="s">
        <v>249</v>
      </c>
      <c r="I1802" t="s">
        <v>501</v>
      </c>
      <c r="J1802" t="s">
        <v>502</v>
      </c>
      <c r="K1802" s="327">
        <v>35</v>
      </c>
      <c r="L1802" s="326">
        <v>9.4339996576309204E-2</v>
      </c>
      <c r="N1802" s="327">
        <v>510</v>
      </c>
      <c r="O1802" s="326">
        <v>9.6500001847743988E-2</v>
      </c>
      <c r="Q1802" s="327">
        <v>14319</v>
      </c>
      <c r="R1802" s="326">
        <v>0.11604999750852581</v>
      </c>
      <c r="S1802" s="325"/>
    </row>
    <row r="1803" spans="1:19" x14ac:dyDescent="0.25">
      <c r="A1803" t="s">
        <v>478</v>
      </c>
      <c r="B1803" t="s">
        <v>284</v>
      </c>
      <c r="C1803" t="s">
        <v>309</v>
      </c>
      <c r="D1803" t="s">
        <v>477</v>
      </c>
      <c r="E1803" t="s">
        <v>79</v>
      </c>
      <c r="F1803" t="s">
        <v>80</v>
      </c>
      <c r="G1803" s="133">
        <v>3</v>
      </c>
      <c r="H1803" t="s">
        <v>249</v>
      </c>
      <c r="I1803" t="s">
        <v>501</v>
      </c>
      <c r="J1803" t="s">
        <v>500</v>
      </c>
      <c r="K1803" s="327">
        <v>336</v>
      </c>
      <c r="L1803" s="326">
        <v>0.90565997362136841</v>
      </c>
      <c r="M1803" s="326">
        <v>1</v>
      </c>
      <c r="N1803" s="327">
        <v>4775</v>
      </c>
      <c r="O1803" s="326">
        <v>0.9035000205039978</v>
      </c>
      <c r="P1803" s="326">
        <v>1</v>
      </c>
      <c r="Q1803" s="327">
        <v>109066</v>
      </c>
      <c r="R1803" s="326">
        <v>0.88394999504089355</v>
      </c>
      <c r="S1803" s="325">
        <v>1</v>
      </c>
    </row>
    <row r="1804" spans="1:19" x14ac:dyDescent="0.25">
      <c r="A1804" t="s">
        <v>478</v>
      </c>
      <c r="B1804" t="s">
        <v>284</v>
      </c>
      <c r="C1804" t="s">
        <v>309</v>
      </c>
      <c r="D1804" t="s">
        <v>477</v>
      </c>
      <c r="E1804" t="s">
        <v>79</v>
      </c>
      <c r="F1804" t="s">
        <v>80</v>
      </c>
      <c r="G1804">
        <v>3</v>
      </c>
      <c r="H1804" t="s">
        <v>249</v>
      </c>
      <c r="I1804" t="s">
        <v>577</v>
      </c>
      <c r="J1804" t="s">
        <v>493</v>
      </c>
      <c r="K1804" s="142">
        <v>107</v>
      </c>
      <c r="L1804" s="326">
        <v>0.2884100079536438</v>
      </c>
      <c r="N1804" s="142">
        <v>1465</v>
      </c>
      <c r="O1804" s="326">
        <v>0.27720001339912409</v>
      </c>
      <c r="Q1804" s="142">
        <v>45663</v>
      </c>
      <c r="R1804" s="326">
        <v>0.37009000778198242</v>
      </c>
    </row>
    <row r="1805" spans="1:19" x14ac:dyDescent="0.25">
      <c r="A1805" t="s">
        <v>478</v>
      </c>
      <c r="B1805" t="s">
        <v>284</v>
      </c>
      <c r="C1805" t="s">
        <v>309</v>
      </c>
      <c r="D1805" t="s">
        <v>477</v>
      </c>
      <c r="E1805" t="s">
        <v>79</v>
      </c>
      <c r="F1805" t="s">
        <v>80</v>
      </c>
      <c r="G1805" s="133">
        <v>3</v>
      </c>
      <c r="H1805" t="s">
        <v>249</v>
      </c>
      <c r="I1805" t="s">
        <v>577</v>
      </c>
      <c r="J1805" t="s">
        <v>492</v>
      </c>
      <c r="K1805" s="327">
        <v>222</v>
      </c>
      <c r="L1805" s="326">
        <v>0.59838002920150757</v>
      </c>
      <c r="M1805" s="326">
        <v>0.84091001749038696</v>
      </c>
      <c r="N1805" s="327">
        <v>3413</v>
      </c>
      <c r="O1805" s="326">
        <v>0.6457899808883667</v>
      </c>
      <c r="P1805" s="326">
        <v>0.8934599757194519</v>
      </c>
      <c r="Q1805" s="327">
        <v>63272</v>
      </c>
      <c r="R1805" s="326">
        <v>0.51279997825622559</v>
      </c>
      <c r="S1805" s="325">
        <v>0.81407999992370605</v>
      </c>
    </row>
    <row r="1806" spans="1:19" x14ac:dyDescent="0.25">
      <c r="A1806" t="s">
        <v>478</v>
      </c>
      <c r="B1806" t="s">
        <v>284</v>
      </c>
      <c r="C1806" t="s">
        <v>309</v>
      </c>
      <c r="D1806" t="s">
        <v>477</v>
      </c>
      <c r="E1806" t="s">
        <v>79</v>
      </c>
      <c r="F1806" t="s">
        <v>80</v>
      </c>
      <c r="G1806">
        <v>3</v>
      </c>
      <c r="H1806" t="s">
        <v>249</v>
      </c>
      <c r="I1806" t="s">
        <v>577</v>
      </c>
      <c r="J1806" t="s">
        <v>491</v>
      </c>
      <c r="K1806" s="142">
        <v>19</v>
      </c>
      <c r="L1806" s="326">
        <v>5.1210001111030579E-2</v>
      </c>
      <c r="M1806" s="326">
        <v>7.1970000863075256E-2</v>
      </c>
      <c r="N1806" s="142">
        <v>213</v>
      </c>
      <c r="O1806" s="326">
        <v>4.0300000458955758E-2</v>
      </c>
      <c r="P1806" s="326">
        <v>5.575999990105629E-2</v>
      </c>
      <c r="Q1806" s="142">
        <v>9186</v>
      </c>
      <c r="R1806" s="326">
        <v>7.4450001120567322E-2</v>
      </c>
      <c r="S1806" s="326">
        <v>0.11818999797105791</v>
      </c>
    </row>
    <row r="1807" spans="1:19" x14ac:dyDescent="0.25">
      <c r="A1807" t="s">
        <v>478</v>
      </c>
      <c r="B1807" t="s">
        <v>284</v>
      </c>
      <c r="C1807" t="s">
        <v>309</v>
      </c>
      <c r="D1807" t="s">
        <v>477</v>
      </c>
      <c r="E1807" t="s">
        <v>79</v>
      </c>
      <c r="F1807" t="s">
        <v>80</v>
      </c>
      <c r="G1807" s="133">
        <v>3</v>
      </c>
      <c r="H1807" t="s">
        <v>249</v>
      </c>
      <c r="I1807" t="s">
        <v>577</v>
      </c>
      <c r="J1807" t="s">
        <v>490</v>
      </c>
      <c r="K1807" s="327">
        <v>15</v>
      </c>
      <c r="L1807" s="326">
        <v>4.0429998189210892E-2</v>
      </c>
      <c r="M1807" s="326">
        <v>5.682000145316124E-2</v>
      </c>
      <c r="N1807" s="327">
        <v>98</v>
      </c>
      <c r="O1807" s="326">
        <v>1.854000054299831E-2</v>
      </c>
      <c r="P1807" s="326">
        <v>2.565000019967556E-2</v>
      </c>
      <c r="Q1807" s="327">
        <v>3071</v>
      </c>
      <c r="R1807" s="326">
        <v>2.489000000059605E-2</v>
      </c>
      <c r="S1807" s="325">
        <v>3.9510000497102737E-2</v>
      </c>
    </row>
    <row r="1808" spans="1:19" x14ac:dyDescent="0.25">
      <c r="A1808" t="s">
        <v>478</v>
      </c>
      <c r="B1808" t="s">
        <v>284</v>
      </c>
      <c r="C1808" t="s">
        <v>309</v>
      </c>
      <c r="D1808" t="s">
        <v>477</v>
      </c>
      <c r="E1808" t="s">
        <v>79</v>
      </c>
      <c r="F1808" t="s">
        <v>80</v>
      </c>
      <c r="G1808" s="133">
        <v>3</v>
      </c>
      <c r="H1808" t="s">
        <v>249</v>
      </c>
      <c r="I1808" t="s">
        <v>577</v>
      </c>
      <c r="J1808" t="s">
        <v>489</v>
      </c>
      <c r="K1808" s="327">
        <v>6</v>
      </c>
      <c r="L1808" s="326">
        <v>1.6170000657439228E-2</v>
      </c>
      <c r="M1808" s="326">
        <v>2.273000031709671E-2</v>
      </c>
      <c r="N1808" s="327">
        <v>88</v>
      </c>
      <c r="O1808" s="326">
        <v>1.6650000587105751E-2</v>
      </c>
      <c r="P1808" s="326">
        <v>2.3040000349283218E-2</v>
      </c>
      <c r="Q1808" s="327">
        <v>1819</v>
      </c>
      <c r="R1808" s="326">
        <v>1.473999954760075E-2</v>
      </c>
      <c r="S1808" s="325">
        <v>2.339999936521053E-2</v>
      </c>
    </row>
    <row r="1809" spans="1:19" x14ac:dyDescent="0.25">
      <c r="A1809" t="s">
        <v>478</v>
      </c>
      <c r="B1809" t="s">
        <v>284</v>
      </c>
      <c r="C1809" t="s">
        <v>309</v>
      </c>
      <c r="D1809" t="s">
        <v>477</v>
      </c>
      <c r="E1809" t="s">
        <v>79</v>
      </c>
      <c r="F1809" t="s">
        <v>80</v>
      </c>
      <c r="G1809" s="133">
        <v>3</v>
      </c>
      <c r="H1809" t="s">
        <v>249</v>
      </c>
      <c r="I1809" t="s">
        <v>577</v>
      </c>
      <c r="J1809" t="s">
        <v>488</v>
      </c>
      <c r="K1809" s="327">
        <v>2</v>
      </c>
      <c r="L1809" s="326">
        <v>5.3900000639259824E-3</v>
      </c>
      <c r="M1809" s="326">
        <v>7.5799999758601189E-3</v>
      </c>
      <c r="N1809" s="327">
        <v>8</v>
      </c>
      <c r="O1809" s="326">
        <v>1.5099999727681279E-3</v>
      </c>
      <c r="P1809" s="326">
        <v>2.090000081807375E-3</v>
      </c>
      <c r="Q1809" s="327">
        <v>374</v>
      </c>
      <c r="R1809" s="326">
        <v>3.03000002168119E-3</v>
      </c>
      <c r="S1809" s="325">
        <v>4.8099998384714127E-3</v>
      </c>
    </row>
    <row r="1810" spans="1:19" x14ac:dyDescent="0.25">
      <c r="A1810" t="s">
        <v>478</v>
      </c>
      <c r="B1810" t="s">
        <v>284</v>
      </c>
      <c r="C1810" t="s">
        <v>309</v>
      </c>
      <c r="D1810" t="s">
        <v>477</v>
      </c>
      <c r="E1810" t="s">
        <v>79</v>
      </c>
      <c r="F1810" t="s">
        <v>80</v>
      </c>
      <c r="G1810" s="133">
        <v>3</v>
      </c>
      <c r="H1810" t="s">
        <v>249</v>
      </c>
      <c r="I1810" t="s">
        <v>499</v>
      </c>
      <c r="J1810" t="s">
        <v>261</v>
      </c>
      <c r="K1810" s="327">
        <v>366</v>
      </c>
      <c r="L1810" s="326">
        <v>0.98651999235153198</v>
      </c>
      <c r="N1810" s="327">
        <v>5251</v>
      </c>
      <c r="O1810" s="326">
        <v>0.99357002973556519</v>
      </c>
      <c r="Q1810" s="327">
        <v>122496</v>
      </c>
      <c r="R1810" s="326">
        <v>0.99278998374938965</v>
      </c>
      <c r="S1810" s="325"/>
    </row>
    <row r="1811" spans="1:19" x14ac:dyDescent="0.25">
      <c r="A1811" t="s">
        <v>478</v>
      </c>
      <c r="B1811" t="s">
        <v>284</v>
      </c>
      <c r="C1811" t="s">
        <v>309</v>
      </c>
      <c r="D1811" t="s">
        <v>477</v>
      </c>
      <c r="E1811" t="s">
        <v>79</v>
      </c>
      <c r="F1811" t="s">
        <v>80</v>
      </c>
      <c r="G1811" s="133">
        <v>3</v>
      </c>
      <c r="H1811" t="s">
        <v>249</v>
      </c>
      <c r="I1811" t="s">
        <v>499</v>
      </c>
      <c r="J1811" t="s">
        <v>262</v>
      </c>
      <c r="K1811" s="327">
        <v>5</v>
      </c>
      <c r="L1811" s="326">
        <v>1.3480000197887421E-2</v>
      </c>
      <c r="N1811" s="327">
        <v>34</v>
      </c>
      <c r="O1811" s="326">
        <v>6.4300000667572021E-3</v>
      </c>
      <c r="Q1811" s="327">
        <v>889</v>
      </c>
      <c r="R1811" s="326">
        <v>7.2099999524652958E-3</v>
      </c>
      <c r="S1811" s="325"/>
    </row>
    <row r="1812" spans="1:19" x14ac:dyDescent="0.25">
      <c r="A1812" t="s">
        <v>478</v>
      </c>
      <c r="B1812" t="s">
        <v>284</v>
      </c>
      <c r="C1812" t="s">
        <v>309</v>
      </c>
      <c r="D1812" t="s">
        <v>477</v>
      </c>
      <c r="E1812" t="s">
        <v>79</v>
      </c>
      <c r="F1812" t="s">
        <v>80</v>
      </c>
      <c r="G1812" s="133">
        <v>3</v>
      </c>
      <c r="H1812" t="s">
        <v>249</v>
      </c>
      <c r="I1812" t="s">
        <v>578</v>
      </c>
      <c r="J1812" t="s">
        <v>498</v>
      </c>
      <c r="K1812" s="327">
        <v>7</v>
      </c>
      <c r="L1812" s="326">
        <v>1.8869999796152111E-2</v>
      </c>
      <c r="N1812" s="327">
        <v>1249</v>
      </c>
      <c r="O1812" s="326">
        <v>0.2363300025463104</v>
      </c>
      <c r="Q1812" s="327">
        <v>17871</v>
      </c>
      <c r="R1812" s="326">
        <v>0.1448400020599365</v>
      </c>
      <c r="S1812" s="325"/>
    </row>
    <row r="1813" spans="1:19" x14ac:dyDescent="0.25">
      <c r="A1813" t="s">
        <v>478</v>
      </c>
      <c r="B1813" t="s">
        <v>284</v>
      </c>
      <c r="C1813" t="s">
        <v>309</v>
      </c>
      <c r="D1813" t="s">
        <v>477</v>
      </c>
      <c r="E1813" t="s">
        <v>79</v>
      </c>
      <c r="F1813" t="s">
        <v>80</v>
      </c>
      <c r="G1813" s="133">
        <v>3</v>
      </c>
      <c r="H1813" t="s">
        <v>249</v>
      </c>
      <c r="I1813" t="s">
        <v>578</v>
      </c>
      <c r="J1813" t="s">
        <v>497</v>
      </c>
      <c r="K1813" s="327">
        <v>9</v>
      </c>
      <c r="L1813" s="326">
        <v>2.4259999394416809E-2</v>
      </c>
      <c r="N1813" s="327">
        <v>913</v>
      </c>
      <c r="O1813" s="326">
        <v>0.17274999618530271</v>
      </c>
      <c r="Q1813" s="327">
        <v>21943</v>
      </c>
      <c r="R1813" s="326">
        <v>0.17783999443054199</v>
      </c>
      <c r="S1813" s="325"/>
    </row>
    <row r="1814" spans="1:19" x14ac:dyDescent="0.25">
      <c r="A1814" t="s">
        <v>478</v>
      </c>
      <c r="B1814" t="s">
        <v>284</v>
      </c>
      <c r="C1814" t="s">
        <v>309</v>
      </c>
      <c r="D1814" t="s">
        <v>477</v>
      </c>
      <c r="E1814" t="s">
        <v>79</v>
      </c>
      <c r="F1814" t="s">
        <v>80</v>
      </c>
      <c r="G1814" s="133">
        <v>3</v>
      </c>
      <c r="H1814" t="s">
        <v>249</v>
      </c>
      <c r="I1814" t="s">
        <v>578</v>
      </c>
      <c r="J1814" t="s">
        <v>496</v>
      </c>
      <c r="K1814" s="327">
        <v>65</v>
      </c>
      <c r="L1814" s="326">
        <v>0.17520000040531161</v>
      </c>
      <c r="N1814" s="327">
        <v>1011</v>
      </c>
      <c r="O1814" s="326">
        <v>0.19130000472068789</v>
      </c>
      <c r="Q1814" s="327">
        <v>25988</v>
      </c>
      <c r="R1814" s="326">
        <v>0.21062999963760379</v>
      </c>
      <c r="S1814" s="325"/>
    </row>
    <row r="1815" spans="1:19" x14ac:dyDescent="0.25">
      <c r="A1815" t="s">
        <v>478</v>
      </c>
      <c r="B1815" t="s">
        <v>284</v>
      </c>
      <c r="C1815" t="s">
        <v>309</v>
      </c>
      <c r="D1815" t="s">
        <v>477</v>
      </c>
      <c r="E1815" t="s">
        <v>79</v>
      </c>
      <c r="F1815" t="s">
        <v>80</v>
      </c>
      <c r="G1815" s="133">
        <v>3</v>
      </c>
      <c r="H1815" t="s">
        <v>249</v>
      </c>
      <c r="I1815" t="s">
        <v>578</v>
      </c>
      <c r="J1815" t="s">
        <v>495</v>
      </c>
      <c r="K1815" s="327">
        <v>138</v>
      </c>
      <c r="L1815" s="326">
        <v>0.37196999788284302</v>
      </c>
      <c r="N1815" s="327">
        <v>1218</v>
      </c>
      <c r="O1815" s="326">
        <v>0.23046000301837921</v>
      </c>
      <c r="Q1815" s="327">
        <v>27975</v>
      </c>
      <c r="R1815" s="326">
        <v>0.22673000395298001</v>
      </c>
      <c r="S1815" s="325"/>
    </row>
    <row r="1816" spans="1:19" x14ac:dyDescent="0.25">
      <c r="A1816" t="s">
        <v>478</v>
      </c>
      <c r="B1816" t="s">
        <v>284</v>
      </c>
      <c r="C1816" t="s">
        <v>309</v>
      </c>
      <c r="D1816" t="s">
        <v>477</v>
      </c>
      <c r="E1816" t="s">
        <v>79</v>
      </c>
      <c r="F1816" t="s">
        <v>80</v>
      </c>
      <c r="G1816">
        <v>3</v>
      </c>
      <c r="H1816" t="s">
        <v>249</v>
      </c>
      <c r="I1816" t="s">
        <v>578</v>
      </c>
      <c r="J1816" t="s">
        <v>494</v>
      </c>
      <c r="K1816" s="142">
        <v>152</v>
      </c>
      <c r="L1816" s="326">
        <v>0.40970000624656677</v>
      </c>
      <c r="N1816" s="142">
        <v>894</v>
      </c>
      <c r="O1816" s="326">
        <v>0.16915999352931979</v>
      </c>
      <c r="Q1816" s="142">
        <v>29608</v>
      </c>
      <c r="R1816" s="326">
        <v>0.23995999991893771</v>
      </c>
    </row>
    <row r="1817" spans="1:19" x14ac:dyDescent="0.25">
      <c r="A1817" t="s">
        <v>478</v>
      </c>
      <c r="B1817" t="s">
        <v>284</v>
      </c>
      <c r="C1817" t="s">
        <v>309</v>
      </c>
      <c r="D1817" t="s">
        <v>477</v>
      </c>
      <c r="E1817" t="s">
        <v>79</v>
      </c>
      <c r="F1817" t="s">
        <v>80</v>
      </c>
      <c r="G1817" s="133">
        <v>3</v>
      </c>
      <c r="H1817" t="s">
        <v>249</v>
      </c>
      <c r="I1817" t="s">
        <v>476</v>
      </c>
      <c r="J1817" t="s">
        <v>482</v>
      </c>
      <c r="K1817" s="327">
        <v>295</v>
      </c>
      <c r="L1817" s="326">
        <v>0.79514998197555542</v>
      </c>
      <c r="M1817" s="326">
        <v>0.79945999383926392</v>
      </c>
      <c r="N1817" s="327">
        <v>3947</v>
      </c>
      <c r="O1817" s="326">
        <v>0.74682998657226563</v>
      </c>
      <c r="P1817" s="326">
        <v>0.76744997501373291</v>
      </c>
      <c r="Q1817" s="327">
        <v>91484</v>
      </c>
      <c r="R1817" s="326">
        <v>0.74145001173019409</v>
      </c>
      <c r="S1817" s="325">
        <v>0.77395999431610107</v>
      </c>
    </row>
    <row r="1818" spans="1:19" x14ac:dyDescent="0.25">
      <c r="A1818" t="s">
        <v>478</v>
      </c>
      <c r="B1818" t="s">
        <v>284</v>
      </c>
      <c r="C1818" t="s">
        <v>309</v>
      </c>
      <c r="D1818" t="s">
        <v>477</v>
      </c>
      <c r="E1818" t="s">
        <v>79</v>
      </c>
      <c r="F1818" t="s">
        <v>80</v>
      </c>
      <c r="G1818">
        <v>3</v>
      </c>
      <c r="H1818" t="s">
        <v>249</v>
      </c>
      <c r="I1818" t="s">
        <v>476</v>
      </c>
      <c r="J1818" t="s">
        <v>481</v>
      </c>
      <c r="K1818" s="142">
        <v>28</v>
      </c>
      <c r="L1818" s="326">
        <v>7.5470000505447388E-2</v>
      </c>
      <c r="M1818" s="326">
        <v>7.5879998505115509E-2</v>
      </c>
      <c r="N1818" s="142">
        <v>574</v>
      </c>
      <c r="O1818" s="326">
        <v>0.10860999673604969</v>
      </c>
      <c r="P1818" s="326">
        <v>0.11161000281572341</v>
      </c>
      <c r="Q1818" s="142">
        <v>12086</v>
      </c>
      <c r="R1818" s="326">
        <v>9.7949996590614319E-2</v>
      </c>
      <c r="S1818" s="326">
        <v>0.1022500023245811</v>
      </c>
    </row>
    <row r="1819" spans="1:19" x14ac:dyDescent="0.25">
      <c r="A1819" t="s">
        <v>478</v>
      </c>
      <c r="B1819" t="s">
        <v>284</v>
      </c>
      <c r="C1819" t="s">
        <v>309</v>
      </c>
      <c r="D1819" t="s">
        <v>477</v>
      </c>
      <c r="E1819" t="s">
        <v>79</v>
      </c>
      <c r="F1819" t="s">
        <v>80</v>
      </c>
      <c r="G1819">
        <v>3</v>
      </c>
      <c r="H1819" t="s">
        <v>249</v>
      </c>
      <c r="I1819" t="s">
        <v>476</v>
      </c>
      <c r="J1819" t="s">
        <v>480</v>
      </c>
      <c r="K1819" s="142">
        <v>22</v>
      </c>
      <c r="L1819" s="326">
        <v>5.9300001710653312E-2</v>
      </c>
      <c r="M1819" s="326">
        <v>5.9620000422000892E-2</v>
      </c>
      <c r="N1819" s="142">
        <v>362</v>
      </c>
      <c r="O1819" s="326">
        <v>6.849999725818634E-2</v>
      </c>
      <c r="P1819" s="326">
        <v>7.0390000939369202E-2</v>
      </c>
      <c r="Q1819" s="142">
        <v>8487</v>
      </c>
      <c r="R1819" s="326">
        <v>6.8779997527599335E-2</v>
      </c>
      <c r="S1819" s="326">
        <v>7.1800000965595245E-2</v>
      </c>
    </row>
    <row r="1820" spans="1:19" x14ac:dyDescent="0.25">
      <c r="A1820" t="s">
        <v>478</v>
      </c>
      <c r="B1820" t="s">
        <v>284</v>
      </c>
      <c r="C1820" t="s">
        <v>309</v>
      </c>
      <c r="D1820" t="s">
        <v>477</v>
      </c>
      <c r="E1820" t="s">
        <v>79</v>
      </c>
      <c r="F1820" t="s">
        <v>80</v>
      </c>
      <c r="G1820" s="133">
        <v>3</v>
      </c>
      <c r="H1820" t="s">
        <v>249</v>
      </c>
      <c r="I1820" t="s">
        <v>476</v>
      </c>
      <c r="J1820" t="s">
        <v>479</v>
      </c>
      <c r="K1820" s="327">
        <v>2</v>
      </c>
      <c r="L1820" s="326">
        <v>5.3900000639259824E-3</v>
      </c>
      <c r="N1820" s="327">
        <v>142</v>
      </c>
      <c r="O1820" s="326">
        <v>2.6869999244809151E-2</v>
      </c>
      <c r="Q1820" s="327">
        <v>5183</v>
      </c>
      <c r="R1820" s="326">
        <v>4.2010001838207238E-2</v>
      </c>
      <c r="S1820" s="325"/>
    </row>
    <row r="1821" spans="1:19" x14ac:dyDescent="0.25">
      <c r="A1821" t="s">
        <v>478</v>
      </c>
      <c r="B1821" t="s">
        <v>284</v>
      </c>
      <c r="C1821" t="s">
        <v>309</v>
      </c>
      <c r="D1821" t="s">
        <v>477</v>
      </c>
      <c r="E1821" t="s">
        <v>79</v>
      </c>
      <c r="F1821" t="s">
        <v>80</v>
      </c>
      <c r="G1821">
        <v>3</v>
      </c>
      <c r="H1821" t="s">
        <v>249</v>
      </c>
      <c r="I1821" t="s">
        <v>476</v>
      </c>
      <c r="J1821" t="s">
        <v>475</v>
      </c>
      <c r="K1821" s="142">
        <v>24</v>
      </c>
      <c r="L1821" s="326">
        <v>6.4690001308917999E-2</v>
      </c>
      <c r="M1821" s="326">
        <v>6.5039999783039093E-2</v>
      </c>
      <c r="N1821" s="142">
        <v>260</v>
      </c>
      <c r="O1821" s="326">
        <v>4.9199998378753662E-2</v>
      </c>
      <c r="P1821" s="326">
        <v>5.0549998879432678E-2</v>
      </c>
      <c r="Q1821" s="142">
        <v>6145</v>
      </c>
      <c r="R1821" s="326">
        <v>4.9800001084804528E-2</v>
      </c>
      <c r="S1821" s="326">
        <v>5.1989998668432243E-2</v>
      </c>
    </row>
    <row r="1822" spans="1:19" x14ac:dyDescent="0.25">
      <c r="A1822" t="s">
        <v>478</v>
      </c>
      <c r="B1822" t="s">
        <v>284</v>
      </c>
      <c r="C1822" t="s">
        <v>309</v>
      </c>
      <c r="D1822" t="s">
        <v>477</v>
      </c>
      <c r="E1822" t="s">
        <v>177</v>
      </c>
      <c r="F1822" t="s">
        <v>230</v>
      </c>
      <c r="G1822" s="133">
        <v>14</v>
      </c>
      <c r="H1822" t="s">
        <v>416</v>
      </c>
      <c r="I1822" t="s">
        <v>525</v>
      </c>
      <c r="J1822" t="s">
        <v>530</v>
      </c>
      <c r="K1822" s="327">
        <v>0</v>
      </c>
      <c r="L1822" s="326">
        <v>0</v>
      </c>
      <c r="N1822" s="327">
        <v>47</v>
      </c>
      <c r="O1822" s="326">
        <v>7.089999970048666E-3</v>
      </c>
      <c r="Q1822" s="327">
        <v>595</v>
      </c>
      <c r="R1822" s="326">
        <v>4.8199999146163464E-3</v>
      </c>
      <c r="S1822" s="325"/>
    </row>
    <row r="1823" spans="1:19" x14ac:dyDescent="0.25">
      <c r="A1823" t="s">
        <v>478</v>
      </c>
      <c r="B1823" t="s">
        <v>284</v>
      </c>
      <c r="C1823" t="s">
        <v>309</v>
      </c>
      <c r="D1823" t="s">
        <v>477</v>
      </c>
      <c r="E1823" t="s">
        <v>177</v>
      </c>
      <c r="F1823" t="s">
        <v>230</v>
      </c>
      <c r="G1823">
        <v>14</v>
      </c>
      <c r="H1823" t="s">
        <v>416</v>
      </c>
      <c r="I1823" t="s">
        <v>525</v>
      </c>
      <c r="J1823" t="s">
        <v>529</v>
      </c>
      <c r="K1823" s="142">
        <v>18</v>
      </c>
      <c r="L1823" s="326">
        <v>5.356999859213829E-2</v>
      </c>
      <c r="N1823" s="142">
        <v>396</v>
      </c>
      <c r="O1823" s="326">
        <v>5.9769999235868447E-2</v>
      </c>
      <c r="Q1823" s="142">
        <v>4962</v>
      </c>
      <c r="R1823" s="326">
        <v>4.0219999849796302E-2</v>
      </c>
    </row>
    <row r="1824" spans="1:19" x14ac:dyDescent="0.25">
      <c r="A1824" t="s">
        <v>478</v>
      </c>
      <c r="B1824" t="s">
        <v>284</v>
      </c>
      <c r="C1824" t="s">
        <v>309</v>
      </c>
      <c r="D1824" t="s">
        <v>477</v>
      </c>
      <c r="E1824" t="s">
        <v>177</v>
      </c>
      <c r="F1824" t="s">
        <v>230</v>
      </c>
      <c r="G1824" s="133">
        <v>14</v>
      </c>
      <c r="H1824" t="s">
        <v>416</v>
      </c>
      <c r="I1824" t="s">
        <v>525</v>
      </c>
      <c r="J1824" t="s">
        <v>528</v>
      </c>
      <c r="K1824" s="327">
        <v>60</v>
      </c>
      <c r="L1824" s="326">
        <v>0.17857000231742859</v>
      </c>
      <c r="N1824" s="327">
        <v>1163</v>
      </c>
      <c r="O1824" s="326">
        <v>0.17554999887943271</v>
      </c>
      <c r="Q1824" s="327">
        <v>15699</v>
      </c>
      <c r="R1824" s="326">
        <v>0.12724000215530401</v>
      </c>
      <c r="S1824" s="325"/>
    </row>
    <row r="1825" spans="1:19" x14ac:dyDescent="0.25">
      <c r="A1825" t="s">
        <v>478</v>
      </c>
      <c r="B1825" t="s">
        <v>284</v>
      </c>
      <c r="C1825" t="s">
        <v>309</v>
      </c>
      <c r="D1825" t="s">
        <v>477</v>
      </c>
      <c r="E1825" t="s">
        <v>177</v>
      </c>
      <c r="F1825" t="s">
        <v>230</v>
      </c>
      <c r="G1825">
        <v>14</v>
      </c>
      <c r="H1825" t="s">
        <v>416</v>
      </c>
      <c r="I1825" t="s">
        <v>525</v>
      </c>
      <c r="J1825" t="s">
        <v>527</v>
      </c>
      <c r="K1825" s="142">
        <v>69</v>
      </c>
      <c r="L1825" s="326">
        <v>0.20535999536514279</v>
      </c>
      <c r="N1825" s="142">
        <v>1657</v>
      </c>
      <c r="O1825" s="326">
        <v>0.25011000037193298</v>
      </c>
      <c r="Q1825" s="142">
        <v>30576</v>
      </c>
      <c r="R1825" s="326">
        <v>0.2478100061416626</v>
      </c>
    </row>
    <row r="1826" spans="1:19" x14ac:dyDescent="0.25">
      <c r="A1826" t="s">
        <v>478</v>
      </c>
      <c r="B1826" t="s">
        <v>284</v>
      </c>
      <c r="C1826" t="s">
        <v>309</v>
      </c>
      <c r="D1826" t="s">
        <v>477</v>
      </c>
      <c r="E1826" t="s">
        <v>177</v>
      </c>
      <c r="F1826" t="s">
        <v>230</v>
      </c>
      <c r="G1826" s="133">
        <v>14</v>
      </c>
      <c r="H1826" t="s">
        <v>416</v>
      </c>
      <c r="I1826" t="s">
        <v>525</v>
      </c>
      <c r="J1826" t="s">
        <v>526</v>
      </c>
      <c r="K1826" s="327">
        <v>60</v>
      </c>
      <c r="L1826" s="326">
        <v>0.17857000231742859</v>
      </c>
      <c r="N1826" s="327">
        <v>1411</v>
      </c>
      <c r="O1826" s="326">
        <v>0.2129800021648407</v>
      </c>
      <c r="Q1826" s="327">
        <v>30917</v>
      </c>
      <c r="R1826" s="326">
        <v>0.25056999921798712</v>
      </c>
      <c r="S1826" s="325"/>
    </row>
    <row r="1827" spans="1:19" x14ac:dyDescent="0.25">
      <c r="A1827" t="s">
        <v>478</v>
      </c>
      <c r="B1827" t="s">
        <v>284</v>
      </c>
      <c r="C1827" t="s">
        <v>309</v>
      </c>
      <c r="D1827" t="s">
        <v>477</v>
      </c>
      <c r="E1827" t="s">
        <v>177</v>
      </c>
      <c r="F1827" t="s">
        <v>230</v>
      </c>
      <c r="G1827" s="133">
        <v>14</v>
      </c>
      <c r="H1827" t="s">
        <v>416</v>
      </c>
      <c r="I1827" t="s">
        <v>525</v>
      </c>
      <c r="J1827" t="s">
        <v>259</v>
      </c>
      <c r="K1827" s="327">
        <v>71</v>
      </c>
      <c r="L1827" s="326">
        <v>0.2113099992275238</v>
      </c>
      <c r="N1827" s="327">
        <v>1097</v>
      </c>
      <c r="O1827" s="326">
        <v>0.16558000445365911</v>
      </c>
      <c r="Q1827" s="327">
        <v>23351</v>
      </c>
      <c r="R1827" s="326">
        <v>0.18925000727176669</v>
      </c>
      <c r="S1827" s="325"/>
    </row>
    <row r="1828" spans="1:19" x14ac:dyDescent="0.25">
      <c r="A1828" t="s">
        <v>478</v>
      </c>
      <c r="B1828" t="s">
        <v>284</v>
      </c>
      <c r="C1828" t="s">
        <v>309</v>
      </c>
      <c r="D1828" t="s">
        <v>477</v>
      </c>
      <c r="E1828" t="s">
        <v>177</v>
      </c>
      <c r="F1828" t="s">
        <v>230</v>
      </c>
      <c r="G1828" s="133">
        <v>14</v>
      </c>
      <c r="H1828" t="s">
        <v>416</v>
      </c>
      <c r="I1828" t="s">
        <v>525</v>
      </c>
      <c r="J1828" t="s">
        <v>260</v>
      </c>
      <c r="K1828" s="327">
        <v>58</v>
      </c>
      <c r="L1828" s="326">
        <v>0.17261999845504761</v>
      </c>
      <c r="N1828" s="327">
        <v>854</v>
      </c>
      <c r="O1828" s="326">
        <v>0.12891000509262079</v>
      </c>
      <c r="Q1828" s="327">
        <v>17285</v>
      </c>
      <c r="R1828" s="326">
        <v>0.14009000360965729</v>
      </c>
      <c r="S1828" s="325"/>
    </row>
    <row r="1829" spans="1:19" x14ac:dyDescent="0.25">
      <c r="A1829" t="s">
        <v>478</v>
      </c>
      <c r="B1829" t="s">
        <v>284</v>
      </c>
      <c r="C1829" t="s">
        <v>309</v>
      </c>
      <c r="D1829" t="s">
        <v>477</v>
      </c>
      <c r="E1829" t="s">
        <v>177</v>
      </c>
      <c r="F1829" t="s">
        <v>230</v>
      </c>
      <c r="G1829">
        <v>14</v>
      </c>
      <c r="H1829" t="s">
        <v>416</v>
      </c>
      <c r="I1829" t="s">
        <v>521</v>
      </c>
      <c r="J1829" t="s">
        <v>524</v>
      </c>
      <c r="K1829" s="142">
        <v>249</v>
      </c>
      <c r="L1829" s="326">
        <v>0.7410699725151062</v>
      </c>
      <c r="M1829" s="326">
        <v>0.77569997310638428</v>
      </c>
      <c r="N1829" s="142">
        <v>5178</v>
      </c>
      <c r="O1829" s="326">
        <v>0.78157997131347656</v>
      </c>
      <c r="P1829" s="326">
        <v>0.8351600170135498</v>
      </c>
      <c r="Q1829" s="142">
        <v>99716</v>
      </c>
      <c r="R1829" s="326">
        <v>0.80817002058029175</v>
      </c>
      <c r="S1829" s="326">
        <v>0.84360998868942261</v>
      </c>
    </row>
    <row r="1830" spans="1:19" x14ac:dyDescent="0.25">
      <c r="A1830" t="s">
        <v>478</v>
      </c>
      <c r="B1830" t="s">
        <v>284</v>
      </c>
      <c r="C1830" t="s">
        <v>309</v>
      </c>
      <c r="D1830" t="s">
        <v>477</v>
      </c>
      <c r="E1830" t="s">
        <v>177</v>
      </c>
      <c r="F1830" t="s">
        <v>230</v>
      </c>
      <c r="G1830" s="133">
        <v>14</v>
      </c>
      <c r="H1830" t="s">
        <v>416</v>
      </c>
      <c r="I1830" t="s">
        <v>521</v>
      </c>
      <c r="J1830" t="s">
        <v>523</v>
      </c>
      <c r="K1830" s="327">
        <v>48</v>
      </c>
      <c r="L1830" s="326">
        <v>0.14285999536514279</v>
      </c>
      <c r="M1830" s="326">
        <v>0.14952999353408811</v>
      </c>
      <c r="N1830" s="327">
        <v>624</v>
      </c>
      <c r="O1830" s="326">
        <v>9.4190001487731934E-2</v>
      </c>
      <c r="P1830" s="326">
        <v>0.10064999759197241</v>
      </c>
      <c r="Q1830" s="327">
        <v>10969</v>
      </c>
      <c r="R1830" s="326">
        <v>8.8899999856948853E-2</v>
      </c>
      <c r="S1830" s="325">
        <v>9.2799998819828033E-2</v>
      </c>
    </row>
    <row r="1831" spans="1:19" x14ac:dyDescent="0.25">
      <c r="A1831" t="s">
        <v>478</v>
      </c>
      <c r="B1831" t="s">
        <v>284</v>
      </c>
      <c r="C1831" t="s">
        <v>309</v>
      </c>
      <c r="D1831" t="s">
        <v>477</v>
      </c>
      <c r="E1831" t="s">
        <v>177</v>
      </c>
      <c r="F1831" t="s">
        <v>230</v>
      </c>
      <c r="G1831" s="133">
        <v>14</v>
      </c>
      <c r="H1831" t="s">
        <v>416</v>
      </c>
      <c r="I1831" t="s">
        <v>521</v>
      </c>
      <c r="J1831" t="s">
        <v>522</v>
      </c>
      <c r="K1831" s="327">
        <v>24</v>
      </c>
      <c r="L1831" s="326">
        <v>7.1429997682571411E-2</v>
      </c>
      <c r="M1831" s="326">
        <v>7.47700035572052E-2</v>
      </c>
      <c r="N1831" s="327">
        <v>398</v>
      </c>
      <c r="O1831" s="326">
        <v>6.0079999268054962E-2</v>
      </c>
      <c r="P1831" s="326">
        <v>6.4190000295639038E-2</v>
      </c>
      <c r="Q1831" s="327">
        <v>7517</v>
      </c>
      <c r="R1831" s="326">
        <v>6.0920000076293952E-2</v>
      </c>
      <c r="S1831" s="325">
        <v>6.3589997589588165E-2</v>
      </c>
    </row>
    <row r="1832" spans="1:19" x14ac:dyDescent="0.25">
      <c r="A1832" t="s">
        <v>478</v>
      </c>
      <c r="B1832" t="s">
        <v>284</v>
      </c>
      <c r="C1832" t="s">
        <v>309</v>
      </c>
      <c r="D1832" t="s">
        <v>477</v>
      </c>
      <c r="E1832" t="s">
        <v>177</v>
      </c>
      <c r="F1832" t="s">
        <v>230</v>
      </c>
      <c r="G1832" s="133">
        <v>14</v>
      </c>
      <c r="H1832" t="s">
        <v>416</v>
      </c>
      <c r="I1832" t="s">
        <v>521</v>
      </c>
      <c r="J1832" t="s">
        <v>438</v>
      </c>
      <c r="K1832" s="327">
        <v>15</v>
      </c>
      <c r="L1832" s="326">
        <v>4.4640000909566879E-2</v>
      </c>
      <c r="N1832" s="327">
        <v>425</v>
      </c>
      <c r="O1832" s="326">
        <v>6.4149998128414154E-2</v>
      </c>
      <c r="Q1832" s="327">
        <v>5183</v>
      </c>
      <c r="R1832" s="326">
        <v>4.2010001838207238E-2</v>
      </c>
      <c r="S1832" s="325"/>
    </row>
    <row r="1833" spans="1:19" x14ac:dyDescent="0.25">
      <c r="A1833" t="s">
        <v>478</v>
      </c>
      <c r="B1833" t="s">
        <v>284</v>
      </c>
      <c r="C1833" t="s">
        <v>309</v>
      </c>
      <c r="D1833" t="s">
        <v>477</v>
      </c>
      <c r="E1833" t="s">
        <v>177</v>
      </c>
      <c r="F1833" t="s">
        <v>230</v>
      </c>
      <c r="G1833">
        <v>14</v>
      </c>
      <c r="H1833" t="s">
        <v>416</v>
      </c>
      <c r="I1833" t="s">
        <v>517</v>
      </c>
      <c r="J1833" t="s">
        <v>520</v>
      </c>
      <c r="K1833" s="142">
        <v>108</v>
      </c>
      <c r="L1833" s="326">
        <v>0.32142999768257141</v>
      </c>
      <c r="N1833" s="142">
        <v>2427</v>
      </c>
      <c r="O1833" s="326">
        <v>0.36634001135826111</v>
      </c>
      <c r="Q1833" s="142">
        <v>43571</v>
      </c>
      <c r="R1833" s="326">
        <v>0.35313001275062561</v>
      </c>
    </row>
    <row r="1834" spans="1:19" x14ac:dyDescent="0.25">
      <c r="A1834" t="s">
        <v>478</v>
      </c>
      <c r="B1834" t="s">
        <v>284</v>
      </c>
      <c r="C1834" t="s">
        <v>309</v>
      </c>
      <c r="D1834" t="s">
        <v>477</v>
      </c>
      <c r="E1834" t="s">
        <v>177</v>
      </c>
      <c r="F1834" t="s">
        <v>230</v>
      </c>
      <c r="G1834" s="133">
        <v>14</v>
      </c>
      <c r="H1834" t="s">
        <v>416</v>
      </c>
      <c r="I1834" t="s">
        <v>517</v>
      </c>
      <c r="J1834" t="s">
        <v>519</v>
      </c>
      <c r="K1834" s="327">
        <v>111</v>
      </c>
      <c r="L1834" s="326">
        <v>0.33035999536514282</v>
      </c>
      <c r="N1834" s="327">
        <v>1875</v>
      </c>
      <c r="O1834" s="326">
        <v>0.28301998972892761</v>
      </c>
      <c r="Q1834" s="327">
        <v>34904</v>
      </c>
      <c r="R1834" s="326">
        <v>0.28288999199867249</v>
      </c>
      <c r="S1834" s="325"/>
    </row>
    <row r="1835" spans="1:19" x14ac:dyDescent="0.25">
      <c r="A1835" t="s">
        <v>478</v>
      </c>
      <c r="B1835" t="s">
        <v>284</v>
      </c>
      <c r="C1835" t="s">
        <v>309</v>
      </c>
      <c r="D1835" t="s">
        <v>477</v>
      </c>
      <c r="E1835" t="s">
        <v>177</v>
      </c>
      <c r="F1835" t="s">
        <v>230</v>
      </c>
      <c r="G1835" s="133">
        <v>14</v>
      </c>
      <c r="H1835" t="s">
        <v>416</v>
      </c>
      <c r="I1835" t="s">
        <v>517</v>
      </c>
      <c r="J1835" t="s">
        <v>518</v>
      </c>
      <c r="K1835" s="327">
        <v>117</v>
      </c>
      <c r="L1835" s="326">
        <v>0.34821000695228582</v>
      </c>
      <c r="N1835" s="327">
        <v>2323</v>
      </c>
      <c r="O1835" s="326">
        <v>0.35063999891281128</v>
      </c>
      <c r="Q1835" s="327">
        <v>44910</v>
      </c>
      <c r="R1835" s="326">
        <v>0.3639799952507019</v>
      </c>
      <c r="S1835" s="325"/>
    </row>
    <row r="1836" spans="1:19" x14ac:dyDescent="0.25">
      <c r="A1836" t="s">
        <v>478</v>
      </c>
      <c r="B1836" t="s">
        <v>284</v>
      </c>
      <c r="C1836" t="s">
        <v>309</v>
      </c>
      <c r="D1836" t="s">
        <v>477</v>
      </c>
      <c r="E1836" t="s">
        <v>177</v>
      </c>
      <c r="F1836" t="s">
        <v>230</v>
      </c>
      <c r="G1836" s="133">
        <v>14</v>
      </c>
      <c r="H1836" t="s">
        <v>416</v>
      </c>
      <c r="I1836" t="s">
        <v>513</v>
      </c>
      <c r="J1836" t="s">
        <v>516</v>
      </c>
      <c r="K1836" s="327">
        <v>14</v>
      </c>
      <c r="L1836" s="326">
        <v>4.1669998317956917E-2</v>
      </c>
      <c r="M1836" s="326">
        <v>4.7460000962018967E-2</v>
      </c>
      <c r="N1836" s="327">
        <v>207</v>
      </c>
      <c r="O1836" s="326">
        <v>3.125E-2</v>
      </c>
      <c r="P1836" s="326">
        <v>4.171999916434288E-2</v>
      </c>
      <c r="Q1836" s="327">
        <v>4179</v>
      </c>
      <c r="R1836" s="326">
        <v>3.3870000392198563E-2</v>
      </c>
      <c r="S1836" s="325">
        <v>3.8320001214742661E-2</v>
      </c>
    </row>
    <row r="1837" spans="1:19" x14ac:dyDescent="0.25">
      <c r="A1837" t="s">
        <v>478</v>
      </c>
      <c r="B1837" t="s">
        <v>284</v>
      </c>
      <c r="C1837" t="s">
        <v>309</v>
      </c>
      <c r="D1837" t="s">
        <v>477</v>
      </c>
      <c r="E1837" t="s">
        <v>177</v>
      </c>
      <c r="F1837" t="s">
        <v>230</v>
      </c>
      <c r="G1837" s="133">
        <v>14</v>
      </c>
      <c r="H1837" t="s">
        <v>416</v>
      </c>
      <c r="I1837" t="s">
        <v>513</v>
      </c>
      <c r="J1837" t="s">
        <v>515</v>
      </c>
      <c r="K1837" s="327">
        <v>16</v>
      </c>
      <c r="L1837" s="326">
        <v>4.7619998455047607E-2</v>
      </c>
      <c r="M1837" s="326">
        <v>5.4239999502897263E-2</v>
      </c>
      <c r="N1837" s="327">
        <v>765</v>
      </c>
      <c r="O1837" s="326">
        <v>0.1154699996113777</v>
      </c>
      <c r="P1837" s="326">
        <v>0.15417000651359561</v>
      </c>
      <c r="Q1837" s="327">
        <v>13286</v>
      </c>
      <c r="R1837" s="326">
        <v>0.1076800003647804</v>
      </c>
      <c r="S1837" s="325">
        <v>0.12182000279426571</v>
      </c>
    </row>
    <row r="1838" spans="1:19" x14ac:dyDescent="0.25">
      <c r="A1838" t="s">
        <v>478</v>
      </c>
      <c r="B1838" t="s">
        <v>284</v>
      </c>
      <c r="C1838" t="s">
        <v>309</v>
      </c>
      <c r="D1838" t="s">
        <v>477</v>
      </c>
      <c r="E1838" t="s">
        <v>177</v>
      </c>
      <c r="F1838" t="s">
        <v>230</v>
      </c>
      <c r="G1838" s="133">
        <v>14</v>
      </c>
      <c r="H1838" t="s">
        <v>416</v>
      </c>
      <c r="I1838" t="s">
        <v>513</v>
      </c>
      <c r="J1838" t="s">
        <v>514</v>
      </c>
      <c r="K1838" s="327">
        <v>265</v>
      </c>
      <c r="L1838" s="326">
        <v>0.78868997097015381</v>
      </c>
      <c r="M1838" s="326">
        <v>0.89831000566482544</v>
      </c>
      <c r="N1838" s="327">
        <v>3990</v>
      </c>
      <c r="O1838" s="326">
        <v>0.60225999355316162</v>
      </c>
      <c r="P1838" s="326">
        <v>0.80410999059677124</v>
      </c>
      <c r="Q1838" s="327">
        <v>91601</v>
      </c>
      <c r="R1838" s="326">
        <v>0.74239999055862427</v>
      </c>
      <c r="S1838" s="325">
        <v>0.83986997604370117</v>
      </c>
    </row>
    <row r="1839" spans="1:19" x14ac:dyDescent="0.25">
      <c r="A1839" t="s">
        <v>478</v>
      </c>
      <c r="B1839" t="s">
        <v>284</v>
      </c>
      <c r="C1839" t="s">
        <v>309</v>
      </c>
      <c r="D1839" t="s">
        <v>477</v>
      </c>
      <c r="E1839" t="s">
        <v>177</v>
      </c>
      <c r="F1839" t="s">
        <v>230</v>
      </c>
      <c r="G1839">
        <v>14</v>
      </c>
      <c r="H1839" t="s">
        <v>416</v>
      </c>
      <c r="I1839" t="s">
        <v>513</v>
      </c>
      <c r="J1839" t="s">
        <v>512</v>
      </c>
      <c r="K1839" s="142">
        <v>41</v>
      </c>
      <c r="L1839" s="326">
        <v>0.122019998729229</v>
      </c>
      <c r="N1839" s="142">
        <v>1663</v>
      </c>
      <c r="O1839" s="326">
        <v>0.25102001428604132</v>
      </c>
      <c r="Q1839" s="142">
        <v>14319</v>
      </c>
      <c r="R1839" s="326">
        <v>0.11604999750852581</v>
      </c>
    </row>
    <row r="1840" spans="1:19" x14ac:dyDescent="0.25">
      <c r="A1840" t="s">
        <v>478</v>
      </c>
      <c r="B1840" t="s">
        <v>284</v>
      </c>
      <c r="C1840" t="s">
        <v>309</v>
      </c>
      <c r="D1840" t="s">
        <v>477</v>
      </c>
      <c r="E1840" t="s">
        <v>177</v>
      </c>
      <c r="F1840" t="s">
        <v>230</v>
      </c>
      <c r="G1840" s="133">
        <v>14</v>
      </c>
      <c r="H1840" t="s">
        <v>416</v>
      </c>
      <c r="I1840" t="s">
        <v>575</v>
      </c>
      <c r="J1840" t="s">
        <v>511</v>
      </c>
      <c r="K1840" s="327">
        <v>75</v>
      </c>
      <c r="L1840" s="326">
        <v>0.22321000695228579</v>
      </c>
      <c r="M1840" s="326">
        <v>0.22387999296188349</v>
      </c>
      <c r="N1840" s="327">
        <v>958</v>
      </c>
      <c r="O1840" s="326">
        <v>0.14460000395774841</v>
      </c>
      <c r="P1840" s="326">
        <v>0.1540700048208237</v>
      </c>
      <c r="Q1840" s="327">
        <v>5100</v>
      </c>
      <c r="R1840" s="326">
        <v>4.1329998522996902E-2</v>
      </c>
      <c r="S1840" s="325">
        <v>4.4070001691579819E-2</v>
      </c>
    </row>
    <row r="1841" spans="1:19" x14ac:dyDescent="0.25">
      <c r="A1841" t="s">
        <v>478</v>
      </c>
      <c r="B1841" t="s">
        <v>284</v>
      </c>
      <c r="C1841" t="s">
        <v>309</v>
      </c>
      <c r="D1841" t="s">
        <v>477</v>
      </c>
      <c r="E1841" t="s">
        <v>177</v>
      </c>
      <c r="F1841" t="s">
        <v>230</v>
      </c>
      <c r="G1841" s="133">
        <v>14</v>
      </c>
      <c r="H1841" t="s">
        <v>416</v>
      </c>
      <c r="I1841" t="s">
        <v>575</v>
      </c>
      <c r="J1841" t="s">
        <v>510</v>
      </c>
      <c r="K1841" s="327">
        <v>22</v>
      </c>
      <c r="L1841" s="326">
        <v>6.5480001270771027E-2</v>
      </c>
      <c r="M1841" s="326">
        <v>6.5669998526573181E-2</v>
      </c>
      <c r="N1841" s="327">
        <v>535</v>
      </c>
      <c r="O1841" s="326">
        <v>8.0750003457069397E-2</v>
      </c>
      <c r="P1841" s="326">
        <v>8.6039997637271881E-2</v>
      </c>
      <c r="Q1841" s="327">
        <v>2781</v>
      </c>
      <c r="R1841" s="326">
        <v>2.2539999336004261E-2</v>
      </c>
      <c r="S1841" s="325">
        <v>2.4029999971389771E-2</v>
      </c>
    </row>
    <row r="1842" spans="1:19" x14ac:dyDescent="0.25">
      <c r="A1842" t="s">
        <v>478</v>
      </c>
      <c r="B1842" t="s">
        <v>284</v>
      </c>
      <c r="C1842" t="s">
        <v>309</v>
      </c>
      <c r="D1842" t="s">
        <v>477</v>
      </c>
      <c r="E1842" t="s">
        <v>177</v>
      </c>
      <c r="F1842" t="s">
        <v>230</v>
      </c>
      <c r="G1842" s="133">
        <v>14</v>
      </c>
      <c r="H1842" t="s">
        <v>416</v>
      </c>
      <c r="I1842" t="s">
        <v>575</v>
      </c>
      <c r="J1842" t="s">
        <v>509</v>
      </c>
      <c r="K1842" s="327">
        <v>6</v>
      </c>
      <c r="L1842" s="326">
        <v>1.7859999090433121E-2</v>
      </c>
      <c r="M1842" s="326">
        <v>1.790999993681908E-2</v>
      </c>
      <c r="N1842" s="327">
        <v>125</v>
      </c>
      <c r="O1842" s="326">
        <v>1.8869999796152111E-2</v>
      </c>
      <c r="P1842" s="326">
        <v>2.009999938309193E-2</v>
      </c>
      <c r="Q1842" s="327">
        <v>909</v>
      </c>
      <c r="R1842" s="326">
        <v>7.3699997738003731E-3</v>
      </c>
      <c r="S1842" s="325">
        <v>7.8499997034668922E-3</v>
      </c>
    </row>
    <row r="1843" spans="1:19" x14ac:dyDescent="0.25">
      <c r="A1843" t="s">
        <v>478</v>
      </c>
      <c r="B1843" t="s">
        <v>284</v>
      </c>
      <c r="C1843" t="s">
        <v>309</v>
      </c>
      <c r="D1843" t="s">
        <v>477</v>
      </c>
      <c r="E1843" t="s">
        <v>177</v>
      </c>
      <c r="F1843" t="s">
        <v>230</v>
      </c>
      <c r="G1843" s="133">
        <v>14</v>
      </c>
      <c r="H1843" t="s">
        <v>416</v>
      </c>
      <c r="I1843" t="s">
        <v>575</v>
      </c>
      <c r="J1843" t="s">
        <v>508</v>
      </c>
      <c r="K1843" s="327">
        <v>15</v>
      </c>
      <c r="L1843" s="326">
        <v>4.4640000909566879E-2</v>
      </c>
      <c r="M1843" s="326">
        <v>4.4780001044273383E-2</v>
      </c>
      <c r="N1843" s="327">
        <v>497</v>
      </c>
      <c r="O1843" s="326">
        <v>7.5020000338554382E-2</v>
      </c>
      <c r="P1843" s="326">
        <v>7.9930000007152557E-2</v>
      </c>
      <c r="Q1843" s="327">
        <v>2219</v>
      </c>
      <c r="R1843" s="326">
        <v>1.7980000004172329E-2</v>
      </c>
      <c r="S1843" s="325">
        <v>1.9169999286532399E-2</v>
      </c>
    </row>
    <row r="1844" spans="1:19" x14ac:dyDescent="0.25">
      <c r="A1844" t="s">
        <v>478</v>
      </c>
      <c r="B1844" t="s">
        <v>284</v>
      </c>
      <c r="C1844" t="s">
        <v>309</v>
      </c>
      <c r="D1844" t="s">
        <v>477</v>
      </c>
      <c r="E1844" t="s">
        <v>177</v>
      </c>
      <c r="F1844" t="s">
        <v>230</v>
      </c>
      <c r="G1844" s="133">
        <v>14</v>
      </c>
      <c r="H1844" t="s">
        <v>416</v>
      </c>
      <c r="I1844" t="s">
        <v>575</v>
      </c>
      <c r="J1844" t="s">
        <v>438</v>
      </c>
      <c r="K1844" s="327">
        <v>1</v>
      </c>
      <c r="L1844" s="326">
        <v>2.9800001066178079E-3</v>
      </c>
      <c r="N1844" s="327">
        <v>407</v>
      </c>
      <c r="O1844" s="326">
        <v>6.1429999768733978E-2</v>
      </c>
      <c r="Q1844" s="327">
        <v>7648</v>
      </c>
      <c r="R1844" s="326">
        <v>6.1980001628398902E-2</v>
      </c>
      <c r="S1844" s="325"/>
    </row>
    <row r="1845" spans="1:19" x14ac:dyDescent="0.25">
      <c r="A1845" t="s">
        <v>478</v>
      </c>
      <c r="B1845" t="s">
        <v>284</v>
      </c>
      <c r="C1845" t="s">
        <v>309</v>
      </c>
      <c r="D1845" t="s">
        <v>477</v>
      </c>
      <c r="E1845" t="s">
        <v>177</v>
      </c>
      <c r="F1845" t="s">
        <v>230</v>
      </c>
      <c r="G1845" s="133">
        <v>14</v>
      </c>
      <c r="H1845" t="s">
        <v>416</v>
      </c>
      <c r="I1845" t="s">
        <v>575</v>
      </c>
      <c r="J1845" t="s">
        <v>507</v>
      </c>
      <c r="K1845" s="327">
        <v>217</v>
      </c>
      <c r="L1845" s="326">
        <v>0.64582997560501099</v>
      </c>
      <c r="M1845" s="326">
        <v>0.64775997400283813</v>
      </c>
      <c r="N1845" s="327">
        <v>4103</v>
      </c>
      <c r="O1845" s="326">
        <v>0.61931997537612915</v>
      </c>
      <c r="P1845" s="326">
        <v>0.65986001491546631</v>
      </c>
      <c r="Q1845" s="327">
        <v>104728</v>
      </c>
      <c r="R1845" s="326">
        <v>0.84878998994827271</v>
      </c>
      <c r="S1845" s="325">
        <v>0.90487998723983765</v>
      </c>
    </row>
    <row r="1846" spans="1:19" x14ac:dyDescent="0.25">
      <c r="A1846" t="s">
        <v>478</v>
      </c>
      <c r="B1846" t="s">
        <v>284</v>
      </c>
      <c r="C1846" t="s">
        <v>309</v>
      </c>
      <c r="D1846" t="s">
        <v>477</v>
      </c>
      <c r="E1846" t="s">
        <v>177</v>
      </c>
      <c r="F1846" t="s">
        <v>230</v>
      </c>
      <c r="G1846" s="133">
        <v>14</v>
      </c>
      <c r="H1846" t="s">
        <v>416</v>
      </c>
      <c r="I1846" t="s">
        <v>576</v>
      </c>
      <c r="J1846" t="s">
        <v>485</v>
      </c>
      <c r="K1846" s="327">
        <v>0</v>
      </c>
      <c r="L1846" s="326">
        <v>0</v>
      </c>
      <c r="N1846" s="327">
        <v>0</v>
      </c>
      <c r="O1846" s="326">
        <v>0</v>
      </c>
      <c r="Q1846" s="327">
        <v>2</v>
      </c>
      <c r="R1846" s="326">
        <v>1.99999994947575E-5</v>
      </c>
      <c r="S1846" s="325">
        <v>0.5</v>
      </c>
    </row>
    <row r="1847" spans="1:19" x14ac:dyDescent="0.25">
      <c r="A1847" t="s">
        <v>478</v>
      </c>
      <c r="B1847" t="s">
        <v>284</v>
      </c>
      <c r="C1847" t="s">
        <v>309</v>
      </c>
      <c r="D1847" t="s">
        <v>477</v>
      </c>
      <c r="E1847" t="s">
        <v>177</v>
      </c>
      <c r="F1847" t="s">
        <v>230</v>
      </c>
      <c r="G1847">
        <v>14</v>
      </c>
      <c r="H1847" t="s">
        <v>416</v>
      </c>
      <c r="I1847" t="s">
        <v>576</v>
      </c>
      <c r="J1847" t="s">
        <v>484</v>
      </c>
      <c r="K1847" s="142">
        <v>0</v>
      </c>
      <c r="L1847" s="326">
        <v>0</v>
      </c>
      <c r="N1847" s="142">
        <v>0</v>
      </c>
      <c r="O1847" s="326">
        <v>0</v>
      </c>
      <c r="Q1847" s="142">
        <v>2</v>
      </c>
      <c r="R1847" s="326">
        <v>1.99999994947575E-5</v>
      </c>
      <c r="S1847" s="326">
        <v>0.5</v>
      </c>
    </row>
    <row r="1848" spans="1:19" x14ac:dyDescent="0.25">
      <c r="A1848" t="s">
        <v>478</v>
      </c>
      <c r="B1848" t="s">
        <v>284</v>
      </c>
      <c r="C1848" t="s">
        <v>309</v>
      </c>
      <c r="D1848" t="s">
        <v>477</v>
      </c>
      <c r="E1848" t="s">
        <v>177</v>
      </c>
      <c r="F1848" t="s">
        <v>230</v>
      </c>
      <c r="G1848" s="133">
        <v>14</v>
      </c>
      <c r="H1848" t="s">
        <v>416</v>
      </c>
      <c r="I1848" t="s">
        <v>576</v>
      </c>
      <c r="J1848" t="s">
        <v>438</v>
      </c>
      <c r="K1848" s="327">
        <v>336</v>
      </c>
      <c r="L1848" s="326">
        <v>1</v>
      </c>
      <c r="N1848" s="327">
        <v>6625</v>
      </c>
      <c r="O1848" s="326">
        <v>1</v>
      </c>
      <c r="Q1848" s="327">
        <v>123381</v>
      </c>
      <c r="R1848" s="326">
        <v>0.99997001886367798</v>
      </c>
      <c r="S1848" s="325"/>
    </row>
    <row r="1849" spans="1:19" x14ac:dyDescent="0.25">
      <c r="A1849" t="s">
        <v>478</v>
      </c>
      <c r="B1849" t="s">
        <v>284</v>
      </c>
      <c r="C1849" t="s">
        <v>309</v>
      </c>
      <c r="D1849" t="s">
        <v>477</v>
      </c>
      <c r="E1849" t="s">
        <v>177</v>
      </c>
      <c r="F1849" t="s">
        <v>230</v>
      </c>
      <c r="G1849" s="133">
        <v>14</v>
      </c>
      <c r="H1849" t="s">
        <v>416</v>
      </c>
      <c r="I1849" t="s">
        <v>504</v>
      </c>
      <c r="J1849" t="s">
        <v>506</v>
      </c>
      <c r="K1849" s="327">
        <v>41</v>
      </c>
      <c r="L1849" s="326">
        <v>0.122019998729229</v>
      </c>
      <c r="N1849" s="327">
        <v>1663</v>
      </c>
      <c r="O1849" s="326">
        <v>0.25102001428604132</v>
      </c>
      <c r="Q1849" s="327">
        <v>14319</v>
      </c>
      <c r="R1849" s="326">
        <v>0.11604999750852581</v>
      </c>
      <c r="S1849" s="325"/>
    </row>
    <row r="1850" spans="1:19" x14ac:dyDescent="0.25">
      <c r="A1850" t="s">
        <v>478</v>
      </c>
      <c r="B1850" t="s">
        <v>284</v>
      </c>
      <c r="C1850" t="s">
        <v>309</v>
      </c>
      <c r="D1850" t="s">
        <v>477</v>
      </c>
      <c r="E1850" t="s">
        <v>177</v>
      </c>
      <c r="F1850" t="s">
        <v>230</v>
      </c>
      <c r="G1850">
        <v>14</v>
      </c>
      <c r="H1850" t="s">
        <v>416</v>
      </c>
      <c r="I1850" t="s">
        <v>504</v>
      </c>
      <c r="J1850" t="s">
        <v>424</v>
      </c>
      <c r="K1850" s="142">
        <v>16</v>
      </c>
      <c r="L1850" s="326">
        <v>4.7619998455047607E-2</v>
      </c>
      <c r="M1850" s="326">
        <v>5.4239999502897263E-2</v>
      </c>
      <c r="N1850" s="142">
        <v>765</v>
      </c>
      <c r="O1850" s="326">
        <v>0.1154699996113777</v>
      </c>
      <c r="P1850" s="326">
        <v>0.15417000651359561</v>
      </c>
      <c r="Q1850" s="142">
        <v>13286</v>
      </c>
      <c r="R1850" s="326">
        <v>0.1076800003647804</v>
      </c>
      <c r="S1850" s="326">
        <v>0.12182000279426571</v>
      </c>
    </row>
    <row r="1851" spans="1:19" x14ac:dyDescent="0.25">
      <c r="A1851" t="s">
        <v>478</v>
      </c>
      <c r="B1851" t="s">
        <v>284</v>
      </c>
      <c r="C1851" t="s">
        <v>309</v>
      </c>
      <c r="D1851" t="s">
        <v>477</v>
      </c>
      <c r="E1851" t="s">
        <v>177</v>
      </c>
      <c r="F1851" t="s">
        <v>230</v>
      </c>
      <c r="G1851" s="133">
        <v>14</v>
      </c>
      <c r="H1851" t="s">
        <v>416</v>
      </c>
      <c r="I1851" t="s">
        <v>504</v>
      </c>
      <c r="J1851" t="s">
        <v>455</v>
      </c>
      <c r="K1851" s="327">
        <v>96</v>
      </c>
      <c r="L1851" s="326">
        <v>0.28571000695228582</v>
      </c>
      <c r="M1851" s="326">
        <v>0.32541999220848078</v>
      </c>
      <c r="N1851" s="327">
        <v>1675</v>
      </c>
      <c r="O1851" s="326">
        <v>0.25282999873161321</v>
      </c>
      <c r="P1851" s="326">
        <v>0.33757001161575317</v>
      </c>
      <c r="Q1851" s="327">
        <v>43045</v>
      </c>
      <c r="R1851" s="326">
        <v>0.34887000918388372</v>
      </c>
      <c r="S1851" s="325">
        <v>0.39467000961303711</v>
      </c>
    </row>
    <row r="1852" spans="1:19" x14ac:dyDescent="0.25">
      <c r="A1852" t="s">
        <v>478</v>
      </c>
      <c r="B1852" t="s">
        <v>284</v>
      </c>
      <c r="C1852" t="s">
        <v>309</v>
      </c>
      <c r="D1852" t="s">
        <v>477</v>
      </c>
      <c r="E1852" t="s">
        <v>177</v>
      </c>
      <c r="F1852" t="s">
        <v>230</v>
      </c>
      <c r="G1852" s="133">
        <v>14</v>
      </c>
      <c r="H1852" t="s">
        <v>416</v>
      </c>
      <c r="I1852" t="s">
        <v>504</v>
      </c>
      <c r="J1852" t="s">
        <v>505</v>
      </c>
      <c r="K1852" s="327">
        <v>146</v>
      </c>
      <c r="L1852" s="326">
        <v>0.43452000617980963</v>
      </c>
      <c r="M1852" s="326">
        <v>0.49491998553276062</v>
      </c>
      <c r="N1852" s="327">
        <v>2009</v>
      </c>
      <c r="O1852" s="326">
        <v>0.3032500147819519</v>
      </c>
      <c r="P1852" s="326">
        <v>0.40487998723983759</v>
      </c>
      <c r="Q1852" s="327">
        <v>42835</v>
      </c>
      <c r="R1852" s="326">
        <v>0.34716999530792242</v>
      </c>
      <c r="S1852" s="325">
        <v>0.39274001121521002</v>
      </c>
    </row>
    <row r="1853" spans="1:19" x14ac:dyDescent="0.25">
      <c r="A1853" t="s">
        <v>478</v>
      </c>
      <c r="B1853" t="s">
        <v>284</v>
      </c>
      <c r="C1853" t="s">
        <v>309</v>
      </c>
      <c r="D1853" t="s">
        <v>477</v>
      </c>
      <c r="E1853" t="s">
        <v>177</v>
      </c>
      <c r="F1853" t="s">
        <v>230</v>
      </c>
      <c r="G1853">
        <v>14</v>
      </c>
      <c r="H1853" t="s">
        <v>416</v>
      </c>
      <c r="I1853" t="s">
        <v>504</v>
      </c>
      <c r="J1853" t="s">
        <v>503</v>
      </c>
      <c r="K1853" s="142">
        <v>37</v>
      </c>
      <c r="L1853" s="326">
        <v>0.11011999845504759</v>
      </c>
      <c r="M1853" s="326">
        <v>0.12542000412940979</v>
      </c>
      <c r="N1853" s="142">
        <v>513</v>
      </c>
      <c r="O1853" s="326">
        <v>7.7430002391338348E-2</v>
      </c>
      <c r="P1853" s="326">
        <v>0.1033900007605553</v>
      </c>
      <c r="Q1853" s="142">
        <v>9900</v>
      </c>
      <c r="R1853" s="326">
        <v>8.0239996314048767E-2</v>
      </c>
      <c r="S1853" s="326">
        <v>9.0769998729228973E-2</v>
      </c>
    </row>
    <row r="1854" spans="1:19" x14ac:dyDescent="0.25">
      <c r="A1854" t="s">
        <v>478</v>
      </c>
      <c r="B1854" t="s">
        <v>284</v>
      </c>
      <c r="C1854" t="s">
        <v>309</v>
      </c>
      <c r="D1854" t="s">
        <v>477</v>
      </c>
      <c r="E1854" t="s">
        <v>177</v>
      </c>
      <c r="F1854" t="s">
        <v>230</v>
      </c>
      <c r="G1854" s="133">
        <v>14</v>
      </c>
      <c r="H1854" t="s">
        <v>416</v>
      </c>
      <c r="I1854" t="s">
        <v>501</v>
      </c>
      <c r="J1854" t="s">
        <v>502</v>
      </c>
      <c r="K1854" s="327">
        <v>41</v>
      </c>
      <c r="L1854" s="326">
        <v>0.122019998729229</v>
      </c>
      <c r="N1854" s="327">
        <v>1663</v>
      </c>
      <c r="O1854" s="326">
        <v>0.25102001428604132</v>
      </c>
      <c r="Q1854" s="327">
        <v>14319</v>
      </c>
      <c r="R1854" s="326">
        <v>0.11604999750852581</v>
      </c>
      <c r="S1854" s="325"/>
    </row>
    <row r="1855" spans="1:19" x14ac:dyDescent="0.25">
      <c r="A1855" t="s">
        <v>478</v>
      </c>
      <c r="B1855" t="s">
        <v>284</v>
      </c>
      <c r="C1855" t="s">
        <v>309</v>
      </c>
      <c r="D1855" t="s">
        <v>477</v>
      </c>
      <c r="E1855" t="s">
        <v>177</v>
      </c>
      <c r="F1855" t="s">
        <v>230</v>
      </c>
      <c r="G1855" s="133">
        <v>14</v>
      </c>
      <c r="H1855" t="s">
        <v>416</v>
      </c>
      <c r="I1855" t="s">
        <v>501</v>
      </c>
      <c r="J1855" t="s">
        <v>500</v>
      </c>
      <c r="K1855" s="327">
        <v>295</v>
      </c>
      <c r="L1855" s="326">
        <v>0.87797999382019043</v>
      </c>
      <c r="M1855" s="326">
        <v>1</v>
      </c>
      <c r="N1855" s="327">
        <v>4962</v>
      </c>
      <c r="O1855" s="326">
        <v>0.74897998571395874</v>
      </c>
      <c r="P1855" s="326">
        <v>1</v>
      </c>
      <c r="Q1855" s="327">
        <v>109066</v>
      </c>
      <c r="R1855" s="326">
        <v>0.88394999504089355</v>
      </c>
      <c r="S1855" s="325">
        <v>1</v>
      </c>
    </row>
    <row r="1856" spans="1:19" x14ac:dyDescent="0.25">
      <c r="A1856" t="s">
        <v>478</v>
      </c>
      <c r="B1856" t="s">
        <v>284</v>
      </c>
      <c r="C1856" t="s">
        <v>309</v>
      </c>
      <c r="D1856" t="s">
        <v>477</v>
      </c>
      <c r="E1856" t="s">
        <v>177</v>
      </c>
      <c r="F1856" t="s">
        <v>230</v>
      </c>
      <c r="G1856" s="133">
        <v>14</v>
      </c>
      <c r="H1856" t="s">
        <v>416</v>
      </c>
      <c r="I1856" t="s">
        <v>577</v>
      </c>
      <c r="J1856" t="s">
        <v>493</v>
      </c>
      <c r="K1856" s="327">
        <v>106</v>
      </c>
      <c r="L1856" s="326">
        <v>0.31547999382019037</v>
      </c>
      <c r="N1856" s="327">
        <v>3476</v>
      </c>
      <c r="O1856" s="326">
        <v>0.52468001842498779</v>
      </c>
      <c r="Q1856" s="327">
        <v>45663</v>
      </c>
      <c r="R1856" s="326">
        <v>0.37009000778198242</v>
      </c>
      <c r="S1856" s="325"/>
    </row>
    <row r="1857" spans="1:19" x14ac:dyDescent="0.25">
      <c r="A1857" t="s">
        <v>478</v>
      </c>
      <c r="B1857" t="s">
        <v>284</v>
      </c>
      <c r="C1857" t="s">
        <v>309</v>
      </c>
      <c r="D1857" t="s">
        <v>477</v>
      </c>
      <c r="E1857" t="s">
        <v>177</v>
      </c>
      <c r="F1857" t="s">
        <v>230</v>
      </c>
      <c r="G1857" s="133">
        <v>14</v>
      </c>
      <c r="H1857" t="s">
        <v>416</v>
      </c>
      <c r="I1857" t="s">
        <v>577</v>
      </c>
      <c r="J1857" t="s">
        <v>492</v>
      </c>
      <c r="K1857" s="327">
        <v>200</v>
      </c>
      <c r="L1857" s="326">
        <v>0.59523999691009521</v>
      </c>
      <c r="M1857" s="326">
        <v>0.86957001686096191</v>
      </c>
      <c r="N1857" s="327">
        <v>2465</v>
      </c>
      <c r="O1857" s="326">
        <v>0.372079998254776</v>
      </c>
      <c r="P1857" s="326">
        <v>0.78279000520706177</v>
      </c>
      <c r="Q1857" s="327">
        <v>63272</v>
      </c>
      <c r="R1857" s="326">
        <v>0.51279997825622559</v>
      </c>
      <c r="S1857" s="325">
        <v>0.81407999992370605</v>
      </c>
    </row>
    <row r="1858" spans="1:19" x14ac:dyDescent="0.25">
      <c r="A1858" t="s">
        <v>478</v>
      </c>
      <c r="B1858" t="s">
        <v>284</v>
      </c>
      <c r="C1858" t="s">
        <v>309</v>
      </c>
      <c r="D1858" t="s">
        <v>477</v>
      </c>
      <c r="E1858" t="s">
        <v>177</v>
      </c>
      <c r="F1858" t="s">
        <v>230</v>
      </c>
      <c r="G1858" s="133">
        <v>14</v>
      </c>
      <c r="H1858" t="s">
        <v>416</v>
      </c>
      <c r="I1858" t="s">
        <v>577</v>
      </c>
      <c r="J1858" t="s">
        <v>491</v>
      </c>
      <c r="K1858" s="327">
        <v>10</v>
      </c>
      <c r="L1858" s="326">
        <v>2.975999936461449E-2</v>
      </c>
      <c r="M1858" s="326">
        <v>4.3480001389980323E-2</v>
      </c>
      <c r="N1858" s="327">
        <v>496</v>
      </c>
      <c r="O1858" s="326">
        <v>7.4869997799396515E-2</v>
      </c>
      <c r="P1858" s="326">
        <v>0.1575099974870682</v>
      </c>
      <c r="Q1858" s="327">
        <v>9186</v>
      </c>
      <c r="R1858" s="326">
        <v>7.4450001120567322E-2</v>
      </c>
      <c r="S1858" s="325">
        <v>0.11818999797105791</v>
      </c>
    </row>
    <row r="1859" spans="1:19" x14ac:dyDescent="0.25">
      <c r="A1859" t="s">
        <v>478</v>
      </c>
      <c r="B1859" t="s">
        <v>284</v>
      </c>
      <c r="C1859" t="s">
        <v>309</v>
      </c>
      <c r="D1859" t="s">
        <v>477</v>
      </c>
      <c r="E1859" t="s">
        <v>177</v>
      </c>
      <c r="F1859" t="s">
        <v>230</v>
      </c>
      <c r="G1859" s="133">
        <v>14</v>
      </c>
      <c r="H1859" t="s">
        <v>416</v>
      </c>
      <c r="I1859" t="s">
        <v>577</v>
      </c>
      <c r="J1859" t="s">
        <v>490</v>
      </c>
      <c r="K1859" s="327">
        <v>8</v>
      </c>
      <c r="L1859" s="326">
        <v>2.38099992275238E-2</v>
      </c>
      <c r="M1859" s="326">
        <v>3.4779999405145652E-2</v>
      </c>
      <c r="N1859" s="327">
        <v>106</v>
      </c>
      <c r="O1859" s="326">
        <v>1.6000000759959221E-2</v>
      </c>
      <c r="P1859" s="326">
        <v>3.3659998327493668E-2</v>
      </c>
      <c r="Q1859" s="327">
        <v>3071</v>
      </c>
      <c r="R1859" s="326">
        <v>2.489000000059605E-2</v>
      </c>
      <c r="S1859" s="325">
        <v>3.9510000497102737E-2</v>
      </c>
    </row>
    <row r="1860" spans="1:19" x14ac:dyDescent="0.25">
      <c r="A1860" t="s">
        <v>478</v>
      </c>
      <c r="B1860" t="s">
        <v>284</v>
      </c>
      <c r="C1860" t="s">
        <v>309</v>
      </c>
      <c r="D1860" t="s">
        <v>477</v>
      </c>
      <c r="E1860" t="s">
        <v>177</v>
      </c>
      <c r="F1860" t="s">
        <v>230</v>
      </c>
      <c r="G1860" s="133">
        <v>14</v>
      </c>
      <c r="H1860" t="s">
        <v>416</v>
      </c>
      <c r="I1860" t="s">
        <v>577</v>
      </c>
      <c r="J1860" t="s">
        <v>489</v>
      </c>
      <c r="K1860" s="327">
        <v>12</v>
      </c>
      <c r="L1860" s="326">
        <v>3.570999950170517E-2</v>
      </c>
      <c r="M1860" s="326">
        <v>5.2170000970363617E-2</v>
      </c>
      <c r="N1860" s="327">
        <v>66</v>
      </c>
      <c r="O1860" s="326">
        <v>9.9600004032254219E-3</v>
      </c>
      <c r="P1860" s="326">
        <v>2.0959999412298199E-2</v>
      </c>
      <c r="Q1860" s="327">
        <v>1819</v>
      </c>
      <c r="R1860" s="326">
        <v>1.473999954760075E-2</v>
      </c>
      <c r="S1860" s="325">
        <v>2.339999936521053E-2</v>
      </c>
    </row>
    <row r="1861" spans="1:19" x14ac:dyDescent="0.25">
      <c r="A1861" t="s">
        <v>478</v>
      </c>
      <c r="B1861" t="s">
        <v>284</v>
      </c>
      <c r="C1861" t="s">
        <v>309</v>
      </c>
      <c r="D1861" t="s">
        <v>477</v>
      </c>
      <c r="E1861" t="s">
        <v>177</v>
      </c>
      <c r="F1861" t="s">
        <v>230</v>
      </c>
      <c r="G1861" s="133">
        <v>14</v>
      </c>
      <c r="H1861" t="s">
        <v>416</v>
      </c>
      <c r="I1861" t="s">
        <v>577</v>
      </c>
      <c r="J1861" t="s">
        <v>488</v>
      </c>
      <c r="K1861" s="327">
        <v>0</v>
      </c>
      <c r="L1861" s="326">
        <v>0</v>
      </c>
      <c r="M1861" s="326">
        <v>0</v>
      </c>
      <c r="N1861" s="327">
        <v>16</v>
      </c>
      <c r="O1861" s="326">
        <v>2.4200000334531069E-3</v>
      </c>
      <c r="P1861" s="326">
        <v>5.0800000317394733E-3</v>
      </c>
      <c r="Q1861" s="327">
        <v>374</v>
      </c>
      <c r="R1861" s="326">
        <v>3.03000002168119E-3</v>
      </c>
      <c r="S1861" s="325">
        <v>4.8099998384714127E-3</v>
      </c>
    </row>
    <row r="1862" spans="1:19" x14ac:dyDescent="0.25">
      <c r="A1862" t="s">
        <v>478</v>
      </c>
      <c r="B1862" t="s">
        <v>284</v>
      </c>
      <c r="C1862" t="s">
        <v>309</v>
      </c>
      <c r="D1862" t="s">
        <v>477</v>
      </c>
      <c r="E1862" t="s">
        <v>177</v>
      </c>
      <c r="F1862" t="s">
        <v>230</v>
      </c>
      <c r="G1862">
        <v>14</v>
      </c>
      <c r="H1862" t="s">
        <v>416</v>
      </c>
      <c r="I1862" t="s">
        <v>499</v>
      </c>
      <c r="J1862" t="s">
        <v>261</v>
      </c>
      <c r="K1862" s="142">
        <v>334</v>
      </c>
      <c r="L1862" s="326">
        <v>0.99405002593994141</v>
      </c>
      <c r="N1862" s="142">
        <v>6558</v>
      </c>
      <c r="O1862" s="326">
        <v>0.98988997936248779</v>
      </c>
      <c r="Q1862" s="142">
        <v>122496</v>
      </c>
      <c r="R1862" s="326">
        <v>0.99278998374938965</v>
      </c>
    </row>
    <row r="1863" spans="1:19" x14ac:dyDescent="0.25">
      <c r="A1863" t="s">
        <v>478</v>
      </c>
      <c r="B1863" t="s">
        <v>284</v>
      </c>
      <c r="C1863" t="s">
        <v>309</v>
      </c>
      <c r="D1863" t="s">
        <v>477</v>
      </c>
      <c r="E1863" t="s">
        <v>177</v>
      </c>
      <c r="F1863" t="s">
        <v>230</v>
      </c>
      <c r="G1863" s="133">
        <v>14</v>
      </c>
      <c r="H1863" t="s">
        <v>416</v>
      </c>
      <c r="I1863" t="s">
        <v>499</v>
      </c>
      <c r="J1863" t="s">
        <v>262</v>
      </c>
      <c r="K1863" s="327">
        <v>2</v>
      </c>
      <c r="L1863" s="326">
        <v>5.950000137090683E-3</v>
      </c>
      <c r="N1863" s="327">
        <v>67</v>
      </c>
      <c r="O1863" s="326">
        <v>1.0110000148415571E-2</v>
      </c>
      <c r="Q1863" s="327">
        <v>889</v>
      </c>
      <c r="R1863" s="326">
        <v>7.2099999524652958E-3</v>
      </c>
      <c r="S1863" s="325"/>
    </row>
    <row r="1864" spans="1:19" x14ac:dyDescent="0.25">
      <c r="A1864" t="s">
        <v>478</v>
      </c>
      <c r="B1864" t="s">
        <v>284</v>
      </c>
      <c r="C1864" t="s">
        <v>309</v>
      </c>
      <c r="D1864" t="s">
        <v>477</v>
      </c>
      <c r="E1864" t="s">
        <v>177</v>
      </c>
      <c r="F1864" t="s">
        <v>230</v>
      </c>
      <c r="G1864" s="133">
        <v>14</v>
      </c>
      <c r="H1864" t="s">
        <v>416</v>
      </c>
      <c r="I1864" t="s">
        <v>578</v>
      </c>
      <c r="J1864" t="s">
        <v>498</v>
      </c>
      <c r="K1864" s="327">
        <v>11</v>
      </c>
      <c r="L1864" s="326">
        <v>3.2740000635385513E-2</v>
      </c>
      <c r="N1864" s="327">
        <v>574</v>
      </c>
      <c r="O1864" s="326">
        <v>8.6640000343322754E-2</v>
      </c>
      <c r="Q1864" s="327">
        <v>17871</v>
      </c>
      <c r="R1864" s="326">
        <v>0.1448400020599365</v>
      </c>
      <c r="S1864" s="325"/>
    </row>
    <row r="1865" spans="1:19" x14ac:dyDescent="0.25">
      <c r="A1865" t="s">
        <v>478</v>
      </c>
      <c r="B1865" t="s">
        <v>284</v>
      </c>
      <c r="C1865" t="s">
        <v>309</v>
      </c>
      <c r="D1865" t="s">
        <v>477</v>
      </c>
      <c r="E1865" t="s">
        <v>177</v>
      </c>
      <c r="F1865" t="s">
        <v>230</v>
      </c>
      <c r="G1865" s="133">
        <v>14</v>
      </c>
      <c r="H1865" t="s">
        <v>416</v>
      </c>
      <c r="I1865" t="s">
        <v>578</v>
      </c>
      <c r="J1865" t="s">
        <v>497</v>
      </c>
      <c r="K1865" s="327">
        <v>95</v>
      </c>
      <c r="L1865" s="326">
        <v>0.28273999691009521</v>
      </c>
      <c r="N1865" s="327">
        <v>1363</v>
      </c>
      <c r="O1865" s="326">
        <v>0.2057400047779083</v>
      </c>
      <c r="Q1865" s="327">
        <v>21943</v>
      </c>
      <c r="R1865" s="326">
        <v>0.17783999443054199</v>
      </c>
      <c r="S1865" s="325"/>
    </row>
    <row r="1866" spans="1:19" x14ac:dyDescent="0.25">
      <c r="A1866" t="s">
        <v>478</v>
      </c>
      <c r="B1866" t="s">
        <v>284</v>
      </c>
      <c r="C1866" t="s">
        <v>309</v>
      </c>
      <c r="D1866" t="s">
        <v>477</v>
      </c>
      <c r="E1866" t="s">
        <v>177</v>
      </c>
      <c r="F1866" t="s">
        <v>230</v>
      </c>
      <c r="G1866" s="133">
        <v>14</v>
      </c>
      <c r="H1866" t="s">
        <v>416</v>
      </c>
      <c r="I1866" t="s">
        <v>578</v>
      </c>
      <c r="J1866" t="s">
        <v>496</v>
      </c>
      <c r="K1866" s="327">
        <v>76</v>
      </c>
      <c r="L1866" s="326">
        <v>0.2261900007724762</v>
      </c>
      <c r="N1866" s="327">
        <v>1604</v>
      </c>
      <c r="O1866" s="326">
        <v>0.2421099990606308</v>
      </c>
      <c r="Q1866" s="327">
        <v>25988</v>
      </c>
      <c r="R1866" s="326">
        <v>0.21062999963760379</v>
      </c>
      <c r="S1866" s="325"/>
    </row>
    <row r="1867" spans="1:19" x14ac:dyDescent="0.25">
      <c r="A1867" t="s">
        <v>478</v>
      </c>
      <c r="B1867" t="s">
        <v>284</v>
      </c>
      <c r="C1867" t="s">
        <v>309</v>
      </c>
      <c r="D1867" t="s">
        <v>477</v>
      </c>
      <c r="E1867" t="s">
        <v>177</v>
      </c>
      <c r="F1867" t="s">
        <v>230</v>
      </c>
      <c r="G1867" s="133">
        <v>14</v>
      </c>
      <c r="H1867" t="s">
        <v>416</v>
      </c>
      <c r="I1867" t="s">
        <v>578</v>
      </c>
      <c r="J1867" t="s">
        <v>495</v>
      </c>
      <c r="K1867" s="327">
        <v>70</v>
      </c>
      <c r="L1867" s="326">
        <v>0.2083300054073334</v>
      </c>
      <c r="N1867" s="327">
        <v>1455</v>
      </c>
      <c r="O1867" s="326">
        <v>0.2196200042963028</v>
      </c>
      <c r="Q1867" s="327">
        <v>27975</v>
      </c>
      <c r="R1867" s="326">
        <v>0.22673000395298001</v>
      </c>
      <c r="S1867" s="325"/>
    </row>
    <row r="1868" spans="1:19" x14ac:dyDescent="0.25">
      <c r="A1868" t="s">
        <v>478</v>
      </c>
      <c r="B1868" t="s">
        <v>284</v>
      </c>
      <c r="C1868" t="s">
        <v>309</v>
      </c>
      <c r="D1868" t="s">
        <v>477</v>
      </c>
      <c r="E1868" t="s">
        <v>177</v>
      </c>
      <c r="F1868" t="s">
        <v>230</v>
      </c>
      <c r="G1868" s="133">
        <v>14</v>
      </c>
      <c r="H1868" t="s">
        <v>416</v>
      </c>
      <c r="I1868" t="s">
        <v>578</v>
      </c>
      <c r="J1868" t="s">
        <v>494</v>
      </c>
      <c r="K1868" s="327">
        <v>84</v>
      </c>
      <c r="L1868" s="326">
        <v>0.25</v>
      </c>
      <c r="N1868" s="327">
        <v>1629</v>
      </c>
      <c r="O1868" s="326">
        <v>0.24589000642299649</v>
      </c>
      <c r="Q1868" s="327">
        <v>29608</v>
      </c>
      <c r="R1868" s="326">
        <v>0.23995999991893771</v>
      </c>
      <c r="S1868" s="325"/>
    </row>
    <row r="1869" spans="1:19" x14ac:dyDescent="0.25">
      <c r="A1869" t="s">
        <v>478</v>
      </c>
      <c r="B1869" t="s">
        <v>284</v>
      </c>
      <c r="C1869" t="s">
        <v>309</v>
      </c>
      <c r="D1869" t="s">
        <v>477</v>
      </c>
      <c r="E1869" t="s">
        <v>177</v>
      </c>
      <c r="F1869" t="s">
        <v>230</v>
      </c>
      <c r="G1869">
        <v>14</v>
      </c>
      <c r="H1869" t="s">
        <v>416</v>
      </c>
      <c r="I1869" t="s">
        <v>476</v>
      </c>
      <c r="J1869" t="s">
        <v>482</v>
      </c>
      <c r="K1869" s="142">
        <v>228</v>
      </c>
      <c r="L1869" s="326">
        <v>0.6785699725151062</v>
      </c>
      <c r="M1869" s="326">
        <v>0.71028000116348267</v>
      </c>
      <c r="N1869" s="142">
        <v>4732</v>
      </c>
      <c r="O1869" s="326">
        <v>0.71425998210906982</v>
      </c>
      <c r="P1869" s="326">
        <v>0.76323002576828003</v>
      </c>
      <c r="Q1869" s="142">
        <v>91484</v>
      </c>
      <c r="R1869" s="326">
        <v>0.74145001173019409</v>
      </c>
      <c r="S1869" s="326">
        <v>0.77395999431610107</v>
      </c>
    </row>
    <row r="1870" spans="1:19" x14ac:dyDescent="0.25">
      <c r="A1870" t="s">
        <v>478</v>
      </c>
      <c r="B1870" t="s">
        <v>284</v>
      </c>
      <c r="C1870" t="s">
        <v>309</v>
      </c>
      <c r="D1870" t="s">
        <v>477</v>
      </c>
      <c r="E1870" t="s">
        <v>177</v>
      </c>
      <c r="F1870" t="s">
        <v>230</v>
      </c>
      <c r="G1870" s="133">
        <v>14</v>
      </c>
      <c r="H1870" t="s">
        <v>416</v>
      </c>
      <c r="I1870" t="s">
        <v>476</v>
      </c>
      <c r="J1870" t="s">
        <v>481</v>
      </c>
      <c r="K1870" s="327">
        <v>42</v>
      </c>
      <c r="L1870" s="326">
        <v>0.125</v>
      </c>
      <c r="M1870" s="326">
        <v>0.130840003490448</v>
      </c>
      <c r="N1870" s="327">
        <v>640</v>
      </c>
      <c r="O1870" s="326">
        <v>9.66000035405159E-2</v>
      </c>
      <c r="P1870" s="326">
        <v>0.1032299995422363</v>
      </c>
      <c r="Q1870" s="327">
        <v>12086</v>
      </c>
      <c r="R1870" s="326">
        <v>9.7949996590614319E-2</v>
      </c>
      <c r="S1870" s="325">
        <v>0.1022500023245811</v>
      </c>
    </row>
    <row r="1871" spans="1:19" x14ac:dyDescent="0.25">
      <c r="A1871" t="s">
        <v>478</v>
      </c>
      <c r="B1871" t="s">
        <v>284</v>
      </c>
      <c r="C1871" t="s">
        <v>309</v>
      </c>
      <c r="D1871" t="s">
        <v>477</v>
      </c>
      <c r="E1871" t="s">
        <v>177</v>
      </c>
      <c r="F1871" t="s">
        <v>230</v>
      </c>
      <c r="G1871" s="133">
        <v>14</v>
      </c>
      <c r="H1871" t="s">
        <v>416</v>
      </c>
      <c r="I1871" t="s">
        <v>476</v>
      </c>
      <c r="J1871" t="s">
        <v>480</v>
      </c>
      <c r="K1871" s="327">
        <v>35</v>
      </c>
      <c r="L1871" s="326">
        <v>0.1041700020432472</v>
      </c>
      <c r="M1871" s="326">
        <v>0.1090300008654594</v>
      </c>
      <c r="N1871" s="327">
        <v>477</v>
      </c>
      <c r="O1871" s="326">
        <v>7.1999996900558472E-2</v>
      </c>
      <c r="P1871" s="326">
        <v>7.6940000057220459E-2</v>
      </c>
      <c r="Q1871" s="327">
        <v>8487</v>
      </c>
      <c r="R1871" s="326">
        <v>6.8779997527599335E-2</v>
      </c>
      <c r="S1871" s="325">
        <v>7.1800000965595245E-2</v>
      </c>
    </row>
    <row r="1872" spans="1:19" x14ac:dyDescent="0.25">
      <c r="A1872" t="s">
        <v>478</v>
      </c>
      <c r="B1872" t="s">
        <v>284</v>
      </c>
      <c r="C1872" t="s">
        <v>309</v>
      </c>
      <c r="D1872" t="s">
        <v>477</v>
      </c>
      <c r="E1872" t="s">
        <v>177</v>
      </c>
      <c r="F1872" t="s">
        <v>230</v>
      </c>
      <c r="G1872" s="133">
        <v>14</v>
      </c>
      <c r="H1872" t="s">
        <v>416</v>
      </c>
      <c r="I1872" t="s">
        <v>476</v>
      </c>
      <c r="J1872" t="s">
        <v>479</v>
      </c>
      <c r="K1872" s="327">
        <v>15</v>
      </c>
      <c r="L1872" s="326">
        <v>4.4640000909566879E-2</v>
      </c>
      <c r="N1872" s="327">
        <v>425</v>
      </c>
      <c r="O1872" s="326">
        <v>6.4149998128414154E-2</v>
      </c>
      <c r="Q1872" s="327">
        <v>5183</v>
      </c>
      <c r="R1872" s="326">
        <v>4.2010001838207238E-2</v>
      </c>
      <c r="S1872" s="325"/>
    </row>
    <row r="1873" spans="1:19" x14ac:dyDescent="0.25">
      <c r="A1873" t="s">
        <v>478</v>
      </c>
      <c r="B1873" t="s">
        <v>284</v>
      </c>
      <c r="C1873" t="s">
        <v>309</v>
      </c>
      <c r="D1873" t="s">
        <v>477</v>
      </c>
      <c r="E1873" t="s">
        <v>177</v>
      </c>
      <c r="F1873" t="s">
        <v>230</v>
      </c>
      <c r="G1873">
        <v>14</v>
      </c>
      <c r="H1873" t="s">
        <v>416</v>
      </c>
      <c r="I1873" t="s">
        <v>476</v>
      </c>
      <c r="J1873" t="s">
        <v>475</v>
      </c>
      <c r="K1873" s="142">
        <v>16</v>
      </c>
      <c r="L1873" s="326">
        <v>4.7619998455047607E-2</v>
      </c>
      <c r="M1873" s="326">
        <v>4.983999952673912E-2</v>
      </c>
      <c r="N1873" s="142">
        <v>351</v>
      </c>
      <c r="O1873" s="326">
        <v>5.2979998290538788E-2</v>
      </c>
      <c r="P1873" s="326">
        <v>5.6609999388456338E-2</v>
      </c>
      <c r="Q1873" s="142">
        <v>6145</v>
      </c>
      <c r="R1873" s="326">
        <v>4.9800001084804528E-2</v>
      </c>
      <c r="S1873" s="326">
        <v>5.1989998668432243E-2</v>
      </c>
    </row>
    <row r="1874" spans="1:19" x14ac:dyDescent="0.25">
      <c r="A1874" t="s">
        <v>478</v>
      </c>
      <c r="B1874" t="s">
        <v>284</v>
      </c>
      <c r="C1874" t="s">
        <v>309</v>
      </c>
      <c r="D1874" t="s">
        <v>477</v>
      </c>
      <c r="E1874" t="s">
        <v>81</v>
      </c>
      <c r="F1874" t="s">
        <v>82</v>
      </c>
      <c r="G1874" s="133">
        <v>4</v>
      </c>
      <c r="H1874" t="s">
        <v>273</v>
      </c>
      <c r="I1874" t="s">
        <v>525</v>
      </c>
      <c r="J1874" t="s">
        <v>530</v>
      </c>
      <c r="K1874" s="327">
        <v>6</v>
      </c>
      <c r="L1874" s="326">
        <v>4.1399998590350151E-3</v>
      </c>
      <c r="N1874" s="327">
        <v>17</v>
      </c>
      <c r="O1874" s="326">
        <v>4.8400000669062138E-3</v>
      </c>
      <c r="Q1874" s="327">
        <v>595</v>
      </c>
      <c r="R1874" s="326">
        <v>4.8199999146163464E-3</v>
      </c>
      <c r="S1874" s="325"/>
    </row>
    <row r="1875" spans="1:19" x14ac:dyDescent="0.25">
      <c r="A1875" t="s">
        <v>478</v>
      </c>
      <c r="B1875" t="s">
        <v>284</v>
      </c>
      <c r="C1875" t="s">
        <v>309</v>
      </c>
      <c r="D1875" t="s">
        <v>477</v>
      </c>
      <c r="E1875" t="s">
        <v>81</v>
      </c>
      <c r="F1875" t="s">
        <v>82</v>
      </c>
      <c r="G1875">
        <v>4</v>
      </c>
      <c r="H1875" t="s">
        <v>273</v>
      </c>
      <c r="I1875" t="s">
        <v>525</v>
      </c>
      <c r="J1875" t="s">
        <v>529</v>
      </c>
      <c r="K1875" s="142">
        <v>48</v>
      </c>
      <c r="L1875" s="326">
        <v>3.3149998635053628E-2</v>
      </c>
      <c r="N1875" s="142">
        <v>108</v>
      </c>
      <c r="O1875" s="326">
        <v>3.0770000070333481E-2</v>
      </c>
      <c r="Q1875" s="142">
        <v>4962</v>
      </c>
      <c r="R1875" s="326">
        <v>4.0219999849796302E-2</v>
      </c>
    </row>
    <row r="1876" spans="1:19" x14ac:dyDescent="0.25">
      <c r="A1876" t="s">
        <v>478</v>
      </c>
      <c r="B1876" t="s">
        <v>284</v>
      </c>
      <c r="C1876" t="s">
        <v>309</v>
      </c>
      <c r="D1876" t="s">
        <v>477</v>
      </c>
      <c r="E1876" t="s">
        <v>81</v>
      </c>
      <c r="F1876" t="s">
        <v>82</v>
      </c>
      <c r="G1876" s="133">
        <v>4</v>
      </c>
      <c r="H1876" t="s">
        <v>273</v>
      </c>
      <c r="I1876" t="s">
        <v>525</v>
      </c>
      <c r="J1876" t="s">
        <v>528</v>
      </c>
      <c r="K1876" s="327">
        <v>160</v>
      </c>
      <c r="L1876" s="326">
        <v>0.1105000004172325</v>
      </c>
      <c r="N1876" s="327">
        <v>391</v>
      </c>
      <c r="O1876" s="326">
        <v>0.1114000007510185</v>
      </c>
      <c r="Q1876" s="327">
        <v>15699</v>
      </c>
      <c r="R1876" s="326">
        <v>0.12724000215530401</v>
      </c>
      <c r="S1876" s="325"/>
    </row>
    <row r="1877" spans="1:19" x14ac:dyDescent="0.25">
      <c r="A1877" t="s">
        <v>478</v>
      </c>
      <c r="B1877" t="s">
        <v>284</v>
      </c>
      <c r="C1877" t="s">
        <v>309</v>
      </c>
      <c r="D1877" t="s">
        <v>477</v>
      </c>
      <c r="E1877" t="s">
        <v>81</v>
      </c>
      <c r="F1877" t="s">
        <v>82</v>
      </c>
      <c r="G1877" s="133">
        <v>4</v>
      </c>
      <c r="H1877" t="s">
        <v>273</v>
      </c>
      <c r="I1877" t="s">
        <v>525</v>
      </c>
      <c r="J1877" t="s">
        <v>527</v>
      </c>
      <c r="K1877" s="327">
        <v>393</v>
      </c>
      <c r="L1877" s="326">
        <v>0.27140998840332031</v>
      </c>
      <c r="N1877" s="327">
        <v>884</v>
      </c>
      <c r="O1877" s="326">
        <v>0.25185000896453857</v>
      </c>
      <c r="Q1877" s="327">
        <v>30576</v>
      </c>
      <c r="R1877" s="326">
        <v>0.2478100061416626</v>
      </c>
      <c r="S1877" s="325"/>
    </row>
    <row r="1878" spans="1:19" x14ac:dyDescent="0.25">
      <c r="A1878" t="s">
        <v>478</v>
      </c>
      <c r="B1878" t="s">
        <v>284</v>
      </c>
      <c r="C1878" t="s">
        <v>309</v>
      </c>
      <c r="D1878" t="s">
        <v>477</v>
      </c>
      <c r="E1878" t="s">
        <v>81</v>
      </c>
      <c r="F1878" t="s">
        <v>82</v>
      </c>
      <c r="G1878" s="133">
        <v>4</v>
      </c>
      <c r="H1878" t="s">
        <v>273</v>
      </c>
      <c r="I1878" t="s">
        <v>525</v>
      </c>
      <c r="J1878" t="s">
        <v>526</v>
      </c>
      <c r="K1878" s="327">
        <v>379</v>
      </c>
      <c r="L1878" s="326">
        <v>0.26173999905586243</v>
      </c>
      <c r="N1878" s="327">
        <v>933</v>
      </c>
      <c r="O1878" s="326">
        <v>0.26581001281738281</v>
      </c>
      <c r="Q1878" s="327">
        <v>30917</v>
      </c>
      <c r="R1878" s="326">
        <v>0.25056999921798712</v>
      </c>
      <c r="S1878" s="325"/>
    </row>
    <row r="1879" spans="1:19" x14ac:dyDescent="0.25">
      <c r="A1879" t="s">
        <v>478</v>
      </c>
      <c r="B1879" t="s">
        <v>284</v>
      </c>
      <c r="C1879" t="s">
        <v>309</v>
      </c>
      <c r="D1879" t="s">
        <v>477</v>
      </c>
      <c r="E1879" t="s">
        <v>81</v>
      </c>
      <c r="F1879" t="s">
        <v>82</v>
      </c>
      <c r="G1879" s="133">
        <v>4</v>
      </c>
      <c r="H1879" t="s">
        <v>273</v>
      </c>
      <c r="I1879" t="s">
        <v>525</v>
      </c>
      <c r="J1879" t="s">
        <v>259</v>
      </c>
      <c r="K1879" s="327">
        <v>279</v>
      </c>
      <c r="L1879" s="326">
        <v>0.1926800012588501</v>
      </c>
      <c r="N1879" s="327">
        <v>688</v>
      </c>
      <c r="O1879" s="326">
        <v>0.19600999355316159</v>
      </c>
      <c r="Q1879" s="327">
        <v>23351</v>
      </c>
      <c r="R1879" s="326">
        <v>0.18925000727176669</v>
      </c>
      <c r="S1879" s="325"/>
    </row>
    <row r="1880" spans="1:19" x14ac:dyDescent="0.25">
      <c r="A1880" t="s">
        <v>478</v>
      </c>
      <c r="B1880" t="s">
        <v>284</v>
      </c>
      <c r="C1880" t="s">
        <v>309</v>
      </c>
      <c r="D1880" t="s">
        <v>477</v>
      </c>
      <c r="E1880" t="s">
        <v>81</v>
      </c>
      <c r="F1880" t="s">
        <v>82</v>
      </c>
      <c r="G1880" s="133">
        <v>4</v>
      </c>
      <c r="H1880" t="s">
        <v>273</v>
      </c>
      <c r="I1880" t="s">
        <v>525</v>
      </c>
      <c r="J1880" t="s">
        <v>260</v>
      </c>
      <c r="K1880" s="327">
        <v>183</v>
      </c>
      <c r="L1880" s="326">
        <v>0.1263799965381622</v>
      </c>
      <c r="N1880" s="327">
        <v>489</v>
      </c>
      <c r="O1880" s="326">
        <v>0.1393200010061264</v>
      </c>
      <c r="Q1880" s="327">
        <v>17285</v>
      </c>
      <c r="R1880" s="326">
        <v>0.14009000360965729</v>
      </c>
      <c r="S1880" s="325"/>
    </row>
    <row r="1881" spans="1:19" x14ac:dyDescent="0.25">
      <c r="A1881" t="s">
        <v>478</v>
      </c>
      <c r="B1881" t="s">
        <v>284</v>
      </c>
      <c r="C1881" t="s">
        <v>309</v>
      </c>
      <c r="D1881" t="s">
        <v>477</v>
      </c>
      <c r="E1881" t="s">
        <v>81</v>
      </c>
      <c r="F1881" t="s">
        <v>82</v>
      </c>
      <c r="G1881" s="133">
        <v>4</v>
      </c>
      <c r="H1881" t="s">
        <v>273</v>
      </c>
      <c r="I1881" t="s">
        <v>521</v>
      </c>
      <c r="J1881" t="s">
        <v>524</v>
      </c>
      <c r="K1881" s="327">
        <v>1205</v>
      </c>
      <c r="L1881" s="326">
        <v>0.83218002319335938</v>
      </c>
      <c r="M1881" s="326">
        <v>0.85887002944946289</v>
      </c>
      <c r="N1881" s="327">
        <v>2925</v>
      </c>
      <c r="O1881" s="326">
        <v>0.83332997560501099</v>
      </c>
      <c r="P1881" s="326">
        <v>0.85676997900009155</v>
      </c>
      <c r="Q1881" s="327">
        <v>99716</v>
      </c>
      <c r="R1881" s="326">
        <v>0.80817002058029175</v>
      </c>
      <c r="S1881" s="325">
        <v>0.84360998868942261</v>
      </c>
    </row>
    <row r="1882" spans="1:19" x14ac:dyDescent="0.25">
      <c r="A1882" t="s">
        <v>478</v>
      </c>
      <c r="B1882" t="s">
        <v>284</v>
      </c>
      <c r="C1882" t="s">
        <v>309</v>
      </c>
      <c r="D1882" t="s">
        <v>477</v>
      </c>
      <c r="E1882" t="s">
        <v>81</v>
      </c>
      <c r="F1882" t="s">
        <v>82</v>
      </c>
      <c r="G1882" s="133">
        <v>4</v>
      </c>
      <c r="H1882" t="s">
        <v>273</v>
      </c>
      <c r="I1882" t="s">
        <v>521</v>
      </c>
      <c r="J1882" t="s">
        <v>523</v>
      </c>
      <c r="K1882" s="327">
        <v>125</v>
      </c>
      <c r="L1882" s="326">
        <v>8.6329996585845947E-2</v>
      </c>
      <c r="M1882" s="326">
        <v>8.9089997112751007E-2</v>
      </c>
      <c r="N1882" s="327">
        <v>301</v>
      </c>
      <c r="O1882" s="326">
        <v>8.5749998688697815E-2</v>
      </c>
      <c r="P1882" s="326">
        <v>8.8169999420642853E-2</v>
      </c>
      <c r="Q1882" s="327">
        <v>10969</v>
      </c>
      <c r="R1882" s="326">
        <v>8.8899999856948853E-2</v>
      </c>
      <c r="S1882" s="325">
        <v>9.2799998819828033E-2</v>
      </c>
    </row>
    <row r="1883" spans="1:19" x14ac:dyDescent="0.25">
      <c r="A1883" t="s">
        <v>478</v>
      </c>
      <c r="B1883" t="s">
        <v>284</v>
      </c>
      <c r="C1883" t="s">
        <v>309</v>
      </c>
      <c r="D1883" t="s">
        <v>477</v>
      </c>
      <c r="E1883" t="s">
        <v>81</v>
      </c>
      <c r="F1883" t="s">
        <v>82</v>
      </c>
      <c r="G1883" s="133">
        <v>4</v>
      </c>
      <c r="H1883" t="s">
        <v>273</v>
      </c>
      <c r="I1883" t="s">
        <v>521</v>
      </c>
      <c r="J1883" t="s">
        <v>522</v>
      </c>
      <c r="K1883" s="327">
        <v>73</v>
      </c>
      <c r="L1883" s="326">
        <v>5.0409998744726181E-2</v>
      </c>
      <c r="M1883" s="326">
        <v>5.203000083565712E-2</v>
      </c>
      <c r="N1883" s="327">
        <v>188</v>
      </c>
      <c r="O1883" s="326">
        <v>5.3559999912977219E-2</v>
      </c>
      <c r="P1883" s="326">
        <v>5.5070001631975167E-2</v>
      </c>
      <c r="Q1883" s="327">
        <v>7517</v>
      </c>
      <c r="R1883" s="326">
        <v>6.0920000076293952E-2</v>
      </c>
      <c r="S1883" s="325">
        <v>6.3589997589588165E-2</v>
      </c>
    </row>
    <row r="1884" spans="1:19" x14ac:dyDescent="0.25">
      <c r="A1884" t="s">
        <v>478</v>
      </c>
      <c r="B1884" t="s">
        <v>284</v>
      </c>
      <c r="C1884" t="s">
        <v>309</v>
      </c>
      <c r="D1884" t="s">
        <v>477</v>
      </c>
      <c r="E1884" t="s">
        <v>81</v>
      </c>
      <c r="F1884" t="s">
        <v>82</v>
      </c>
      <c r="G1884" s="133">
        <v>4</v>
      </c>
      <c r="H1884" t="s">
        <v>273</v>
      </c>
      <c r="I1884" t="s">
        <v>521</v>
      </c>
      <c r="J1884" t="s">
        <v>438</v>
      </c>
      <c r="K1884" s="327">
        <v>45</v>
      </c>
      <c r="L1884" s="326">
        <v>3.1080000102519989E-2</v>
      </c>
      <c r="N1884" s="327">
        <v>96</v>
      </c>
      <c r="O1884" s="326">
        <v>2.734999917447567E-2</v>
      </c>
      <c r="Q1884" s="327">
        <v>5183</v>
      </c>
      <c r="R1884" s="326">
        <v>4.2010001838207238E-2</v>
      </c>
      <c r="S1884" s="325"/>
    </row>
    <row r="1885" spans="1:19" x14ac:dyDescent="0.25">
      <c r="A1885" t="s">
        <v>478</v>
      </c>
      <c r="B1885" t="s">
        <v>284</v>
      </c>
      <c r="C1885" t="s">
        <v>309</v>
      </c>
      <c r="D1885" t="s">
        <v>477</v>
      </c>
      <c r="E1885" t="s">
        <v>81</v>
      </c>
      <c r="F1885" t="s">
        <v>82</v>
      </c>
      <c r="G1885" s="133">
        <v>4</v>
      </c>
      <c r="H1885" t="s">
        <v>273</v>
      </c>
      <c r="I1885" t="s">
        <v>517</v>
      </c>
      <c r="J1885" t="s">
        <v>520</v>
      </c>
      <c r="K1885" s="327">
        <v>503</v>
      </c>
      <c r="L1885" s="326">
        <v>0.34738001227378851</v>
      </c>
      <c r="N1885" s="327">
        <v>1214</v>
      </c>
      <c r="O1885" s="326">
        <v>0.34586998820304871</v>
      </c>
      <c r="Q1885" s="327">
        <v>43571</v>
      </c>
      <c r="R1885" s="326">
        <v>0.35313001275062561</v>
      </c>
      <c r="S1885" s="325"/>
    </row>
    <row r="1886" spans="1:19" x14ac:dyDescent="0.25">
      <c r="A1886" t="s">
        <v>478</v>
      </c>
      <c r="B1886" t="s">
        <v>284</v>
      </c>
      <c r="C1886" t="s">
        <v>309</v>
      </c>
      <c r="D1886" t="s">
        <v>477</v>
      </c>
      <c r="E1886" t="s">
        <v>81</v>
      </c>
      <c r="F1886" t="s">
        <v>82</v>
      </c>
      <c r="G1886" s="133">
        <v>4</v>
      </c>
      <c r="H1886" t="s">
        <v>273</v>
      </c>
      <c r="I1886" t="s">
        <v>517</v>
      </c>
      <c r="J1886" t="s">
        <v>519</v>
      </c>
      <c r="K1886" s="327">
        <v>359</v>
      </c>
      <c r="L1886" s="326">
        <v>0.24793000519275671</v>
      </c>
      <c r="N1886" s="327">
        <v>941</v>
      </c>
      <c r="O1886" s="326">
        <v>0.26809000968933111</v>
      </c>
      <c r="Q1886" s="327">
        <v>34904</v>
      </c>
      <c r="R1886" s="326">
        <v>0.28288999199867249</v>
      </c>
      <c r="S1886" s="325"/>
    </row>
    <row r="1887" spans="1:19" x14ac:dyDescent="0.25">
      <c r="A1887" t="s">
        <v>478</v>
      </c>
      <c r="B1887" t="s">
        <v>284</v>
      </c>
      <c r="C1887" t="s">
        <v>309</v>
      </c>
      <c r="D1887" t="s">
        <v>477</v>
      </c>
      <c r="E1887" t="s">
        <v>81</v>
      </c>
      <c r="F1887" t="s">
        <v>82</v>
      </c>
      <c r="G1887" s="133">
        <v>4</v>
      </c>
      <c r="H1887" t="s">
        <v>273</v>
      </c>
      <c r="I1887" t="s">
        <v>517</v>
      </c>
      <c r="J1887" t="s">
        <v>518</v>
      </c>
      <c r="K1887" s="327">
        <v>586</v>
      </c>
      <c r="L1887" s="326">
        <v>0.40470001101493841</v>
      </c>
      <c r="N1887" s="327">
        <v>1355</v>
      </c>
      <c r="O1887" s="326">
        <v>0.38604000210762018</v>
      </c>
      <c r="Q1887" s="327">
        <v>44910</v>
      </c>
      <c r="R1887" s="326">
        <v>0.3639799952507019</v>
      </c>
      <c r="S1887" s="325"/>
    </row>
    <row r="1888" spans="1:19" x14ac:dyDescent="0.25">
      <c r="A1888" t="s">
        <v>478</v>
      </c>
      <c r="B1888" t="s">
        <v>284</v>
      </c>
      <c r="C1888" t="s">
        <v>309</v>
      </c>
      <c r="D1888" t="s">
        <v>477</v>
      </c>
      <c r="E1888" t="s">
        <v>81</v>
      </c>
      <c r="F1888" t="s">
        <v>82</v>
      </c>
      <c r="G1888" s="133">
        <v>4</v>
      </c>
      <c r="H1888" t="s">
        <v>273</v>
      </c>
      <c r="I1888" t="s">
        <v>513</v>
      </c>
      <c r="J1888" t="s">
        <v>516</v>
      </c>
      <c r="K1888" s="327">
        <v>45</v>
      </c>
      <c r="L1888" s="326">
        <v>3.1080000102519989E-2</v>
      </c>
      <c r="M1888" s="326">
        <v>3.7629999220371253E-2</v>
      </c>
      <c r="N1888" s="327">
        <v>120</v>
      </c>
      <c r="O1888" s="326">
        <v>3.4189999103546143E-2</v>
      </c>
      <c r="P1888" s="326">
        <v>3.7700001150369637E-2</v>
      </c>
      <c r="Q1888" s="327">
        <v>4179</v>
      </c>
      <c r="R1888" s="326">
        <v>3.3870000392198563E-2</v>
      </c>
      <c r="S1888" s="325">
        <v>3.8320001214742661E-2</v>
      </c>
    </row>
    <row r="1889" spans="1:19" x14ac:dyDescent="0.25">
      <c r="A1889" t="s">
        <v>478</v>
      </c>
      <c r="B1889" t="s">
        <v>284</v>
      </c>
      <c r="C1889" t="s">
        <v>309</v>
      </c>
      <c r="D1889" t="s">
        <v>477</v>
      </c>
      <c r="E1889" t="s">
        <v>81</v>
      </c>
      <c r="F1889" t="s">
        <v>82</v>
      </c>
      <c r="G1889" s="133">
        <v>4</v>
      </c>
      <c r="H1889" t="s">
        <v>273</v>
      </c>
      <c r="I1889" t="s">
        <v>513</v>
      </c>
      <c r="J1889" t="s">
        <v>515</v>
      </c>
      <c r="K1889" s="327">
        <v>113</v>
      </c>
      <c r="L1889" s="326">
        <v>7.8039996325969696E-2</v>
      </c>
      <c r="M1889" s="326">
        <v>9.4480000436306E-2</v>
      </c>
      <c r="N1889" s="327">
        <v>322</v>
      </c>
      <c r="O1889" s="326">
        <v>9.1739997267723083E-2</v>
      </c>
      <c r="P1889" s="326">
        <v>0.1011599972844124</v>
      </c>
      <c r="Q1889" s="327">
        <v>13286</v>
      </c>
      <c r="R1889" s="326">
        <v>0.1076800003647804</v>
      </c>
      <c r="S1889" s="325">
        <v>0.12182000279426571</v>
      </c>
    </row>
    <row r="1890" spans="1:19" x14ac:dyDescent="0.25">
      <c r="A1890" t="s">
        <v>478</v>
      </c>
      <c r="B1890" t="s">
        <v>284</v>
      </c>
      <c r="C1890" t="s">
        <v>309</v>
      </c>
      <c r="D1890" t="s">
        <v>477</v>
      </c>
      <c r="E1890" t="s">
        <v>81</v>
      </c>
      <c r="F1890" t="s">
        <v>82</v>
      </c>
      <c r="G1890" s="133">
        <v>4</v>
      </c>
      <c r="H1890" t="s">
        <v>273</v>
      </c>
      <c r="I1890" t="s">
        <v>513</v>
      </c>
      <c r="J1890" t="s">
        <v>514</v>
      </c>
      <c r="K1890" s="327">
        <v>1038</v>
      </c>
      <c r="L1890" s="326">
        <v>0.71684998273849487</v>
      </c>
      <c r="M1890" s="326">
        <v>0.86789000034332275</v>
      </c>
      <c r="N1890" s="327">
        <v>2741</v>
      </c>
      <c r="O1890" s="326">
        <v>0.78091001510620117</v>
      </c>
      <c r="P1890" s="326">
        <v>0.86114001274108887</v>
      </c>
      <c r="Q1890" s="327">
        <v>91601</v>
      </c>
      <c r="R1890" s="326">
        <v>0.74239999055862427</v>
      </c>
      <c r="S1890" s="325">
        <v>0.83986997604370117</v>
      </c>
    </row>
    <row r="1891" spans="1:19" x14ac:dyDescent="0.25">
      <c r="A1891" t="s">
        <v>478</v>
      </c>
      <c r="B1891" t="s">
        <v>284</v>
      </c>
      <c r="C1891" t="s">
        <v>309</v>
      </c>
      <c r="D1891" t="s">
        <v>477</v>
      </c>
      <c r="E1891" t="s">
        <v>81</v>
      </c>
      <c r="F1891" t="s">
        <v>82</v>
      </c>
      <c r="G1891" s="133">
        <v>4</v>
      </c>
      <c r="H1891" t="s">
        <v>273</v>
      </c>
      <c r="I1891" t="s">
        <v>513</v>
      </c>
      <c r="J1891" t="s">
        <v>512</v>
      </c>
      <c r="K1891" s="327">
        <v>252</v>
      </c>
      <c r="L1891" s="326">
        <v>0.17403000593185419</v>
      </c>
      <c r="N1891" s="327">
        <v>327</v>
      </c>
      <c r="O1891" s="326">
        <v>9.3160003423690796E-2</v>
      </c>
      <c r="Q1891" s="327">
        <v>14319</v>
      </c>
      <c r="R1891" s="326">
        <v>0.11604999750852581</v>
      </c>
      <c r="S1891" s="325"/>
    </row>
    <row r="1892" spans="1:19" x14ac:dyDescent="0.25">
      <c r="A1892" t="s">
        <v>478</v>
      </c>
      <c r="B1892" t="s">
        <v>284</v>
      </c>
      <c r="C1892" t="s">
        <v>309</v>
      </c>
      <c r="D1892" t="s">
        <v>477</v>
      </c>
      <c r="E1892" t="s">
        <v>81</v>
      </c>
      <c r="F1892" t="s">
        <v>82</v>
      </c>
      <c r="G1892" s="133">
        <v>4</v>
      </c>
      <c r="H1892" t="s">
        <v>273</v>
      </c>
      <c r="I1892" t="s">
        <v>575</v>
      </c>
      <c r="J1892" t="s">
        <v>511</v>
      </c>
      <c r="K1892" s="327">
        <v>6</v>
      </c>
      <c r="L1892" s="326">
        <v>4.1399998590350151E-3</v>
      </c>
      <c r="M1892" s="326">
        <v>4.720000084489584E-3</v>
      </c>
      <c r="N1892" s="327">
        <v>14</v>
      </c>
      <c r="O1892" s="326">
        <v>3.9900001138448724E-3</v>
      </c>
      <c r="P1892" s="326">
        <v>4.4100000523030758E-3</v>
      </c>
      <c r="Q1892" s="327">
        <v>5100</v>
      </c>
      <c r="R1892" s="326">
        <v>4.1329998522996902E-2</v>
      </c>
      <c r="S1892" s="325">
        <v>4.4070001691579819E-2</v>
      </c>
    </row>
    <row r="1893" spans="1:19" x14ac:dyDescent="0.25">
      <c r="A1893" t="s">
        <v>478</v>
      </c>
      <c r="B1893" t="s">
        <v>284</v>
      </c>
      <c r="C1893" t="s">
        <v>309</v>
      </c>
      <c r="D1893" t="s">
        <v>477</v>
      </c>
      <c r="E1893" t="s">
        <v>81</v>
      </c>
      <c r="F1893" t="s">
        <v>82</v>
      </c>
      <c r="G1893" s="133">
        <v>4</v>
      </c>
      <c r="H1893" t="s">
        <v>273</v>
      </c>
      <c r="I1893" t="s">
        <v>575</v>
      </c>
      <c r="J1893" t="s">
        <v>510</v>
      </c>
      <c r="K1893" s="327">
        <v>6</v>
      </c>
      <c r="L1893" s="326">
        <v>4.1399998590350151E-3</v>
      </c>
      <c r="M1893" s="326">
        <v>4.720000084489584E-3</v>
      </c>
      <c r="N1893" s="327">
        <v>7</v>
      </c>
      <c r="O1893" s="326">
        <v>1.9900000188499689E-3</v>
      </c>
      <c r="P1893" s="326">
        <v>2.199999988079071E-3</v>
      </c>
      <c r="Q1893" s="327">
        <v>2781</v>
      </c>
      <c r="R1893" s="326">
        <v>2.2539999336004261E-2</v>
      </c>
      <c r="S1893" s="325">
        <v>2.4029999971389771E-2</v>
      </c>
    </row>
    <row r="1894" spans="1:19" x14ac:dyDescent="0.25">
      <c r="A1894" t="s">
        <v>478</v>
      </c>
      <c r="B1894" t="s">
        <v>284</v>
      </c>
      <c r="C1894" t="s">
        <v>309</v>
      </c>
      <c r="D1894" t="s">
        <v>477</v>
      </c>
      <c r="E1894" t="s">
        <v>81</v>
      </c>
      <c r="F1894" t="s">
        <v>82</v>
      </c>
      <c r="G1894" s="133">
        <v>4</v>
      </c>
      <c r="H1894" t="s">
        <v>273</v>
      </c>
      <c r="I1894" t="s">
        <v>575</v>
      </c>
      <c r="J1894" t="s">
        <v>509</v>
      </c>
      <c r="K1894" s="327">
        <v>2</v>
      </c>
      <c r="L1894" s="326">
        <v>1.380000030621886E-3</v>
      </c>
      <c r="M1894" s="326">
        <v>1.569999963976443E-3</v>
      </c>
      <c r="N1894" s="327">
        <v>9</v>
      </c>
      <c r="O1894" s="326">
        <v>2.55999993532896E-3</v>
      </c>
      <c r="P1894" s="326">
        <v>2.829999895766377E-3</v>
      </c>
      <c r="Q1894" s="327">
        <v>909</v>
      </c>
      <c r="R1894" s="326">
        <v>7.3699997738003731E-3</v>
      </c>
      <c r="S1894" s="325">
        <v>7.8499997034668922E-3</v>
      </c>
    </row>
    <row r="1895" spans="1:19" x14ac:dyDescent="0.25">
      <c r="A1895" t="s">
        <v>478</v>
      </c>
      <c r="B1895" t="s">
        <v>284</v>
      </c>
      <c r="C1895" t="s">
        <v>309</v>
      </c>
      <c r="D1895" t="s">
        <v>477</v>
      </c>
      <c r="E1895" t="s">
        <v>81</v>
      </c>
      <c r="F1895" t="s">
        <v>82</v>
      </c>
      <c r="G1895" s="133">
        <v>4</v>
      </c>
      <c r="H1895" t="s">
        <v>273</v>
      </c>
      <c r="I1895" t="s">
        <v>575</v>
      </c>
      <c r="J1895" t="s">
        <v>508</v>
      </c>
      <c r="K1895" s="327">
        <v>19</v>
      </c>
      <c r="L1895" s="326">
        <v>1.312000025063753E-2</v>
      </c>
      <c r="M1895" s="326">
        <v>1.4960000291466709E-2</v>
      </c>
      <c r="N1895" s="327">
        <v>26</v>
      </c>
      <c r="O1895" s="326">
        <v>7.4100000783801079E-3</v>
      </c>
      <c r="P1895" s="326">
        <v>8.1900004297494888E-3</v>
      </c>
      <c r="Q1895" s="327">
        <v>2219</v>
      </c>
      <c r="R1895" s="326">
        <v>1.7980000004172329E-2</v>
      </c>
      <c r="S1895" s="325">
        <v>1.9169999286532399E-2</v>
      </c>
    </row>
    <row r="1896" spans="1:19" x14ac:dyDescent="0.25">
      <c r="A1896" t="s">
        <v>478</v>
      </c>
      <c r="B1896" t="s">
        <v>284</v>
      </c>
      <c r="C1896" t="s">
        <v>309</v>
      </c>
      <c r="D1896" t="s">
        <v>477</v>
      </c>
      <c r="E1896" t="s">
        <v>81</v>
      </c>
      <c r="F1896" t="s">
        <v>82</v>
      </c>
      <c r="G1896" s="133">
        <v>4</v>
      </c>
      <c r="H1896" t="s">
        <v>273</v>
      </c>
      <c r="I1896" t="s">
        <v>575</v>
      </c>
      <c r="J1896" t="s">
        <v>438</v>
      </c>
      <c r="K1896" s="327">
        <v>178</v>
      </c>
      <c r="L1896" s="326">
        <v>0.1229299977421761</v>
      </c>
      <c r="N1896" s="327">
        <v>334</v>
      </c>
      <c r="O1896" s="326">
        <v>9.5160000026226044E-2</v>
      </c>
      <c r="Q1896" s="327">
        <v>7648</v>
      </c>
      <c r="R1896" s="326">
        <v>6.1980001628398902E-2</v>
      </c>
      <c r="S1896" s="325"/>
    </row>
    <row r="1897" spans="1:19" x14ac:dyDescent="0.25">
      <c r="A1897" t="s">
        <v>478</v>
      </c>
      <c r="B1897" t="s">
        <v>284</v>
      </c>
      <c r="C1897" t="s">
        <v>309</v>
      </c>
      <c r="D1897" t="s">
        <v>477</v>
      </c>
      <c r="E1897" t="s">
        <v>81</v>
      </c>
      <c r="F1897" t="s">
        <v>82</v>
      </c>
      <c r="G1897" s="133">
        <v>4</v>
      </c>
      <c r="H1897" t="s">
        <v>273</v>
      </c>
      <c r="I1897" t="s">
        <v>575</v>
      </c>
      <c r="J1897" t="s">
        <v>507</v>
      </c>
      <c r="K1897" s="327">
        <v>1237</v>
      </c>
      <c r="L1897" s="326">
        <v>0.85427999496459961</v>
      </c>
      <c r="M1897" s="326">
        <v>0.97402000427246094</v>
      </c>
      <c r="N1897" s="327">
        <v>3120</v>
      </c>
      <c r="O1897" s="326">
        <v>0.88889002799987793</v>
      </c>
      <c r="P1897" s="326">
        <v>0.98237001895904541</v>
      </c>
      <c r="Q1897" s="327">
        <v>104728</v>
      </c>
      <c r="R1897" s="326">
        <v>0.84878998994827271</v>
      </c>
      <c r="S1897" s="325">
        <v>0.90487998723983765</v>
      </c>
    </row>
    <row r="1898" spans="1:19" x14ac:dyDescent="0.25">
      <c r="A1898" t="s">
        <v>478</v>
      </c>
      <c r="B1898" t="s">
        <v>284</v>
      </c>
      <c r="C1898" t="s">
        <v>309</v>
      </c>
      <c r="D1898" t="s">
        <v>477</v>
      </c>
      <c r="E1898" t="s">
        <v>81</v>
      </c>
      <c r="F1898" t="s">
        <v>82</v>
      </c>
      <c r="G1898" s="133">
        <v>4</v>
      </c>
      <c r="H1898" t="s">
        <v>273</v>
      </c>
      <c r="I1898" t="s">
        <v>576</v>
      </c>
      <c r="J1898" t="s">
        <v>485</v>
      </c>
      <c r="K1898" s="327">
        <v>0</v>
      </c>
      <c r="L1898" s="326">
        <v>0</v>
      </c>
      <c r="N1898" s="327">
        <v>0</v>
      </c>
      <c r="O1898" s="326">
        <v>0</v>
      </c>
      <c r="Q1898" s="327">
        <v>2</v>
      </c>
      <c r="R1898" s="326">
        <v>1.99999994947575E-5</v>
      </c>
      <c r="S1898" s="325">
        <v>0.5</v>
      </c>
    </row>
    <row r="1899" spans="1:19" x14ac:dyDescent="0.25">
      <c r="A1899" t="s">
        <v>478</v>
      </c>
      <c r="B1899" t="s">
        <v>284</v>
      </c>
      <c r="C1899" t="s">
        <v>309</v>
      </c>
      <c r="D1899" t="s">
        <v>477</v>
      </c>
      <c r="E1899" t="s">
        <v>81</v>
      </c>
      <c r="F1899" t="s">
        <v>82</v>
      </c>
      <c r="G1899">
        <v>4</v>
      </c>
      <c r="H1899" t="s">
        <v>273</v>
      </c>
      <c r="I1899" t="s">
        <v>576</v>
      </c>
      <c r="J1899" t="s">
        <v>484</v>
      </c>
      <c r="K1899" s="142">
        <v>0</v>
      </c>
      <c r="L1899" s="326">
        <v>0</v>
      </c>
      <c r="N1899" s="142">
        <v>0</v>
      </c>
      <c r="O1899" s="326">
        <v>0</v>
      </c>
      <c r="Q1899" s="142">
        <v>2</v>
      </c>
      <c r="R1899" s="326">
        <v>1.99999994947575E-5</v>
      </c>
      <c r="S1899" s="326">
        <v>0.5</v>
      </c>
    </row>
    <row r="1900" spans="1:19" x14ac:dyDescent="0.25">
      <c r="A1900" t="s">
        <v>478</v>
      </c>
      <c r="B1900" t="s">
        <v>284</v>
      </c>
      <c r="C1900" t="s">
        <v>309</v>
      </c>
      <c r="D1900" t="s">
        <v>477</v>
      </c>
      <c r="E1900" t="s">
        <v>81</v>
      </c>
      <c r="F1900" t="s">
        <v>82</v>
      </c>
      <c r="G1900">
        <v>4</v>
      </c>
      <c r="H1900" t="s">
        <v>273</v>
      </c>
      <c r="I1900" t="s">
        <v>576</v>
      </c>
      <c r="J1900" t="s">
        <v>438</v>
      </c>
      <c r="K1900" s="142">
        <v>1448</v>
      </c>
      <c r="L1900" s="326">
        <v>1</v>
      </c>
      <c r="N1900" s="142">
        <v>3510</v>
      </c>
      <c r="O1900" s="326">
        <v>1</v>
      </c>
      <c r="Q1900" s="142">
        <v>123381</v>
      </c>
      <c r="R1900" s="326">
        <v>0.99997001886367798</v>
      </c>
    </row>
    <row r="1901" spans="1:19" x14ac:dyDescent="0.25">
      <c r="A1901" t="s">
        <v>478</v>
      </c>
      <c r="B1901" t="s">
        <v>284</v>
      </c>
      <c r="C1901" t="s">
        <v>309</v>
      </c>
      <c r="D1901" t="s">
        <v>477</v>
      </c>
      <c r="E1901" t="s">
        <v>81</v>
      </c>
      <c r="F1901" t="s">
        <v>82</v>
      </c>
      <c r="G1901" s="133">
        <v>4</v>
      </c>
      <c r="H1901" t="s">
        <v>273</v>
      </c>
      <c r="I1901" t="s">
        <v>504</v>
      </c>
      <c r="J1901" t="s">
        <v>506</v>
      </c>
      <c r="K1901" s="327">
        <v>252</v>
      </c>
      <c r="L1901" s="326">
        <v>0.17403000593185419</v>
      </c>
      <c r="N1901" s="327">
        <v>327</v>
      </c>
      <c r="O1901" s="326">
        <v>9.3160003423690796E-2</v>
      </c>
      <c r="Q1901" s="327">
        <v>14319</v>
      </c>
      <c r="R1901" s="326">
        <v>0.11604999750852581</v>
      </c>
      <c r="S1901" s="325"/>
    </row>
    <row r="1902" spans="1:19" x14ac:dyDescent="0.25">
      <c r="A1902" t="s">
        <v>478</v>
      </c>
      <c r="B1902" t="s">
        <v>284</v>
      </c>
      <c r="C1902" t="s">
        <v>309</v>
      </c>
      <c r="D1902" t="s">
        <v>477</v>
      </c>
      <c r="E1902" t="s">
        <v>81</v>
      </c>
      <c r="F1902" t="s">
        <v>82</v>
      </c>
      <c r="G1902" s="133">
        <v>4</v>
      </c>
      <c r="H1902" t="s">
        <v>273</v>
      </c>
      <c r="I1902" t="s">
        <v>504</v>
      </c>
      <c r="J1902" t="s">
        <v>424</v>
      </c>
      <c r="K1902" s="327">
        <v>113</v>
      </c>
      <c r="L1902" s="326">
        <v>7.8039996325969696E-2</v>
      </c>
      <c r="M1902" s="326">
        <v>9.4480000436306E-2</v>
      </c>
      <c r="N1902" s="327">
        <v>322</v>
      </c>
      <c r="O1902" s="326">
        <v>9.1739997267723083E-2</v>
      </c>
      <c r="P1902" s="326">
        <v>0.1011599972844124</v>
      </c>
      <c r="Q1902" s="327">
        <v>13286</v>
      </c>
      <c r="R1902" s="326">
        <v>0.1076800003647804</v>
      </c>
      <c r="S1902" s="325">
        <v>0.12182000279426571</v>
      </c>
    </row>
    <row r="1903" spans="1:19" x14ac:dyDescent="0.25">
      <c r="A1903" t="s">
        <v>478</v>
      </c>
      <c r="B1903" t="s">
        <v>284</v>
      </c>
      <c r="C1903" t="s">
        <v>309</v>
      </c>
      <c r="D1903" t="s">
        <v>477</v>
      </c>
      <c r="E1903" t="s">
        <v>81</v>
      </c>
      <c r="F1903" t="s">
        <v>82</v>
      </c>
      <c r="G1903" s="133">
        <v>4</v>
      </c>
      <c r="H1903" t="s">
        <v>273</v>
      </c>
      <c r="I1903" t="s">
        <v>504</v>
      </c>
      <c r="J1903" t="s">
        <v>455</v>
      </c>
      <c r="K1903" s="327">
        <v>569</v>
      </c>
      <c r="L1903" s="326">
        <v>0.39296001195907593</v>
      </c>
      <c r="M1903" s="326">
        <v>0.47574999928474432</v>
      </c>
      <c r="N1903" s="327">
        <v>1348</v>
      </c>
      <c r="O1903" s="326">
        <v>0.38405001163482672</v>
      </c>
      <c r="P1903" s="326">
        <v>0.42350000143051147</v>
      </c>
      <c r="Q1903" s="327">
        <v>43045</v>
      </c>
      <c r="R1903" s="326">
        <v>0.34887000918388372</v>
      </c>
      <c r="S1903" s="325">
        <v>0.39467000961303711</v>
      </c>
    </row>
    <row r="1904" spans="1:19" x14ac:dyDescent="0.25">
      <c r="A1904" t="s">
        <v>478</v>
      </c>
      <c r="B1904" t="s">
        <v>284</v>
      </c>
      <c r="C1904" t="s">
        <v>309</v>
      </c>
      <c r="D1904" t="s">
        <v>477</v>
      </c>
      <c r="E1904" t="s">
        <v>81</v>
      </c>
      <c r="F1904" t="s">
        <v>82</v>
      </c>
      <c r="G1904" s="133">
        <v>4</v>
      </c>
      <c r="H1904" t="s">
        <v>273</v>
      </c>
      <c r="I1904" t="s">
        <v>504</v>
      </c>
      <c r="J1904" t="s">
        <v>505</v>
      </c>
      <c r="K1904" s="327">
        <v>428</v>
      </c>
      <c r="L1904" s="326">
        <v>0.29557999968528748</v>
      </c>
      <c r="M1904" s="326">
        <v>0.35785999894142151</v>
      </c>
      <c r="N1904" s="327">
        <v>1235</v>
      </c>
      <c r="O1904" s="326">
        <v>0.3518500030040741</v>
      </c>
      <c r="P1904" s="326">
        <v>0.3880000114440918</v>
      </c>
      <c r="Q1904" s="327">
        <v>42835</v>
      </c>
      <c r="R1904" s="326">
        <v>0.34716999530792242</v>
      </c>
      <c r="S1904" s="325">
        <v>0.39274001121521002</v>
      </c>
    </row>
    <row r="1905" spans="1:19" x14ac:dyDescent="0.25">
      <c r="A1905" t="s">
        <v>478</v>
      </c>
      <c r="B1905" t="s">
        <v>284</v>
      </c>
      <c r="C1905" t="s">
        <v>309</v>
      </c>
      <c r="D1905" t="s">
        <v>477</v>
      </c>
      <c r="E1905" t="s">
        <v>81</v>
      </c>
      <c r="F1905" t="s">
        <v>82</v>
      </c>
      <c r="G1905">
        <v>4</v>
      </c>
      <c r="H1905" t="s">
        <v>273</v>
      </c>
      <c r="I1905" t="s">
        <v>504</v>
      </c>
      <c r="J1905" t="s">
        <v>503</v>
      </c>
      <c r="K1905" s="142">
        <v>86</v>
      </c>
      <c r="L1905" s="326">
        <v>5.9390000998973853E-2</v>
      </c>
      <c r="M1905" s="326">
        <v>7.1910001337528229E-2</v>
      </c>
      <c r="N1905" s="142">
        <v>278</v>
      </c>
      <c r="O1905" s="326">
        <v>7.9199999570846558E-2</v>
      </c>
      <c r="P1905" s="326">
        <v>8.7339997291564941E-2</v>
      </c>
      <c r="Q1905" s="142">
        <v>9900</v>
      </c>
      <c r="R1905" s="326">
        <v>8.0239996314048767E-2</v>
      </c>
      <c r="S1905" s="326">
        <v>9.0769998729228973E-2</v>
      </c>
    </row>
    <row r="1906" spans="1:19" x14ac:dyDescent="0.25">
      <c r="A1906" t="s">
        <v>478</v>
      </c>
      <c r="B1906" t="s">
        <v>284</v>
      </c>
      <c r="C1906" t="s">
        <v>309</v>
      </c>
      <c r="D1906" t="s">
        <v>477</v>
      </c>
      <c r="E1906" t="s">
        <v>81</v>
      </c>
      <c r="F1906" t="s">
        <v>82</v>
      </c>
      <c r="G1906" s="133">
        <v>4</v>
      </c>
      <c r="H1906" t="s">
        <v>273</v>
      </c>
      <c r="I1906" t="s">
        <v>501</v>
      </c>
      <c r="J1906" t="s">
        <v>502</v>
      </c>
      <c r="K1906" s="327">
        <v>252</v>
      </c>
      <c r="L1906" s="326">
        <v>0.17403000593185419</v>
      </c>
      <c r="N1906" s="327">
        <v>327</v>
      </c>
      <c r="O1906" s="326">
        <v>9.3160003423690796E-2</v>
      </c>
      <c r="Q1906" s="327">
        <v>14319</v>
      </c>
      <c r="R1906" s="326">
        <v>0.11604999750852581</v>
      </c>
      <c r="S1906" s="325"/>
    </row>
    <row r="1907" spans="1:19" x14ac:dyDescent="0.25">
      <c r="A1907" t="s">
        <v>478</v>
      </c>
      <c r="B1907" t="s">
        <v>284</v>
      </c>
      <c r="C1907" t="s">
        <v>309</v>
      </c>
      <c r="D1907" t="s">
        <v>477</v>
      </c>
      <c r="E1907" t="s">
        <v>81</v>
      </c>
      <c r="F1907" t="s">
        <v>82</v>
      </c>
      <c r="G1907">
        <v>4</v>
      </c>
      <c r="H1907" t="s">
        <v>273</v>
      </c>
      <c r="I1907" t="s">
        <v>501</v>
      </c>
      <c r="J1907" t="s">
        <v>500</v>
      </c>
      <c r="K1907" s="142">
        <v>1196</v>
      </c>
      <c r="L1907" s="326">
        <v>0.82596999406814575</v>
      </c>
      <c r="M1907" s="326">
        <v>1</v>
      </c>
      <c r="N1907" s="142">
        <v>3183</v>
      </c>
      <c r="O1907" s="326">
        <v>0.90684002637863159</v>
      </c>
      <c r="P1907" s="326">
        <v>1</v>
      </c>
      <c r="Q1907" s="142">
        <v>109066</v>
      </c>
      <c r="R1907" s="326">
        <v>0.88394999504089355</v>
      </c>
      <c r="S1907" s="326">
        <v>1</v>
      </c>
    </row>
    <row r="1908" spans="1:19" x14ac:dyDescent="0.25">
      <c r="A1908" t="s">
        <v>478</v>
      </c>
      <c r="B1908" t="s">
        <v>284</v>
      </c>
      <c r="C1908" t="s">
        <v>309</v>
      </c>
      <c r="D1908" t="s">
        <v>477</v>
      </c>
      <c r="E1908" t="s">
        <v>81</v>
      </c>
      <c r="F1908" t="s">
        <v>82</v>
      </c>
      <c r="G1908" s="133">
        <v>4</v>
      </c>
      <c r="H1908" t="s">
        <v>273</v>
      </c>
      <c r="I1908" t="s">
        <v>577</v>
      </c>
      <c r="J1908" t="s">
        <v>493</v>
      </c>
      <c r="K1908" s="327">
        <v>1161</v>
      </c>
      <c r="L1908" s="326">
        <v>0.80180001258850098</v>
      </c>
      <c r="N1908" s="327">
        <v>1709</v>
      </c>
      <c r="O1908" s="326">
        <v>0.48688998818397522</v>
      </c>
      <c r="Q1908" s="327">
        <v>45663</v>
      </c>
      <c r="R1908" s="326">
        <v>0.37009000778198242</v>
      </c>
      <c r="S1908" s="325"/>
    </row>
    <row r="1909" spans="1:19" x14ac:dyDescent="0.25">
      <c r="A1909" t="s">
        <v>478</v>
      </c>
      <c r="B1909" t="s">
        <v>284</v>
      </c>
      <c r="C1909" t="s">
        <v>309</v>
      </c>
      <c r="D1909" t="s">
        <v>477</v>
      </c>
      <c r="E1909" t="s">
        <v>81</v>
      </c>
      <c r="F1909" t="s">
        <v>82</v>
      </c>
      <c r="G1909" s="133">
        <v>4</v>
      </c>
      <c r="H1909" t="s">
        <v>273</v>
      </c>
      <c r="I1909" t="s">
        <v>577</v>
      </c>
      <c r="J1909" t="s">
        <v>492</v>
      </c>
      <c r="K1909" s="327">
        <v>254</v>
      </c>
      <c r="L1909" s="326">
        <v>0.17541000247001651</v>
      </c>
      <c r="M1909" s="326">
        <v>0.88502001762390137</v>
      </c>
      <c r="N1909" s="327">
        <v>1615</v>
      </c>
      <c r="O1909" s="326">
        <v>0.46011000871658331</v>
      </c>
      <c r="P1909" s="326">
        <v>0.89671999216079712</v>
      </c>
      <c r="Q1909" s="327">
        <v>63272</v>
      </c>
      <c r="R1909" s="326">
        <v>0.51279997825622559</v>
      </c>
      <c r="S1909" s="325">
        <v>0.81407999992370605</v>
      </c>
    </row>
    <row r="1910" spans="1:19" x14ac:dyDescent="0.25">
      <c r="A1910" t="s">
        <v>478</v>
      </c>
      <c r="B1910" t="s">
        <v>284</v>
      </c>
      <c r="C1910" t="s">
        <v>309</v>
      </c>
      <c r="D1910" t="s">
        <v>477</v>
      </c>
      <c r="E1910" t="s">
        <v>81</v>
      </c>
      <c r="F1910" t="s">
        <v>82</v>
      </c>
      <c r="G1910" s="133">
        <v>4</v>
      </c>
      <c r="H1910" t="s">
        <v>273</v>
      </c>
      <c r="I1910" t="s">
        <v>577</v>
      </c>
      <c r="J1910" t="s">
        <v>491</v>
      </c>
      <c r="K1910" s="327">
        <v>27</v>
      </c>
      <c r="L1910" s="326">
        <v>1.8650000914931301E-2</v>
      </c>
      <c r="M1910" s="326">
        <v>9.408000111579895E-2</v>
      </c>
      <c r="N1910" s="327">
        <v>143</v>
      </c>
      <c r="O1910" s="326">
        <v>4.07399982213974E-2</v>
      </c>
      <c r="P1910" s="326">
        <v>7.9400002956390381E-2</v>
      </c>
      <c r="Q1910" s="327">
        <v>9186</v>
      </c>
      <c r="R1910" s="326">
        <v>7.4450001120567322E-2</v>
      </c>
      <c r="S1910" s="325">
        <v>0.11818999797105791</v>
      </c>
    </row>
    <row r="1911" spans="1:19" x14ac:dyDescent="0.25">
      <c r="A1911" t="s">
        <v>478</v>
      </c>
      <c r="B1911" t="s">
        <v>284</v>
      </c>
      <c r="C1911" t="s">
        <v>309</v>
      </c>
      <c r="D1911" t="s">
        <v>477</v>
      </c>
      <c r="E1911" t="s">
        <v>81</v>
      </c>
      <c r="F1911" t="s">
        <v>82</v>
      </c>
      <c r="G1911" s="133">
        <v>4</v>
      </c>
      <c r="H1911" t="s">
        <v>273</v>
      </c>
      <c r="I1911" t="s">
        <v>577</v>
      </c>
      <c r="J1911" t="s">
        <v>490</v>
      </c>
      <c r="K1911" s="327">
        <v>2</v>
      </c>
      <c r="L1911" s="326">
        <v>1.380000030621886E-3</v>
      </c>
      <c r="M1911" s="326">
        <v>6.9699999876320362E-3</v>
      </c>
      <c r="N1911" s="327">
        <v>22</v>
      </c>
      <c r="O1911" s="326">
        <v>6.2699997797608384E-3</v>
      </c>
      <c r="P1911" s="326">
        <v>1.2219999916851521E-2</v>
      </c>
      <c r="Q1911" s="327">
        <v>3071</v>
      </c>
      <c r="R1911" s="326">
        <v>2.489000000059605E-2</v>
      </c>
      <c r="S1911" s="325">
        <v>3.9510000497102737E-2</v>
      </c>
    </row>
    <row r="1912" spans="1:19" x14ac:dyDescent="0.25">
      <c r="A1912" t="s">
        <v>478</v>
      </c>
      <c r="B1912" t="s">
        <v>284</v>
      </c>
      <c r="C1912" t="s">
        <v>309</v>
      </c>
      <c r="D1912" t="s">
        <v>477</v>
      </c>
      <c r="E1912" t="s">
        <v>81</v>
      </c>
      <c r="F1912" t="s">
        <v>82</v>
      </c>
      <c r="G1912" s="133">
        <v>4</v>
      </c>
      <c r="H1912" t="s">
        <v>273</v>
      </c>
      <c r="I1912" t="s">
        <v>577</v>
      </c>
      <c r="J1912" t="s">
        <v>489</v>
      </c>
      <c r="K1912" s="327">
        <v>2</v>
      </c>
      <c r="L1912" s="326">
        <v>1.380000030621886E-3</v>
      </c>
      <c r="M1912" s="326">
        <v>6.9699999876320362E-3</v>
      </c>
      <c r="N1912" s="327">
        <v>19</v>
      </c>
      <c r="O1912" s="326">
        <v>5.4100002162158489E-3</v>
      </c>
      <c r="P1912" s="326">
        <v>1.054999977350235E-2</v>
      </c>
      <c r="Q1912" s="327">
        <v>1819</v>
      </c>
      <c r="R1912" s="326">
        <v>1.473999954760075E-2</v>
      </c>
      <c r="S1912" s="325">
        <v>2.339999936521053E-2</v>
      </c>
    </row>
    <row r="1913" spans="1:19" x14ac:dyDescent="0.25">
      <c r="A1913" t="s">
        <v>478</v>
      </c>
      <c r="B1913" t="s">
        <v>284</v>
      </c>
      <c r="C1913" t="s">
        <v>309</v>
      </c>
      <c r="D1913" t="s">
        <v>477</v>
      </c>
      <c r="E1913" t="s">
        <v>81</v>
      </c>
      <c r="F1913" t="s">
        <v>82</v>
      </c>
      <c r="G1913" s="133">
        <v>4</v>
      </c>
      <c r="H1913" t="s">
        <v>273</v>
      </c>
      <c r="I1913" t="s">
        <v>577</v>
      </c>
      <c r="J1913" t="s">
        <v>488</v>
      </c>
      <c r="K1913" s="327">
        <v>2</v>
      </c>
      <c r="L1913" s="326">
        <v>1.380000030621886E-3</v>
      </c>
      <c r="M1913" s="326">
        <v>6.9699999876320362E-3</v>
      </c>
      <c r="N1913" s="327">
        <v>2</v>
      </c>
      <c r="O1913" s="326">
        <v>5.6999997468665242E-4</v>
      </c>
      <c r="P1913" s="326">
        <v>1.109999953769147E-3</v>
      </c>
      <c r="Q1913" s="327">
        <v>374</v>
      </c>
      <c r="R1913" s="326">
        <v>3.03000002168119E-3</v>
      </c>
      <c r="S1913" s="325">
        <v>4.8099998384714127E-3</v>
      </c>
    </row>
    <row r="1914" spans="1:19" x14ac:dyDescent="0.25">
      <c r="A1914" t="s">
        <v>478</v>
      </c>
      <c r="B1914" t="s">
        <v>284</v>
      </c>
      <c r="C1914" t="s">
        <v>309</v>
      </c>
      <c r="D1914" t="s">
        <v>477</v>
      </c>
      <c r="E1914" t="s">
        <v>81</v>
      </c>
      <c r="F1914" t="s">
        <v>82</v>
      </c>
      <c r="G1914">
        <v>4</v>
      </c>
      <c r="H1914" t="s">
        <v>273</v>
      </c>
      <c r="I1914" t="s">
        <v>499</v>
      </c>
      <c r="J1914" t="s">
        <v>261</v>
      </c>
      <c r="K1914" s="142">
        <v>1440</v>
      </c>
      <c r="L1914" s="326">
        <v>0.99448001384735107</v>
      </c>
      <c r="N1914" s="142">
        <v>3493</v>
      </c>
      <c r="O1914" s="326">
        <v>0.99515998363494873</v>
      </c>
      <c r="Q1914" s="142">
        <v>122496</v>
      </c>
      <c r="R1914" s="326">
        <v>0.99278998374938965</v>
      </c>
    </row>
    <row r="1915" spans="1:19" x14ac:dyDescent="0.25">
      <c r="A1915" t="s">
        <v>478</v>
      </c>
      <c r="B1915" t="s">
        <v>284</v>
      </c>
      <c r="C1915" t="s">
        <v>309</v>
      </c>
      <c r="D1915" t="s">
        <v>477</v>
      </c>
      <c r="E1915" t="s">
        <v>81</v>
      </c>
      <c r="F1915" t="s">
        <v>82</v>
      </c>
      <c r="G1915" s="133">
        <v>4</v>
      </c>
      <c r="H1915" t="s">
        <v>273</v>
      </c>
      <c r="I1915" t="s">
        <v>499</v>
      </c>
      <c r="J1915" t="s">
        <v>262</v>
      </c>
      <c r="K1915" s="327">
        <v>8</v>
      </c>
      <c r="L1915" s="326">
        <v>5.520000122487545E-3</v>
      </c>
      <c r="N1915" s="327">
        <v>17</v>
      </c>
      <c r="O1915" s="326">
        <v>4.8400000669062138E-3</v>
      </c>
      <c r="Q1915" s="327">
        <v>889</v>
      </c>
      <c r="R1915" s="326">
        <v>7.2099999524652958E-3</v>
      </c>
      <c r="S1915" s="325"/>
    </row>
    <row r="1916" spans="1:19" x14ac:dyDescent="0.25">
      <c r="A1916" t="s">
        <v>478</v>
      </c>
      <c r="B1916" t="s">
        <v>284</v>
      </c>
      <c r="C1916" t="s">
        <v>309</v>
      </c>
      <c r="D1916" t="s">
        <v>477</v>
      </c>
      <c r="E1916" t="s">
        <v>81</v>
      </c>
      <c r="F1916" t="s">
        <v>82</v>
      </c>
      <c r="G1916">
        <v>4</v>
      </c>
      <c r="H1916" t="s">
        <v>273</v>
      </c>
      <c r="I1916" t="s">
        <v>578</v>
      </c>
      <c r="J1916" t="s">
        <v>498</v>
      </c>
      <c r="K1916" s="142">
        <v>308</v>
      </c>
      <c r="L1916" s="326">
        <v>0.21270999312400821</v>
      </c>
      <c r="N1916" s="142">
        <v>508</v>
      </c>
      <c r="O1916" s="326">
        <v>0.14473000168800351</v>
      </c>
      <c r="Q1916" s="142">
        <v>17871</v>
      </c>
      <c r="R1916" s="326">
        <v>0.1448400020599365</v>
      </c>
    </row>
    <row r="1917" spans="1:19" x14ac:dyDescent="0.25">
      <c r="A1917" t="s">
        <v>478</v>
      </c>
      <c r="B1917" t="s">
        <v>284</v>
      </c>
      <c r="C1917" t="s">
        <v>309</v>
      </c>
      <c r="D1917" t="s">
        <v>477</v>
      </c>
      <c r="E1917" t="s">
        <v>81</v>
      </c>
      <c r="F1917" t="s">
        <v>82</v>
      </c>
      <c r="G1917">
        <v>4</v>
      </c>
      <c r="H1917" t="s">
        <v>273</v>
      </c>
      <c r="I1917" t="s">
        <v>578</v>
      </c>
      <c r="J1917" t="s">
        <v>497</v>
      </c>
      <c r="K1917" s="142">
        <v>268</v>
      </c>
      <c r="L1917" s="326">
        <v>0.18508000671863559</v>
      </c>
      <c r="N1917" s="142">
        <v>516</v>
      </c>
      <c r="O1917" s="326">
        <v>0.14700999855995181</v>
      </c>
      <c r="Q1917" s="142">
        <v>21943</v>
      </c>
      <c r="R1917" s="326">
        <v>0.17783999443054199</v>
      </c>
    </row>
    <row r="1918" spans="1:19" x14ac:dyDescent="0.25">
      <c r="A1918" t="s">
        <v>478</v>
      </c>
      <c r="B1918" t="s">
        <v>284</v>
      </c>
      <c r="C1918" t="s">
        <v>309</v>
      </c>
      <c r="D1918" t="s">
        <v>477</v>
      </c>
      <c r="E1918" t="s">
        <v>81</v>
      </c>
      <c r="F1918" t="s">
        <v>82</v>
      </c>
      <c r="G1918" s="133">
        <v>4</v>
      </c>
      <c r="H1918" t="s">
        <v>273</v>
      </c>
      <c r="I1918" t="s">
        <v>578</v>
      </c>
      <c r="J1918" t="s">
        <v>496</v>
      </c>
      <c r="K1918" s="327">
        <v>258</v>
      </c>
      <c r="L1918" s="326">
        <v>0.17817999422550199</v>
      </c>
      <c r="N1918" s="327">
        <v>716</v>
      </c>
      <c r="O1918" s="326">
        <v>0.20398999750614169</v>
      </c>
      <c r="Q1918" s="327">
        <v>25988</v>
      </c>
      <c r="R1918" s="326">
        <v>0.21062999963760379</v>
      </c>
      <c r="S1918" s="325"/>
    </row>
    <row r="1919" spans="1:19" x14ac:dyDescent="0.25">
      <c r="A1919" t="s">
        <v>478</v>
      </c>
      <c r="B1919" t="s">
        <v>284</v>
      </c>
      <c r="C1919" t="s">
        <v>309</v>
      </c>
      <c r="D1919" t="s">
        <v>477</v>
      </c>
      <c r="E1919" t="s">
        <v>81</v>
      </c>
      <c r="F1919" t="s">
        <v>82</v>
      </c>
      <c r="G1919" s="133">
        <v>4</v>
      </c>
      <c r="H1919" t="s">
        <v>273</v>
      </c>
      <c r="I1919" t="s">
        <v>578</v>
      </c>
      <c r="J1919" t="s">
        <v>495</v>
      </c>
      <c r="K1919" s="327">
        <v>319</v>
      </c>
      <c r="L1919" s="326">
        <v>0.22030000388622281</v>
      </c>
      <c r="N1919" s="327">
        <v>857</v>
      </c>
      <c r="O1919" s="326">
        <v>0.244159996509552</v>
      </c>
      <c r="Q1919" s="327">
        <v>27975</v>
      </c>
      <c r="R1919" s="326">
        <v>0.22673000395298001</v>
      </c>
      <c r="S1919" s="325"/>
    </row>
    <row r="1920" spans="1:19" x14ac:dyDescent="0.25">
      <c r="A1920" t="s">
        <v>478</v>
      </c>
      <c r="B1920" t="s">
        <v>284</v>
      </c>
      <c r="C1920" t="s">
        <v>309</v>
      </c>
      <c r="D1920" t="s">
        <v>477</v>
      </c>
      <c r="E1920" t="s">
        <v>81</v>
      </c>
      <c r="F1920" t="s">
        <v>82</v>
      </c>
      <c r="G1920" s="133">
        <v>4</v>
      </c>
      <c r="H1920" t="s">
        <v>273</v>
      </c>
      <c r="I1920" t="s">
        <v>578</v>
      </c>
      <c r="J1920" t="s">
        <v>494</v>
      </c>
      <c r="K1920" s="327">
        <v>295</v>
      </c>
      <c r="L1920" s="326">
        <v>0.20373000204563141</v>
      </c>
      <c r="N1920" s="327">
        <v>913</v>
      </c>
      <c r="O1920" s="326">
        <v>0.26010999083518982</v>
      </c>
      <c r="Q1920" s="327">
        <v>29608</v>
      </c>
      <c r="R1920" s="326">
        <v>0.23995999991893771</v>
      </c>
      <c r="S1920" s="325"/>
    </row>
    <row r="1921" spans="1:19" x14ac:dyDescent="0.25">
      <c r="A1921" t="s">
        <v>478</v>
      </c>
      <c r="B1921" t="s">
        <v>284</v>
      </c>
      <c r="C1921" t="s">
        <v>309</v>
      </c>
      <c r="D1921" t="s">
        <v>477</v>
      </c>
      <c r="E1921" t="s">
        <v>81</v>
      </c>
      <c r="F1921" t="s">
        <v>82</v>
      </c>
      <c r="G1921">
        <v>4</v>
      </c>
      <c r="H1921" t="s">
        <v>273</v>
      </c>
      <c r="I1921" t="s">
        <v>476</v>
      </c>
      <c r="J1921" t="s">
        <v>482</v>
      </c>
      <c r="K1921" s="142">
        <v>1097</v>
      </c>
      <c r="L1921" s="326">
        <v>0.75760000944137573</v>
      </c>
      <c r="M1921" s="326">
        <v>0.78189998865127563</v>
      </c>
      <c r="N1921" s="142">
        <v>2692</v>
      </c>
      <c r="O1921" s="326">
        <v>0.76695001125335693</v>
      </c>
      <c r="P1921" s="326">
        <v>0.78851997852325439</v>
      </c>
      <c r="Q1921" s="142">
        <v>91484</v>
      </c>
      <c r="R1921" s="326">
        <v>0.74145001173019409</v>
      </c>
      <c r="S1921" s="326">
        <v>0.77395999431610107</v>
      </c>
    </row>
    <row r="1922" spans="1:19" x14ac:dyDescent="0.25">
      <c r="A1922" t="s">
        <v>478</v>
      </c>
      <c r="B1922" t="s">
        <v>284</v>
      </c>
      <c r="C1922" t="s">
        <v>309</v>
      </c>
      <c r="D1922" t="s">
        <v>477</v>
      </c>
      <c r="E1922" t="s">
        <v>81</v>
      </c>
      <c r="F1922" t="s">
        <v>82</v>
      </c>
      <c r="G1922">
        <v>4</v>
      </c>
      <c r="H1922" t="s">
        <v>273</v>
      </c>
      <c r="I1922" t="s">
        <v>476</v>
      </c>
      <c r="J1922" t="s">
        <v>481</v>
      </c>
      <c r="K1922" s="142">
        <v>132</v>
      </c>
      <c r="L1922" s="326">
        <v>9.1159999370574951E-2</v>
      </c>
      <c r="M1922" s="326">
        <v>9.408000111579895E-2</v>
      </c>
      <c r="N1922" s="142">
        <v>316</v>
      </c>
      <c r="O1922" s="326">
        <v>9.0029999613761902E-2</v>
      </c>
      <c r="P1922" s="326">
        <v>9.2560000717639923E-2</v>
      </c>
      <c r="Q1922" s="142">
        <v>12086</v>
      </c>
      <c r="R1922" s="326">
        <v>9.7949996590614319E-2</v>
      </c>
      <c r="S1922" s="326">
        <v>0.1022500023245811</v>
      </c>
    </row>
    <row r="1923" spans="1:19" x14ac:dyDescent="0.25">
      <c r="A1923" t="s">
        <v>478</v>
      </c>
      <c r="B1923" t="s">
        <v>284</v>
      </c>
      <c r="C1923" t="s">
        <v>309</v>
      </c>
      <c r="D1923" t="s">
        <v>477</v>
      </c>
      <c r="E1923" t="s">
        <v>81</v>
      </c>
      <c r="F1923" t="s">
        <v>82</v>
      </c>
      <c r="G1923">
        <v>4</v>
      </c>
      <c r="H1923" t="s">
        <v>273</v>
      </c>
      <c r="I1923" t="s">
        <v>476</v>
      </c>
      <c r="J1923" t="s">
        <v>480</v>
      </c>
      <c r="K1923" s="142">
        <v>106</v>
      </c>
      <c r="L1923" s="326">
        <v>7.3200002312660217E-2</v>
      </c>
      <c r="M1923" s="326">
        <v>7.5549997389316559E-2</v>
      </c>
      <c r="N1923" s="142">
        <v>242</v>
      </c>
      <c r="O1923" s="326">
        <v>6.8949997425079346E-2</v>
      </c>
      <c r="P1923" s="326">
        <v>7.0880003273487091E-2</v>
      </c>
      <c r="Q1923" s="142">
        <v>8487</v>
      </c>
      <c r="R1923" s="326">
        <v>6.8779997527599335E-2</v>
      </c>
      <c r="S1923" s="326">
        <v>7.1800000965595245E-2</v>
      </c>
    </row>
    <row r="1924" spans="1:19" x14ac:dyDescent="0.25">
      <c r="A1924" t="s">
        <v>478</v>
      </c>
      <c r="B1924" t="s">
        <v>284</v>
      </c>
      <c r="C1924" t="s">
        <v>309</v>
      </c>
      <c r="D1924" t="s">
        <v>477</v>
      </c>
      <c r="E1924" t="s">
        <v>81</v>
      </c>
      <c r="F1924" t="s">
        <v>82</v>
      </c>
      <c r="G1924" s="133">
        <v>4</v>
      </c>
      <c r="H1924" t="s">
        <v>273</v>
      </c>
      <c r="I1924" t="s">
        <v>476</v>
      </c>
      <c r="J1924" t="s">
        <v>479</v>
      </c>
      <c r="K1924" s="327">
        <v>45</v>
      </c>
      <c r="L1924" s="326">
        <v>3.1080000102519989E-2</v>
      </c>
      <c r="N1924" s="327">
        <v>96</v>
      </c>
      <c r="O1924" s="326">
        <v>2.734999917447567E-2</v>
      </c>
      <c r="Q1924" s="327">
        <v>5183</v>
      </c>
      <c r="R1924" s="326">
        <v>4.2010001838207238E-2</v>
      </c>
      <c r="S1924" s="325"/>
    </row>
    <row r="1925" spans="1:19" x14ac:dyDescent="0.25">
      <c r="A1925" t="s">
        <v>478</v>
      </c>
      <c r="B1925" t="s">
        <v>284</v>
      </c>
      <c r="C1925" t="s">
        <v>309</v>
      </c>
      <c r="D1925" t="s">
        <v>477</v>
      </c>
      <c r="E1925" t="s">
        <v>81</v>
      </c>
      <c r="F1925" t="s">
        <v>82</v>
      </c>
      <c r="G1925">
        <v>4</v>
      </c>
      <c r="H1925" t="s">
        <v>273</v>
      </c>
      <c r="I1925" t="s">
        <v>476</v>
      </c>
      <c r="J1925" t="s">
        <v>475</v>
      </c>
      <c r="K1925" s="142">
        <v>68</v>
      </c>
      <c r="L1925" s="326">
        <v>4.6959999948740012E-2</v>
      </c>
      <c r="M1925" s="326">
        <v>4.8470001667737961E-2</v>
      </c>
      <c r="N1925" s="142">
        <v>164</v>
      </c>
      <c r="O1925" s="326">
        <v>4.6720001846551902E-2</v>
      </c>
      <c r="P1925" s="326">
        <v>4.8039998859167099E-2</v>
      </c>
      <c r="Q1925" s="142">
        <v>6145</v>
      </c>
      <c r="R1925" s="326">
        <v>4.9800001084804528E-2</v>
      </c>
      <c r="S1925" s="326">
        <v>5.1989998668432243E-2</v>
      </c>
    </row>
    <row r="1926" spans="1:19" x14ac:dyDescent="0.25">
      <c r="A1926" t="s">
        <v>478</v>
      </c>
      <c r="B1926" t="s">
        <v>284</v>
      </c>
      <c r="C1926" t="s">
        <v>309</v>
      </c>
      <c r="D1926" t="s">
        <v>477</v>
      </c>
      <c r="E1926" t="s">
        <v>83</v>
      </c>
      <c r="F1926" t="s">
        <v>84</v>
      </c>
      <c r="G1926" s="133">
        <v>14</v>
      </c>
      <c r="H1926" t="s">
        <v>416</v>
      </c>
      <c r="I1926" t="s">
        <v>525</v>
      </c>
      <c r="J1926" t="s">
        <v>530</v>
      </c>
      <c r="K1926" s="327">
        <v>7</v>
      </c>
      <c r="L1926" s="326">
        <v>4.5599997974932194E-3</v>
      </c>
      <c r="N1926" s="327">
        <v>47</v>
      </c>
      <c r="O1926" s="326">
        <v>7.089999970048666E-3</v>
      </c>
      <c r="Q1926" s="327">
        <v>595</v>
      </c>
      <c r="R1926" s="326">
        <v>4.8199999146163464E-3</v>
      </c>
      <c r="S1926" s="325"/>
    </row>
    <row r="1927" spans="1:19" x14ac:dyDescent="0.25">
      <c r="A1927" t="s">
        <v>478</v>
      </c>
      <c r="B1927" t="s">
        <v>284</v>
      </c>
      <c r="C1927" t="s">
        <v>309</v>
      </c>
      <c r="D1927" t="s">
        <v>477</v>
      </c>
      <c r="E1927" t="s">
        <v>83</v>
      </c>
      <c r="F1927" t="s">
        <v>84</v>
      </c>
      <c r="G1927" s="133">
        <v>14</v>
      </c>
      <c r="H1927" t="s">
        <v>416</v>
      </c>
      <c r="I1927" t="s">
        <v>525</v>
      </c>
      <c r="J1927" t="s">
        <v>529</v>
      </c>
      <c r="K1927" s="327">
        <v>81</v>
      </c>
      <c r="L1927" s="326">
        <v>5.2730001509189613E-2</v>
      </c>
      <c r="N1927" s="327">
        <v>396</v>
      </c>
      <c r="O1927" s="326">
        <v>5.9769999235868447E-2</v>
      </c>
      <c r="Q1927" s="327">
        <v>4962</v>
      </c>
      <c r="R1927" s="326">
        <v>4.0219999849796302E-2</v>
      </c>
      <c r="S1927" s="325"/>
    </row>
    <row r="1928" spans="1:19" x14ac:dyDescent="0.25">
      <c r="A1928" t="s">
        <v>478</v>
      </c>
      <c r="B1928" t="s">
        <v>284</v>
      </c>
      <c r="C1928" t="s">
        <v>309</v>
      </c>
      <c r="D1928" t="s">
        <v>477</v>
      </c>
      <c r="E1928" t="s">
        <v>83</v>
      </c>
      <c r="F1928" t="s">
        <v>84</v>
      </c>
      <c r="G1928" s="133">
        <v>14</v>
      </c>
      <c r="H1928" t="s">
        <v>416</v>
      </c>
      <c r="I1928" t="s">
        <v>525</v>
      </c>
      <c r="J1928" t="s">
        <v>528</v>
      </c>
      <c r="K1928" s="327">
        <v>216</v>
      </c>
      <c r="L1928" s="326">
        <v>0.14061999320983889</v>
      </c>
      <c r="N1928" s="327">
        <v>1163</v>
      </c>
      <c r="O1928" s="326">
        <v>0.17554999887943271</v>
      </c>
      <c r="Q1928" s="327">
        <v>15699</v>
      </c>
      <c r="R1928" s="326">
        <v>0.12724000215530401</v>
      </c>
      <c r="S1928" s="325"/>
    </row>
    <row r="1929" spans="1:19" x14ac:dyDescent="0.25">
      <c r="A1929" t="s">
        <v>478</v>
      </c>
      <c r="B1929" t="s">
        <v>284</v>
      </c>
      <c r="C1929" t="s">
        <v>309</v>
      </c>
      <c r="D1929" t="s">
        <v>477</v>
      </c>
      <c r="E1929" t="s">
        <v>83</v>
      </c>
      <c r="F1929" t="s">
        <v>84</v>
      </c>
      <c r="G1929" s="133">
        <v>14</v>
      </c>
      <c r="H1929" t="s">
        <v>416</v>
      </c>
      <c r="I1929" t="s">
        <v>525</v>
      </c>
      <c r="J1929" t="s">
        <v>527</v>
      </c>
      <c r="K1929" s="327">
        <v>476</v>
      </c>
      <c r="L1929" s="326">
        <v>0.30989998579025269</v>
      </c>
      <c r="N1929" s="327">
        <v>1657</v>
      </c>
      <c r="O1929" s="326">
        <v>0.25011000037193298</v>
      </c>
      <c r="Q1929" s="327">
        <v>30576</v>
      </c>
      <c r="R1929" s="326">
        <v>0.2478100061416626</v>
      </c>
      <c r="S1929" s="325"/>
    </row>
    <row r="1930" spans="1:19" x14ac:dyDescent="0.25">
      <c r="A1930" t="s">
        <v>478</v>
      </c>
      <c r="B1930" t="s">
        <v>284</v>
      </c>
      <c r="C1930" t="s">
        <v>309</v>
      </c>
      <c r="D1930" t="s">
        <v>477</v>
      </c>
      <c r="E1930" t="s">
        <v>83</v>
      </c>
      <c r="F1930" t="s">
        <v>84</v>
      </c>
      <c r="G1930" s="133">
        <v>14</v>
      </c>
      <c r="H1930" t="s">
        <v>416</v>
      </c>
      <c r="I1930" t="s">
        <v>525</v>
      </c>
      <c r="J1930" t="s">
        <v>526</v>
      </c>
      <c r="K1930" s="327">
        <v>415</v>
      </c>
      <c r="L1930" s="326">
        <v>0.27017998695373541</v>
      </c>
      <c r="N1930" s="327">
        <v>1411</v>
      </c>
      <c r="O1930" s="326">
        <v>0.2129800021648407</v>
      </c>
      <c r="Q1930" s="327">
        <v>30917</v>
      </c>
      <c r="R1930" s="326">
        <v>0.25056999921798712</v>
      </c>
      <c r="S1930" s="325"/>
    </row>
    <row r="1931" spans="1:19" x14ac:dyDescent="0.25">
      <c r="A1931" t="s">
        <v>478</v>
      </c>
      <c r="B1931" t="s">
        <v>284</v>
      </c>
      <c r="C1931" t="s">
        <v>309</v>
      </c>
      <c r="D1931" t="s">
        <v>477</v>
      </c>
      <c r="E1931" t="s">
        <v>83</v>
      </c>
      <c r="F1931" t="s">
        <v>84</v>
      </c>
      <c r="G1931">
        <v>14</v>
      </c>
      <c r="H1931" t="s">
        <v>416</v>
      </c>
      <c r="I1931" t="s">
        <v>525</v>
      </c>
      <c r="J1931" t="s">
        <v>259</v>
      </c>
      <c r="K1931" s="142">
        <v>224</v>
      </c>
      <c r="L1931" s="326">
        <v>0.1458300054073334</v>
      </c>
      <c r="N1931" s="142">
        <v>1097</v>
      </c>
      <c r="O1931" s="326">
        <v>0.16558000445365911</v>
      </c>
      <c r="Q1931" s="142">
        <v>23351</v>
      </c>
      <c r="R1931" s="326">
        <v>0.18925000727176669</v>
      </c>
    </row>
    <row r="1932" spans="1:19" x14ac:dyDescent="0.25">
      <c r="A1932" t="s">
        <v>478</v>
      </c>
      <c r="B1932" t="s">
        <v>284</v>
      </c>
      <c r="C1932" t="s">
        <v>309</v>
      </c>
      <c r="D1932" t="s">
        <v>477</v>
      </c>
      <c r="E1932" t="s">
        <v>83</v>
      </c>
      <c r="F1932" t="s">
        <v>84</v>
      </c>
      <c r="G1932">
        <v>14</v>
      </c>
      <c r="H1932" t="s">
        <v>416</v>
      </c>
      <c r="I1932" t="s">
        <v>525</v>
      </c>
      <c r="J1932" t="s">
        <v>260</v>
      </c>
      <c r="K1932" s="142">
        <v>117</v>
      </c>
      <c r="L1932" s="326">
        <v>7.6169997453689575E-2</v>
      </c>
      <c r="N1932" s="142">
        <v>854</v>
      </c>
      <c r="O1932" s="326">
        <v>0.12891000509262079</v>
      </c>
      <c r="Q1932" s="142">
        <v>17285</v>
      </c>
      <c r="R1932" s="326">
        <v>0.14009000360965729</v>
      </c>
    </row>
    <row r="1933" spans="1:19" x14ac:dyDescent="0.25">
      <c r="A1933" t="s">
        <v>478</v>
      </c>
      <c r="B1933" t="s">
        <v>284</v>
      </c>
      <c r="C1933" t="s">
        <v>309</v>
      </c>
      <c r="D1933" t="s">
        <v>477</v>
      </c>
      <c r="E1933" t="s">
        <v>83</v>
      </c>
      <c r="F1933" t="s">
        <v>84</v>
      </c>
      <c r="G1933" s="133">
        <v>14</v>
      </c>
      <c r="H1933" t="s">
        <v>416</v>
      </c>
      <c r="I1933" t="s">
        <v>521</v>
      </c>
      <c r="J1933" t="s">
        <v>524</v>
      </c>
      <c r="K1933" s="327">
        <v>1166</v>
      </c>
      <c r="L1933" s="326">
        <v>0.7591099739074707</v>
      </c>
      <c r="M1933" s="326">
        <v>0.8542100191116333</v>
      </c>
      <c r="N1933" s="327">
        <v>5178</v>
      </c>
      <c r="O1933" s="326">
        <v>0.78157997131347656</v>
      </c>
      <c r="P1933" s="326">
        <v>0.8351600170135498</v>
      </c>
      <c r="Q1933" s="327">
        <v>99716</v>
      </c>
      <c r="R1933" s="326">
        <v>0.80817002058029175</v>
      </c>
      <c r="S1933" s="325">
        <v>0.84360998868942261</v>
      </c>
    </row>
    <row r="1934" spans="1:19" x14ac:dyDescent="0.25">
      <c r="A1934" t="s">
        <v>478</v>
      </c>
      <c r="B1934" t="s">
        <v>284</v>
      </c>
      <c r="C1934" t="s">
        <v>309</v>
      </c>
      <c r="D1934" t="s">
        <v>477</v>
      </c>
      <c r="E1934" t="s">
        <v>83</v>
      </c>
      <c r="F1934" t="s">
        <v>84</v>
      </c>
      <c r="G1934" s="133">
        <v>14</v>
      </c>
      <c r="H1934" t="s">
        <v>416</v>
      </c>
      <c r="I1934" t="s">
        <v>521</v>
      </c>
      <c r="J1934" t="s">
        <v>523</v>
      </c>
      <c r="K1934" s="327">
        <v>119</v>
      </c>
      <c r="L1934" s="326">
        <v>7.7469997107982635E-2</v>
      </c>
      <c r="M1934" s="326">
        <v>8.7180003523826599E-2</v>
      </c>
      <c r="N1934" s="327">
        <v>624</v>
      </c>
      <c r="O1934" s="326">
        <v>9.4190001487731934E-2</v>
      </c>
      <c r="P1934" s="326">
        <v>0.10064999759197241</v>
      </c>
      <c r="Q1934" s="327">
        <v>10969</v>
      </c>
      <c r="R1934" s="326">
        <v>8.8899999856948853E-2</v>
      </c>
      <c r="S1934" s="325">
        <v>9.2799998819828033E-2</v>
      </c>
    </row>
    <row r="1935" spans="1:19" x14ac:dyDescent="0.25">
      <c r="A1935" t="s">
        <v>478</v>
      </c>
      <c r="B1935" t="s">
        <v>284</v>
      </c>
      <c r="C1935" t="s">
        <v>309</v>
      </c>
      <c r="D1935" t="s">
        <v>477</v>
      </c>
      <c r="E1935" t="s">
        <v>83</v>
      </c>
      <c r="F1935" t="s">
        <v>84</v>
      </c>
      <c r="G1935" s="133">
        <v>14</v>
      </c>
      <c r="H1935" t="s">
        <v>416</v>
      </c>
      <c r="I1935" t="s">
        <v>521</v>
      </c>
      <c r="J1935" t="s">
        <v>522</v>
      </c>
      <c r="K1935" s="327">
        <v>80</v>
      </c>
      <c r="L1935" s="326">
        <v>5.2080001682043083E-2</v>
      </c>
      <c r="M1935" s="326">
        <v>5.8609999716281891E-2</v>
      </c>
      <c r="N1935" s="327">
        <v>398</v>
      </c>
      <c r="O1935" s="326">
        <v>6.0079999268054962E-2</v>
      </c>
      <c r="P1935" s="326">
        <v>6.4190000295639038E-2</v>
      </c>
      <c r="Q1935" s="327">
        <v>7517</v>
      </c>
      <c r="R1935" s="326">
        <v>6.0920000076293952E-2</v>
      </c>
      <c r="S1935" s="325">
        <v>6.3589997589588165E-2</v>
      </c>
    </row>
    <row r="1936" spans="1:19" x14ac:dyDescent="0.25">
      <c r="A1936" t="s">
        <v>478</v>
      </c>
      <c r="B1936" t="s">
        <v>284</v>
      </c>
      <c r="C1936" t="s">
        <v>309</v>
      </c>
      <c r="D1936" t="s">
        <v>477</v>
      </c>
      <c r="E1936" t="s">
        <v>83</v>
      </c>
      <c r="F1936" t="s">
        <v>84</v>
      </c>
      <c r="G1936" s="133">
        <v>14</v>
      </c>
      <c r="H1936" t="s">
        <v>416</v>
      </c>
      <c r="I1936" t="s">
        <v>521</v>
      </c>
      <c r="J1936" t="s">
        <v>438</v>
      </c>
      <c r="K1936" s="327">
        <v>171</v>
      </c>
      <c r="L1936" s="326">
        <v>0.1113300025463104</v>
      </c>
      <c r="N1936" s="327">
        <v>425</v>
      </c>
      <c r="O1936" s="326">
        <v>6.4149998128414154E-2</v>
      </c>
      <c r="Q1936" s="327">
        <v>5183</v>
      </c>
      <c r="R1936" s="326">
        <v>4.2010001838207238E-2</v>
      </c>
      <c r="S1936" s="325"/>
    </row>
    <row r="1937" spans="1:19" x14ac:dyDescent="0.25">
      <c r="A1937" t="s">
        <v>478</v>
      </c>
      <c r="B1937" t="s">
        <v>284</v>
      </c>
      <c r="C1937" t="s">
        <v>309</v>
      </c>
      <c r="D1937" t="s">
        <v>477</v>
      </c>
      <c r="E1937" t="s">
        <v>83</v>
      </c>
      <c r="F1937" t="s">
        <v>84</v>
      </c>
      <c r="G1937" s="133">
        <v>14</v>
      </c>
      <c r="H1937" t="s">
        <v>416</v>
      </c>
      <c r="I1937" t="s">
        <v>517</v>
      </c>
      <c r="J1937" t="s">
        <v>520</v>
      </c>
      <c r="K1937" s="327">
        <v>527</v>
      </c>
      <c r="L1937" s="326">
        <v>0.34310001134872442</v>
      </c>
      <c r="N1937" s="327">
        <v>2427</v>
      </c>
      <c r="O1937" s="326">
        <v>0.36634001135826111</v>
      </c>
      <c r="Q1937" s="327">
        <v>43571</v>
      </c>
      <c r="R1937" s="326">
        <v>0.35313001275062561</v>
      </c>
      <c r="S1937" s="325"/>
    </row>
    <row r="1938" spans="1:19" x14ac:dyDescent="0.25">
      <c r="A1938" t="s">
        <v>478</v>
      </c>
      <c r="B1938" t="s">
        <v>284</v>
      </c>
      <c r="C1938" t="s">
        <v>309</v>
      </c>
      <c r="D1938" t="s">
        <v>477</v>
      </c>
      <c r="E1938" t="s">
        <v>83</v>
      </c>
      <c r="F1938" t="s">
        <v>84</v>
      </c>
      <c r="G1938" s="133">
        <v>14</v>
      </c>
      <c r="H1938" t="s">
        <v>416</v>
      </c>
      <c r="I1938" t="s">
        <v>517</v>
      </c>
      <c r="J1938" t="s">
        <v>519</v>
      </c>
      <c r="K1938" s="327">
        <v>429</v>
      </c>
      <c r="L1938" s="326">
        <v>0.27930000424385071</v>
      </c>
      <c r="N1938" s="327">
        <v>1875</v>
      </c>
      <c r="O1938" s="326">
        <v>0.28301998972892761</v>
      </c>
      <c r="Q1938" s="327">
        <v>34904</v>
      </c>
      <c r="R1938" s="326">
        <v>0.28288999199867249</v>
      </c>
      <c r="S1938" s="325"/>
    </row>
    <row r="1939" spans="1:19" x14ac:dyDescent="0.25">
      <c r="A1939" t="s">
        <v>478</v>
      </c>
      <c r="B1939" t="s">
        <v>284</v>
      </c>
      <c r="C1939" t="s">
        <v>309</v>
      </c>
      <c r="D1939" t="s">
        <v>477</v>
      </c>
      <c r="E1939" t="s">
        <v>83</v>
      </c>
      <c r="F1939" t="s">
        <v>84</v>
      </c>
      <c r="G1939">
        <v>14</v>
      </c>
      <c r="H1939" t="s">
        <v>416</v>
      </c>
      <c r="I1939" t="s">
        <v>517</v>
      </c>
      <c r="J1939" t="s">
        <v>518</v>
      </c>
      <c r="K1939" s="142">
        <v>580</v>
      </c>
      <c r="L1939" s="326">
        <v>0.37760001420974731</v>
      </c>
      <c r="N1939" s="142">
        <v>2323</v>
      </c>
      <c r="O1939" s="326">
        <v>0.35063999891281128</v>
      </c>
      <c r="Q1939" s="142">
        <v>44910</v>
      </c>
      <c r="R1939" s="326">
        <v>0.3639799952507019</v>
      </c>
    </row>
    <row r="1940" spans="1:19" x14ac:dyDescent="0.25">
      <c r="A1940" t="s">
        <v>478</v>
      </c>
      <c r="B1940" t="s">
        <v>284</v>
      </c>
      <c r="C1940" t="s">
        <v>309</v>
      </c>
      <c r="D1940" t="s">
        <v>477</v>
      </c>
      <c r="E1940" t="s">
        <v>83</v>
      </c>
      <c r="F1940" t="s">
        <v>84</v>
      </c>
      <c r="G1940" s="133">
        <v>14</v>
      </c>
      <c r="H1940" t="s">
        <v>416</v>
      </c>
      <c r="I1940" t="s">
        <v>513</v>
      </c>
      <c r="J1940" t="s">
        <v>516</v>
      </c>
      <c r="K1940" s="327">
        <v>48</v>
      </c>
      <c r="L1940" s="326">
        <v>3.125E-2</v>
      </c>
      <c r="M1940" s="326">
        <v>4.3639998883008957E-2</v>
      </c>
      <c r="N1940" s="327">
        <v>207</v>
      </c>
      <c r="O1940" s="326">
        <v>3.125E-2</v>
      </c>
      <c r="P1940" s="326">
        <v>4.171999916434288E-2</v>
      </c>
      <c r="Q1940" s="327">
        <v>4179</v>
      </c>
      <c r="R1940" s="326">
        <v>3.3870000392198563E-2</v>
      </c>
      <c r="S1940" s="325">
        <v>3.8320001214742661E-2</v>
      </c>
    </row>
    <row r="1941" spans="1:19" x14ac:dyDescent="0.25">
      <c r="A1941" t="s">
        <v>478</v>
      </c>
      <c r="B1941" t="s">
        <v>284</v>
      </c>
      <c r="C1941" t="s">
        <v>309</v>
      </c>
      <c r="D1941" t="s">
        <v>477</v>
      </c>
      <c r="E1941" t="s">
        <v>83</v>
      </c>
      <c r="F1941" t="s">
        <v>84</v>
      </c>
      <c r="G1941" s="133">
        <v>14</v>
      </c>
      <c r="H1941" t="s">
        <v>416</v>
      </c>
      <c r="I1941" t="s">
        <v>513</v>
      </c>
      <c r="J1941" t="s">
        <v>515</v>
      </c>
      <c r="K1941" s="327">
        <v>205</v>
      </c>
      <c r="L1941" s="326">
        <v>0.13346000015735629</v>
      </c>
      <c r="M1941" s="326">
        <v>0.18636000156402591</v>
      </c>
      <c r="N1941" s="327">
        <v>765</v>
      </c>
      <c r="O1941" s="326">
        <v>0.1154699996113777</v>
      </c>
      <c r="P1941" s="326">
        <v>0.15417000651359561</v>
      </c>
      <c r="Q1941" s="327">
        <v>13286</v>
      </c>
      <c r="R1941" s="326">
        <v>0.1076800003647804</v>
      </c>
      <c r="S1941" s="325">
        <v>0.12182000279426571</v>
      </c>
    </row>
    <row r="1942" spans="1:19" x14ac:dyDescent="0.25">
      <c r="A1942" t="s">
        <v>478</v>
      </c>
      <c r="B1942" t="s">
        <v>284</v>
      </c>
      <c r="C1942" t="s">
        <v>309</v>
      </c>
      <c r="D1942" t="s">
        <v>477</v>
      </c>
      <c r="E1942" t="s">
        <v>83</v>
      </c>
      <c r="F1942" t="s">
        <v>84</v>
      </c>
      <c r="G1942">
        <v>14</v>
      </c>
      <c r="H1942" t="s">
        <v>416</v>
      </c>
      <c r="I1942" t="s">
        <v>513</v>
      </c>
      <c r="J1942" t="s">
        <v>514</v>
      </c>
      <c r="K1942" s="142">
        <v>847</v>
      </c>
      <c r="L1942" s="326">
        <v>0.55142998695373535</v>
      </c>
      <c r="M1942" s="326">
        <v>0.76999998092651367</v>
      </c>
      <c r="N1942" s="142">
        <v>3990</v>
      </c>
      <c r="O1942" s="326">
        <v>0.60225999355316162</v>
      </c>
      <c r="P1942" s="326">
        <v>0.80410999059677124</v>
      </c>
      <c r="Q1942" s="142">
        <v>91601</v>
      </c>
      <c r="R1942" s="326">
        <v>0.74239999055862427</v>
      </c>
      <c r="S1942" s="326">
        <v>0.83986997604370117</v>
      </c>
    </row>
    <row r="1943" spans="1:19" x14ac:dyDescent="0.25">
      <c r="A1943" t="s">
        <v>478</v>
      </c>
      <c r="B1943" t="s">
        <v>284</v>
      </c>
      <c r="C1943" t="s">
        <v>309</v>
      </c>
      <c r="D1943" t="s">
        <v>477</v>
      </c>
      <c r="E1943" t="s">
        <v>83</v>
      </c>
      <c r="F1943" t="s">
        <v>84</v>
      </c>
      <c r="G1943">
        <v>14</v>
      </c>
      <c r="H1943" t="s">
        <v>416</v>
      </c>
      <c r="I1943" t="s">
        <v>513</v>
      </c>
      <c r="J1943" t="s">
        <v>512</v>
      </c>
      <c r="K1943" s="142">
        <v>436</v>
      </c>
      <c r="L1943" s="326">
        <v>0.28385001420974731</v>
      </c>
      <c r="N1943" s="142">
        <v>1663</v>
      </c>
      <c r="O1943" s="326">
        <v>0.25102001428604132</v>
      </c>
      <c r="Q1943" s="142">
        <v>14319</v>
      </c>
      <c r="R1943" s="326">
        <v>0.11604999750852581</v>
      </c>
    </row>
    <row r="1944" spans="1:19" x14ac:dyDescent="0.25">
      <c r="A1944" t="s">
        <v>478</v>
      </c>
      <c r="B1944" t="s">
        <v>284</v>
      </c>
      <c r="C1944" t="s">
        <v>309</v>
      </c>
      <c r="D1944" t="s">
        <v>477</v>
      </c>
      <c r="E1944" t="s">
        <v>83</v>
      </c>
      <c r="F1944" t="s">
        <v>84</v>
      </c>
      <c r="G1944" s="133">
        <v>14</v>
      </c>
      <c r="H1944" t="s">
        <v>416</v>
      </c>
      <c r="I1944" t="s">
        <v>575</v>
      </c>
      <c r="J1944" t="s">
        <v>511</v>
      </c>
      <c r="K1944" s="327">
        <v>209</v>
      </c>
      <c r="L1944" s="326">
        <v>0.13606999814510351</v>
      </c>
      <c r="M1944" s="326">
        <v>0.15469999611377719</v>
      </c>
      <c r="N1944" s="327">
        <v>958</v>
      </c>
      <c r="O1944" s="326">
        <v>0.14460000395774841</v>
      </c>
      <c r="P1944" s="326">
        <v>0.1540700048208237</v>
      </c>
      <c r="Q1944" s="327">
        <v>5100</v>
      </c>
      <c r="R1944" s="326">
        <v>4.1329998522996902E-2</v>
      </c>
      <c r="S1944" s="325">
        <v>4.4070001691579819E-2</v>
      </c>
    </row>
    <row r="1945" spans="1:19" x14ac:dyDescent="0.25">
      <c r="A1945" t="s">
        <v>478</v>
      </c>
      <c r="B1945" t="s">
        <v>284</v>
      </c>
      <c r="C1945" t="s">
        <v>309</v>
      </c>
      <c r="D1945" t="s">
        <v>477</v>
      </c>
      <c r="E1945" t="s">
        <v>83</v>
      </c>
      <c r="F1945" t="s">
        <v>84</v>
      </c>
      <c r="G1945">
        <v>14</v>
      </c>
      <c r="H1945" t="s">
        <v>416</v>
      </c>
      <c r="I1945" t="s">
        <v>575</v>
      </c>
      <c r="J1945" t="s">
        <v>510</v>
      </c>
      <c r="K1945" s="142">
        <v>109</v>
      </c>
      <c r="L1945" s="326">
        <v>7.0960000157356262E-2</v>
      </c>
      <c r="M1945" s="326">
        <v>8.0679997801780701E-2</v>
      </c>
      <c r="N1945" s="142">
        <v>535</v>
      </c>
      <c r="O1945" s="326">
        <v>8.0750003457069397E-2</v>
      </c>
      <c r="P1945" s="326">
        <v>8.6039997637271881E-2</v>
      </c>
      <c r="Q1945" s="142">
        <v>2781</v>
      </c>
      <c r="R1945" s="326">
        <v>2.2539999336004261E-2</v>
      </c>
      <c r="S1945" s="326">
        <v>2.4029999971389771E-2</v>
      </c>
    </row>
    <row r="1946" spans="1:19" x14ac:dyDescent="0.25">
      <c r="A1946" t="s">
        <v>478</v>
      </c>
      <c r="B1946" t="s">
        <v>284</v>
      </c>
      <c r="C1946" t="s">
        <v>309</v>
      </c>
      <c r="D1946" t="s">
        <v>477</v>
      </c>
      <c r="E1946" t="s">
        <v>83</v>
      </c>
      <c r="F1946" t="s">
        <v>84</v>
      </c>
      <c r="G1946">
        <v>14</v>
      </c>
      <c r="H1946" t="s">
        <v>416</v>
      </c>
      <c r="I1946" t="s">
        <v>575</v>
      </c>
      <c r="J1946" t="s">
        <v>509</v>
      </c>
      <c r="K1946" s="142">
        <v>43</v>
      </c>
      <c r="L1946" s="326">
        <v>2.7990000322461132E-2</v>
      </c>
      <c r="M1946" s="326">
        <v>3.1830001622438431E-2</v>
      </c>
      <c r="N1946" s="142">
        <v>125</v>
      </c>
      <c r="O1946" s="326">
        <v>1.8869999796152111E-2</v>
      </c>
      <c r="P1946" s="326">
        <v>2.009999938309193E-2</v>
      </c>
      <c r="Q1946" s="142">
        <v>909</v>
      </c>
      <c r="R1946" s="326">
        <v>7.3699997738003731E-3</v>
      </c>
      <c r="S1946" s="326">
        <v>7.8499997034668922E-3</v>
      </c>
    </row>
    <row r="1947" spans="1:19" x14ac:dyDescent="0.25">
      <c r="A1947" t="s">
        <v>478</v>
      </c>
      <c r="B1947" t="s">
        <v>284</v>
      </c>
      <c r="C1947" t="s">
        <v>309</v>
      </c>
      <c r="D1947" t="s">
        <v>477</v>
      </c>
      <c r="E1947" t="s">
        <v>83</v>
      </c>
      <c r="F1947" t="s">
        <v>84</v>
      </c>
      <c r="G1947" s="133">
        <v>14</v>
      </c>
      <c r="H1947" t="s">
        <v>416</v>
      </c>
      <c r="I1947" t="s">
        <v>575</v>
      </c>
      <c r="J1947" t="s">
        <v>508</v>
      </c>
      <c r="K1947" s="327">
        <v>154</v>
      </c>
      <c r="L1947" s="326">
        <v>0.1002599969506264</v>
      </c>
      <c r="M1947" s="326">
        <v>0.1139900013804436</v>
      </c>
      <c r="N1947" s="327">
        <v>497</v>
      </c>
      <c r="O1947" s="326">
        <v>7.5020000338554382E-2</v>
      </c>
      <c r="P1947" s="326">
        <v>7.9930000007152557E-2</v>
      </c>
      <c r="Q1947" s="327">
        <v>2219</v>
      </c>
      <c r="R1947" s="326">
        <v>1.7980000004172329E-2</v>
      </c>
      <c r="S1947" s="325">
        <v>1.9169999286532399E-2</v>
      </c>
    </row>
    <row r="1948" spans="1:19" x14ac:dyDescent="0.25">
      <c r="A1948" t="s">
        <v>478</v>
      </c>
      <c r="B1948" t="s">
        <v>284</v>
      </c>
      <c r="C1948" t="s">
        <v>309</v>
      </c>
      <c r="D1948" t="s">
        <v>477</v>
      </c>
      <c r="E1948" t="s">
        <v>83</v>
      </c>
      <c r="F1948" t="s">
        <v>84</v>
      </c>
      <c r="G1948" s="133">
        <v>14</v>
      </c>
      <c r="H1948" t="s">
        <v>416</v>
      </c>
      <c r="I1948" t="s">
        <v>575</v>
      </c>
      <c r="J1948" t="s">
        <v>438</v>
      </c>
      <c r="K1948" s="327">
        <v>185</v>
      </c>
      <c r="L1948" s="326">
        <v>0.1204399988055229</v>
      </c>
      <c r="N1948" s="327">
        <v>407</v>
      </c>
      <c r="O1948" s="326">
        <v>6.1429999768733978E-2</v>
      </c>
      <c r="Q1948" s="327">
        <v>7648</v>
      </c>
      <c r="R1948" s="326">
        <v>6.1980001628398902E-2</v>
      </c>
      <c r="S1948" s="325"/>
    </row>
    <row r="1949" spans="1:19" x14ac:dyDescent="0.25">
      <c r="A1949" t="s">
        <v>478</v>
      </c>
      <c r="B1949" t="s">
        <v>284</v>
      </c>
      <c r="C1949" t="s">
        <v>309</v>
      </c>
      <c r="D1949" t="s">
        <v>477</v>
      </c>
      <c r="E1949" t="s">
        <v>83</v>
      </c>
      <c r="F1949" t="s">
        <v>84</v>
      </c>
      <c r="G1949">
        <v>14</v>
      </c>
      <c r="H1949" t="s">
        <v>416</v>
      </c>
      <c r="I1949" t="s">
        <v>575</v>
      </c>
      <c r="J1949" t="s">
        <v>507</v>
      </c>
      <c r="K1949" s="142">
        <v>836</v>
      </c>
      <c r="L1949" s="326">
        <v>0.54426997900009155</v>
      </c>
      <c r="M1949" s="326">
        <v>0.61879998445510864</v>
      </c>
      <c r="N1949" s="142">
        <v>4103</v>
      </c>
      <c r="O1949" s="326">
        <v>0.61931997537612915</v>
      </c>
      <c r="P1949" s="326">
        <v>0.65986001491546631</v>
      </c>
      <c r="Q1949" s="142">
        <v>104728</v>
      </c>
      <c r="R1949" s="326">
        <v>0.84878998994827271</v>
      </c>
      <c r="S1949" s="326">
        <v>0.90487998723983765</v>
      </c>
    </row>
    <row r="1950" spans="1:19" x14ac:dyDescent="0.25">
      <c r="A1950" t="s">
        <v>478</v>
      </c>
      <c r="B1950" t="s">
        <v>284</v>
      </c>
      <c r="C1950" t="s">
        <v>309</v>
      </c>
      <c r="D1950" t="s">
        <v>477</v>
      </c>
      <c r="E1950" t="s">
        <v>83</v>
      </c>
      <c r="F1950" t="s">
        <v>84</v>
      </c>
      <c r="G1950" s="133">
        <v>14</v>
      </c>
      <c r="H1950" t="s">
        <v>416</v>
      </c>
      <c r="I1950" t="s">
        <v>576</v>
      </c>
      <c r="J1950" t="s">
        <v>485</v>
      </c>
      <c r="K1950" s="327">
        <v>0</v>
      </c>
      <c r="L1950" s="326">
        <v>0</v>
      </c>
      <c r="N1950" s="327">
        <v>0</v>
      </c>
      <c r="O1950" s="326">
        <v>0</v>
      </c>
      <c r="Q1950" s="327">
        <v>2</v>
      </c>
      <c r="R1950" s="326">
        <v>1.99999994947575E-5</v>
      </c>
      <c r="S1950" s="325">
        <v>0.5</v>
      </c>
    </row>
    <row r="1951" spans="1:19" x14ac:dyDescent="0.25">
      <c r="A1951" t="s">
        <v>478</v>
      </c>
      <c r="B1951" t="s">
        <v>284</v>
      </c>
      <c r="C1951" t="s">
        <v>309</v>
      </c>
      <c r="D1951" t="s">
        <v>477</v>
      </c>
      <c r="E1951" t="s">
        <v>83</v>
      </c>
      <c r="F1951" t="s">
        <v>84</v>
      </c>
      <c r="G1951" s="133">
        <v>14</v>
      </c>
      <c r="H1951" t="s">
        <v>416</v>
      </c>
      <c r="I1951" t="s">
        <v>576</v>
      </c>
      <c r="J1951" t="s">
        <v>484</v>
      </c>
      <c r="K1951" s="327">
        <v>0</v>
      </c>
      <c r="L1951" s="326">
        <v>0</v>
      </c>
      <c r="N1951" s="327">
        <v>0</v>
      </c>
      <c r="O1951" s="326">
        <v>0</v>
      </c>
      <c r="Q1951" s="327">
        <v>2</v>
      </c>
      <c r="R1951" s="326">
        <v>1.99999994947575E-5</v>
      </c>
      <c r="S1951" s="325">
        <v>0.5</v>
      </c>
    </row>
    <row r="1952" spans="1:19" x14ac:dyDescent="0.25">
      <c r="A1952" t="s">
        <v>478</v>
      </c>
      <c r="B1952" t="s">
        <v>284</v>
      </c>
      <c r="C1952" t="s">
        <v>309</v>
      </c>
      <c r="D1952" t="s">
        <v>477</v>
      </c>
      <c r="E1952" t="s">
        <v>83</v>
      </c>
      <c r="F1952" t="s">
        <v>84</v>
      </c>
      <c r="G1952">
        <v>14</v>
      </c>
      <c r="H1952" t="s">
        <v>416</v>
      </c>
      <c r="I1952" t="s">
        <v>576</v>
      </c>
      <c r="J1952" t="s">
        <v>438</v>
      </c>
      <c r="K1952" s="142">
        <v>1536</v>
      </c>
      <c r="L1952" s="326">
        <v>1</v>
      </c>
      <c r="N1952" s="142">
        <v>6625</v>
      </c>
      <c r="O1952" s="326">
        <v>1</v>
      </c>
      <c r="Q1952" s="142">
        <v>123381</v>
      </c>
      <c r="R1952" s="326">
        <v>0.99997001886367798</v>
      </c>
    </row>
    <row r="1953" spans="1:19" x14ac:dyDescent="0.25">
      <c r="A1953" t="s">
        <v>478</v>
      </c>
      <c r="B1953" t="s">
        <v>284</v>
      </c>
      <c r="C1953" t="s">
        <v>309</v>
      </c>
      <c r="D1953" t="s">
        <v>477</v>
      </c>
      <c r="E1953" t="s">
        <v>83</v>
      </c>
      <c r="F1953" t="s">
        <v>84</v>
      </c>
      <c r="G1953">
        <v>14</v>
      </c>
      <c r="H1953" t="s">
        <v>416</v>
      </c>
      <c r="I1953" t="s">
        <v>504</v>
      </c>
      <c r="J1953" t="s">
        <v>506</v>
      </c>
      <c r="K1953" s="142">
        <v>436</v>
      </c>
      <c r="L1953" s="326">
        <v>0.28385001420974731</v>
      </c>
      <c r="N1953" s="142">
        <v>1663</v>
      </c>
      <c r="O1953" s="326">
        <v>0.25102001428604132</v>
      </c>
      <c r="Q1953" s="142">
        <v>14319</v>
      </c>
      <c r="R1953" s="326">
        <v>0.11604999750852581</v>
      </c>
    </row>
    <row r="1954" spans="1:19" x14ac:dyDescent="0.25">
      <c r="A1954" t="s">
        <v>478</v>
      </c>
      <c r="B1954" t="s">
        <v>284</v>
      </c>
      <c r="C1954" t="s">
        <v>309</v>
      </c>
      <c r="D1954" t="s">
        <v>477</v>
      </c>
      <c r="E1954" t="s">
        <v>83</v>
      </c>
      <c r="F1954" t="s">
        <v>84</v>
      </c>
      <c r="G1954">
        <v>14</v>
      </c>
      <c r="H1954" t="s">
        <v>416</v>
      </c>
      <c r="I1954" t="s">
        <v>504</v>
      </c>
      <c r="J1954" t="s">
        <v>424</v>
      </c>
      <c r="K1954" s="142">
        <v>205</v>
      </c>
      <c r="L1954" s="326">
        <v>0.13346000015735629</v>
      </c>
      <c r="M1954" s="326">
        <v>0.18636000156402591</v>
      </c>
      <c r="N1954" s="142">
        <v>765</v>
      </c>
      <c r="O1954" s="326">
        <v>0.1154699996113777</v>
      </c>
      <c r="P1954" s="326">
        <v>0.15417000651359561</v>
      </c>
      <c r="Q1954" s="142">
        <v>13286</v>
      </c>
      <c r="R1954" s="326">
        <v>0.1076800003647804</v>
      </c>
      <c r="S1954" s="326">
        <v>0.12182000279426571</v>
      </c>
    </row>
    <row r="1955" spans="1:19" x14ac:dyDescent="0.25">
      <c r="A1955" t="s">
        <v>478</v>
      </c>
      <c r="B1955" t="s">
        <v>284</v>
      </c>
      <c r="C1955" t="s">
        <v>309</v>
      </c>
      <c r="D1955" t="s">
        <v>477</v>
      </c>
      <c r="E1955" t="s">
        <v>83</v>
      </c>
      <c r="F1955" t="s">
        <v>84</v>
      </c>
      <c r="G1955" s="133">
        <v>14</v>
      </c>
      <c r="H1955" t="s">
        <v>416</v>
      </c>
      <c r="I1955" t="s">
        <v>504</v>
      </c>
      <c r="J1955" t="s">
        <v>455</v>
      </c>
      <c r="K1955" s="327">
        <v>451</v>
      </c>
      <c r="L1955" s="326">
        <v>0.29361999034881592</v>
      </c>
      <c r="M1955" s="326">
        <v>0.40999999642372131</v>
      </c>
      <c r="N1955" s="327">
        <v>1675</v>
      </c>
      <c r="O1955" s="326">
        <v>0.25282999873161321</v>
      </c>
      <c r="P1955" s="326">
        <v>0.33757001161575317</v>
      </c>
      <c r="Q1955" s="327">
        <v>43045</v>
      </c>
      <c r="R1955" s="326">
        <v>0.34887000918388372</v>
      </c>
      <c r="S1955" s="325">
        <v>0.39467000961303711</v>
      </c>
    </row>
    <row r="1956" spans="1:19" x14ac:dyDescent="0.25">
      <c r="A1956" t="s">
        <v>478</v>
      </c>
      <c r="B1956" t="s">
        <v>284</v>
      </c>
      <c r="C1956" t="s">
        <v>309</v>
      </c>
      <c r="D1956" t="s">
        <v>477</v>
      </c>
      <c r="E1956" t="s">
        <v>83</v>
      </c>
      <c r="F1956" t="s">
        <v>84</v>
      </c>
      <c r="G1956" s="133">
        <v>14</v>
      </c>
      <c r="H1956" t="s">
        <v>416</v>
      </c>
      <c r="I1956" t="s">
        <v>504</v>
      </c>
      <c r="J1956" t="s">
        <v>505</v>
      </c>
      <c r="K1956" s="327">
        <v>352</v>
      </c>
      <c r="L1956" s="326">
        <v>0.2291699945926666</v>
      </c>
      <c r="M1956" s="326">
        <v>0.31999999284744263</v>
      </c>
      <c r="N1956" s="327">
        <v>2009</v>
      </c>
      <c r="O1956" s="326">
        <v>0.3032500147819519</v>
      </c>
      <c r="P1956" s="326">
        <v>0.40487998723983759</v>
      </c>
      <c r="Q1956" s="327">
        <v>42835</v>
      </c>
      <c r="R1956" s="326">
        <v>0.34716999530792242</v>
      </c>
      <c r="S1956" s="325">
        <v>0.39274001121521002</v>
      </c>
    </row>
    <row r="1957" spans="1:19" x14ac:dyDescent="0.25">
      <c r="A1957" t="s">
        <v>478</v>
      </c>
      <c r="B1957" t="s">
        <v>284</v>
      </c>
      <c r="C1957" t="s">
        <v>309</v>
      </c>
      <c r="D1957" t="s">
        <v>477</v>
      </c>
      <c r="E1957" t="s">
        <v>83</v>
      </c>
      <c r="F1957" t="s">
        <v>84</v>
      </c>
      <c r="G1957" s="133">
        <v>14</v>
      </c>
      <c r="H1957" t="s">
        <v>416</v>
      </c>
      <c r="I1957" t="s">
        <v>504</v>
      </c>
      <c r="J1957" t="s">
        <v>503</v>
      </c>
      <c r="K1957" s="327">
        <v>92</v>
      </c>
      <c r="L1957" s="326">
        <v>5.9900000691413879E-2</v>
      </c>
      <c r="M1957" s="326">
        <v>8.3640001714229584E-2</v>
      </c>
      <c r="N1957" s="327">
        <v>513</v>
      </c>
      <c r="O1957" s="326">
        <v>7.7430002391338348E-2</v>
      </c>
      <c r="P1957" s="326">
        <v>0.1033900007605553</v>
      </c>
      <c r="Q1957" s="327">
        <v>9900</v>
      </c>
      <c r="R1957" s="326">
        <v>8.0239996314048767E-2</v>
      </c>
      <c r="S1957" s="325">
        <v>9.0769998729228973E-2</v>
      </c>
    </row>
    <row r="1958" spans="1:19" x14ac:dyDescent="0.25">
      <c r="A1958" t="s">
        <v>478</v>
      </c>
      <c r="B1958" t="s">
        <v>284</v>
      </c>
      <c r="C1958" t="s">
        <v>309</v>
      </c>
      <c r="D1958" t="s">
        <v>477</v>
      </c>
      <c r="E1958" t="s">
        <v>83</v>
      </c>
      <c r="F1958" t="s">
        <v>84</v>
      </c>
      <c r="G1958" s="133">
        <v>14</v>
      </c>
      <c r="H1958" t="s">
        <v>416</v>
      </c>
      <c r="I1958" t="s">
        <v>501</v>
      </c>
      <c r="J1958" t="s">
        <v>502</v>
      </c>
      <c r="K1958" s="327">
        <v>436</v>
      </c>
      <c r="L1958" s="326">
        <v>0.28385001420974731</v>
      </c>
      <c r="N1958" s="327">
        <v>1663</v>
      </c>
      <c r="O1958" s="326">
        <v>0.25102001428604132</v>
      </c>
      <c r="Q1958" s="327">
        <v>14319</v>
      </c>
      <c r="R1958" s="326">
        <v>0.11604999750852581</v>
      </c>
      <c r="S1958" s="325"/>
    </row>
    <row r="1959" spans="1:19" x14ac:dyDescent="0.25">
      <c r="A1959" t="s">
        <v>478</v>
      </c>
      <c r="B1959" t="s">
        <v>284</v>
      </c>
      <c r="C1959" t="s">
        <v>309</v>
      </c>
      <c r="D1959" t="s">
        <v>477</v>
      </c>
      <c r="E1959" t="s">
        <v>83</v>
      </c>
      <c r="F1959" t="s">
        <v>84</v>
      </c>
      <c r="G1959" s="133">
        <v>14</v>
      </c>
      <c r="H1959" t="s">
        <v>416</v>
      </c>
      <c r="I1959" t="s">
        <v>501</v>
      </c>
      <c r="J1959" t="s">
        <v>500</v>
      </c>
      <c r="K1959" s="327">
        <v>1100</v>
      </c>
      <c r="L1959" s="326">
        <v>0.71614998579025269</v>
      </c>
      <c r="M1959" s="326">
        <v>1</v>
      </c>
      <c r="N1959" s="327">
        <v>4962</v>
      </c>
      <c r="O1959" s="326">
        <v>0.74897998571395874</v>
      </c>
      <c r="P1959" s="326">
        <v>1</v>
      </c>
      <c r="Q1959" s="327">
        <v>109066</v>
      </c>
      <c r="R1959" s="326">
        <v>0.88394999504089355</v>
      </c>
      <c r="S1959" s="325">
        <v>1</v>
      </c>
    </row>
    <row r="1960" spans="1:19" x14ac:dyDescent="0.25">
      <c r="A1960" t="s">
        <v>478</v>
      </c>
      <c r="B1960" t="s">
        <v>284</v>
      </c>
      <c r="C1960" t="s">
        <v>309</v>
      </c>
      <c r="D1960" t="s">
        <v>477</v>
      </c>
      <c r="E1960" t="s">
        <v>83</v>
      </c>
      <c r="F1960" t="s">
        <v>84</v>
      </c>
      <c r="G1960" s="133">
        <v>14</v>
      </c>
      <c r="H1960" t="s">
        <v>416</v>
      </c>
      <c r="I1960" t="s">
        <v>577</v>
      </c>
      <c r="J1960" t="s">
        <v>493</v>
      </c>
      <c r="K1960" s="327">
        <v>703</v>
      </c>
      <c r="L1960" s="326">
        <v>0.45767998695373541</v>
      </c>
      <c r="N1960" s="327">
        <v>3476</v>
      </c>
      <c r="O1960" s="326">
        <v>0.52468001842498779</v>
      </c>
      <c r="Q1960" s="327">
        <v>45663</v>
      </c>
      <c r="R1960" s="326">
        <v>0.37009000778198242</v>
      </c>
      <c r="S1960" s="325"/>
    </row>
    <row r="1961" spans="1:19" x14ac:dyDescent="0.25">
      <c r="A1961" t="s">
        <v>478</v>
      </c>
      <c r="B1961" t="s">
        <v>284</v>
      </c>
      <c r="C1961" t="s">
        <v>309</v>
      </c>
      <c r="D1961" t="s">
        <v>477</v>
      </c>
      <c r="E1961" t="s">
        <v>83</v>
      </c>
      <c r="F1961" t="s">
        <v>84</v>
      </c>
      <c r="G1961" s="133">
        <v>14</v>
      </c>
      <c r="H1961" t="s">
        <v>416</v>
      </c>
      <c r="I1961" t="s">
        <v>577</v>
      </c>
      <c r="J1961" t="s">
        <v>492</v>
      </c>
      <c r="K1961" s="327">
        <v>667</v>
      </c>
      <c r="L1961" s="326">
        <v>0.43424001336097717</v>
      </c>
      <c r="M1961" s="326">
        <v>0.8007199764251709</v>
      </c>
      <c r="N1961" s="327">
        <v>2465</v>
      </c>
      <c r="O1961" s="326">
        <v>0.372079998254776</v>
      </c>
      <c r="P1961" s="326">
        <v>0.78279000520706177</v>
      </c>
      <c r="Q1961" s="327">
        <v>63272</v>
      </c>
      <c r="R1961" s="326">
        <v>0.51279997825622559</v>
      </c>
      <c r="S1961" s="325">
        <v>0.81407999992370605</v>
      </c>
    </row>
    <row r="1962" spans="1:19" x14ac:dyDescent="0.25">
      <c r="A1962" t="s">
        <v>478</v>
      </c>
      <c r="B1962" t="s">
        <v>284</v>
      </c>
      <c r="C1962" t="s">
        <v>309</v>
      </c>
      <c r="D1962" t="s">
        <v>477</v>
      </c>
      <c r="E1962" t="s">
        <v>83</v>
      </c>
      <c r="F1962" t="s">
        <v>84</v>
      </c>
      <c r="G1962" s="133">
        <v>14</v>
      </c>
      <c r="H1962" t="s">
        <v>416</v>
      </c>
      <c r="I1962" t="s">
        <v>577</v>
      </c>
      <c r="J1962" t="s">
        <v>491</v>
      </c>
      <c r="K1962" s="327">
        <v>140</v>
      </c>
      <c r="L1962" s="326">
        <v>9.1150000691413879E-2</v>
      </c>
      <c r="M1962" s="326">
        <v>0.16807000339031219</v>
      </c>
      <c r="N1962" s="327">
        <v>496</v>
      </c>
      <c r="O1962" s="326">
        <v>7.4869997799396515E-2</v>
      </c>
      <c r="P1962" s="326">
        <v>0.1575099974870682</v>
      </c>
      <c r="Q1962" s="327">
        <v>9186</v>
      </c>
      <c r="R1962" s="326">
        <v>7.4450001120567322E-2</v>
      </c>
      <c r="S1962" s="325">
        <v>0.11818999797105791</v>
      </c>
    </row>
    <row r="1963" spans="1:19" x14ac:dyDescent="0.25">
      <c r="A1963" t="s">
        <v>478</v>
      </c>
      <c r="B1963" t="s">
        <v>284</v>
      </c>
      <c r="C1963" t="s">
        <v>309</v>
      </c>
      <c r="D1963" t="s">
        <v>477</v>
      </c>
      <c r="E1963" t="s">
        <v>83</v>
      </c>
      <c r="F1963" t="s">
        <v>84</v>
      </c>
      <c r="G1963" s="133">
        <v>14</v>
      </c>
      <c r="H1963" t="s">
        <v>416</v>
      </c>
      <c r="I1963" t="s">
        <v>577</v>
      </c>
      <c r="J1963" t="s">
        <v>490</v>
      </c>
      <c r="K1963" s="327">
        <v>19</v>
      </c>
      <c r="L1963" s="326">
        <v>1.2369999662041661E-2</v>
      </c>
      <c r="M1963" s="326">
        <v>2.281000092625618E-2</v>
      </c>
      <c r="N1963" s="327">
        <v>106</v>
      </c>
      <c r="O1963" s="326">
        <v>1.6000000759959221E-2</v>
      </c>
      <c r="P1963" s="326">
        <v>3.3659998327493668E-2</v>
      </c>
      <c r="Q1963" s="327">
        <v>3071</v>
      </c>
      <c r="R1963" s="326">
        <v>2.489000000059605E-2</v>
      </c>
      <c r="S1963" s="325">
        <v>3.9510000497102737E-2</v>
      </c>
    </row>
    <row r="1964" spans="1:19" x14ac:dyDescent="0.25">
      <c r="A1964" t="s">
        <v>478</v>
      </c>
      <c r="B1964" t="s">
        <v>284</v>
      </c>
      <c r="C1964" t="s">
        <v>309</v>
      </c>
      <c r="D1964" t="s">
        <v>477</v>
      </c>
      <c r="E1964" t="s">
        <v>83</v>
      </c>
      <c r="F1964" t="s">
        <v>84</v>
      </c>
      <c r="G1964" s="133">
        <v>14</v>
      </c>
      <c r="H1964" t="s">
        <v>416</v>
      </c>
      <c r="I1964" t="s">
        <v>577</v>
      </c>
      <c r="J1964" t="s">
        <v>489</v>
      </c>
      <c r="K1964" s="327">
        <v>2</v>
      </c>
      <c r="L1964" s="326">
        <v>1.300000003539026E-3</v>
      </c>
      <c r="M1964" s="326">
        <v>2.4000001139938831E-3</v>
      </c>
      <c r="N1964" s="327">
        <v>66</v>
      </c>
      <c r="O1964" s="326">
        <v>9.9600004032254219E-3</v>
      </c>
      <c r="P1964" s="326">
        <v>2.0959999412298199E-2</v>
      </c>
      <c r="Q1964" s="327">
        <v>1819</v>
      </c>
      <c r="R1964" s="326">
        <v>1.473999954760075E-2</v>
      </c>
      <c r="S1964" s="325">
        <v>2.339999936521053E-2</v>
      </c>
    </row>
    <row r="1965" spans="1:19" x14ac:dyDescent="0.25">
      <c r="A1965" t="s">
        <v>478</v>
      </c>
      <c r="B1965" t="s">
        <v>284</v>
      </c>
      <c r="C1965" t="s">
        <v>309</v>
      </c>
      <c r="D1965" t="s">
        <v>477</v>
      </c>
      <c r="E1965" t="s">
        <v>83</v>
      </c>
      <c r="F1965" t="s">
        <v>84</v>
      </c>
      <c r="G1965" s="133">
        <v>14</v>
      </c>
      <c r="H1965" t="s">
        <v>416</v>
      </c>
      <c r="I1965" t="s">
        <v>577</v>
      </c>
      <c r="J1965" t="s">
        <v>488</v>
      </c>
      <c r="K1965" s="327">
        <v>5</v>
      </c>
      <c r="L1965" s="326">
        <v>3.259999910369515E-3</v>
      </c>
      <c r="M1965" s="326">
        <v>6.0000000521540642E-3</v>
      </c>
      <c r="N1965" s="327">
        <v>16</v>
      </c>
      <c r="O1965" s="326">
        <v>2.4200000334531069E-3</v>
      </c>
      <c r="P1965" s="326">
        <v>5.0800000317394733E-3</v>
      </c>
      <c r="Q1965" s="327">
        <v>374</v>
      </c>
      <c r="R1965" s="326">
        <v>3.03000002168119E-3</v>
      </c>
      <c r="S1965" s="325">
        <v>4.8099998384714127E-3</v>
      </c>
    </row>
    <row r="1966" spans="1:19" x14ac:dyDescent="0.25">
      <c r="A1966" t="s">
        <v>478</v>
      </c>
      <c r="B1966" t="s">
        <v>284</v>
      </c>
      <c r="C1966" t="s">
        <v>309</v>
      </c>
      <c r="D1966" t="s">
        <v>477</v>
      </c>
      <c r="E1966" t="s">
        <v>83</v>
      </c>
      <c r="F1966" t="s">
        <v>84</v>
      </c>
      <c r="G1966" s="133">
        <v>14</v>
      </c>
      <c r="H1966" t="s">
        <v>416</v>
      </c>
      <c r="I1966" t="s">
        <v>499</v>
      </c>
      <c r="J1966" t="s">
        <v>261</v>
      </c>
      <c r="K1966" s="327">
        <v>1523</v>
      </c>
      <c r="L1966" s="326">
        <v>0.99154001474380493</v>
      </c>
      <c r="N1966" s="327">
        <v>6558</v>
      </c>
      <c r="O1966" s="326">
        <v>0.98988997936248779</v>
      </c>
      <c r="Q1966" s="327">
        <v>122496</v>
      </c>
      <c r="R1966" s="326">
        <v>0.99278998374938965</v>
      </c>
      <c r="S1966" s="325"/>
    </row>
    <row r="1967" spans="1:19" x14ac:dyDescent="0.25">
      <c r="A1967" t="s">
        <v>478</v>
      </c>
      <c r="B1967" t="s">
        <v>284</v>
      </c>
      <c r="C1967" t="s">
        <v>309</v>
      </c>
      <c r="D1967" t="s">
        <v>477</v>
      </c>
      <c r="E1967" t="s">
        <v>83</v>
      </c>
      <c r="F1967" t="s">
        <v>84</v>
      </c>
      <c r="G1967" s="133">
        <v>14</v>
      </c>
      <c r="H1967" t="s">
        <v>416</v>
      </c>
      <c r="I1967" t="s">
        <v>499</v>
      </c>
      <c r="J1967" t="s">
        <v>262</v>
      </c>
      <c r="K1967" s="327">
        <v>13</v>
      </c>
      <c r="L1967" s="326">
        <v>8.4600001573562622E-3</v>
      </c>
      <c r="N1967" s="327">
        <v>67</v>
      </c>
      <c r="O1967" s="326">
        <v>1.0110000148415571E-2</v>
      </c>
      <c r="Q1967" s="327">
        <v>889</v>
      </c>
      <c r="R1967" s="326">
        <v>7.2099999524652958E-3</v>
      </c>
      <c r="S1967" s="325"/>
    </row>
    <row r="1968" spans="1:19" x14ac:dyDescent="0.25">
      <c r="A1968" t="s">
        <v>478</v>
      </c>
      <c r="B1968" t="s">
        <v>284</v>
      </c>
      <c r="C1968" t="s">
        <v>309</v>
      </c>
      <c r="D1968" t="s">
        <v>477</v>
      </c>
      <c r="E1968" t="s">
        <v>83</v>
      </c>
      <c r="F1968" t="s">
        <v>84</v>
      </c>
      <c r="G1968" s="133">
        <v>14</v>
      </c>
      <c r="H1968" t="s">
        <v>416</v>
      </c>
      <c r="I1968" t="s">
        <v>578</v>
      </c>
      <c r="J1968" t="s">
        <v>498</v>
      </c>
      <c r="K1968" s="327">
        <v>255</v>
      </c>
      <c r="L1968" s="326">
        <v>0.16602000594139099</v>
      </c>
      <c r="N1968" s="327">
        <v>574</v>
      </c>
      <c r="O1968" s="326">
        <v>8.6640000343322754E-2</v>
      </c>
      <c r="Q1968" s="327">
        <v>17871</v>
      </c>
      <c r="R1968" s="326">
        <v>0.1448400020599365</v>
      </c>
      <c r="S1968" s="325"/>
    </row>
    <row r="1969" spans="1:19" x14ac:dyDescent="0.25">
      <c r="A1969" t="s">
        <v>478</v>
      </c>
      <c r="B1969" t="s">
        <v>284</v>
      </c>
      <c r="C1969" t="s">
        <v>309</v>
      </c>
      <c r="D1969" t="s">
        <v>477</v>
      </c>
      <c r="E1969" t="s">
        <v>83</v>
      </c>
      <c r="F1969" t="s">
        <v>84</v>
      </c>
      <c r="G1969" s="133">
        <v>14</v>
      </c>
      <c r="H1969" t="s">
        <v>416</v>
      </c>
      <c r="I1969" t="s">
        <v>578</v>
      </c>
      <c r="J1969" t="s">
        <v>497</v>
      </c>
      <c r="K1969" s="327">
        <v>420</v>
      </c>
      <c r="L1969" s="326">
        <v>0.27344000339508062</v>
      </c>
      <c r="N1969" s="327">
        <v>1363</v>
      </c>
      <c r="O1969" s="326">
        <v>0.2057400047779083</v>
      </c>
      <c r="Q1969" s="327">
        <v>21943</v>
      </c>
      <c r="R1969" s="326">
        <v>0.17783999443054199</v>
      </c>
      <c r="S1969" s="325"/>
    </row>
    <row r="1970" spans="1:19" x14ac:dyDescent="0.25">
      <c r="A1970" t="s">
        <v>478</v>
      </c>
      <c r="B1970" t="s">
        <v>284</v>
      </c>
      <c r="C1970" t="s">
        <v>309</v>
      </c>
      <c r="D1970" t="s">
        <v>477</v>
      </c>
      <c r="E1970" t="s">
        <v>83</v>
      </c>
      <c r="F1970" t="s">
        <v>84</v>
      </c>
      <c r="G1970" s="133">
        <v>14</v>
      </c>
      <c r="H1970" t="s">
        <v>416</v>
      </c>
      <c r="I1970" t="s">
        <v>578</v>
      </c>
      <c r="J1970" t="s">
        <v>496</v>
      </c>
      <c r="K1970" s="327">
        <v>392</v>
      </c>
      <c r="L1970" s="326">
        <v>0.25521001219749451</v>
      </c>
      <c r="N1970" s="327">
        <v>1604</v>
      </c>
      <c r="O1970" s="326">
        <v>0.2421099990606308</v>
      </c>
      <c r="Q1970" s="327">
        <v>25988</v>
      </c>
      <c r="R1970" s="326">
        <v>0.21062999963760379</v>
      </c>
      <c r="S1970" s="325"/>
    </row>
    <row r="1971" spans="1:19" x14ac:dyDescent="0.25">
      <c r="A1971" t="s">
        <v>478</v>
      </c>
      <c r="B1971" t="s">
        <v>284</v>
      </c>
      <c r="C1971" t="s">
        <v>309</v>
      </c>
      <c r="D1971" t="s">
        <v>477</v>
      </c>
      <c r="E1971" t="s">
        <v>83</v>
      </c>
      <c r="F1971" t="s">
        <v>84</v>
      </c>
      <c r="G1971">
        <v>14</v>
      </c>
      <c r="H1971" t="s">
        <v>416</v>
      </c>
      <c r="I1971" t="s">
        <v>578</v>
      </c>
      <c r="J1971" t="s">
        <v>495</v>
      </c>
      <c r="K1971" s="142">
        <v>303</v>
      </c>
      <c r="L1971" s="326">
        <v>0.19727000594139099</v>
      </c>
      <c r="N1971" s="142">
        <v>1455</v>
      </c>
      <c r="O1971" s="326">
        <v>0.2196200042963028</v>
      </c>
      <c r="Q1971" s="142">
        <v>27975</v>
      </c>
      <c r="R1971" s="326">
        <v>0.22673000395298001</v>
      </c>
    </row>
    <row r="1972" spans="1:19" x14ac:dyDescent="0.25">
      <c r="A1972" t="s">
        <v>478</v>
      </c>
      <c r="B1972" t="s">
        <v>284</v>
      </c>
      <c r="C1972" t="s">
        <v>309</v>
      </c>
      <c r="D1972" t="s">
        <v>477</v>
      </c>
      <c r="E1972" t="s">
        <v>83</v>
      </c>
      <c r="F1972" t="s">
        <v>84</v>
      </c>
      <c r="G1972" s="133">
        <v>14</v>
      </c>
      <c r="H1972" t="s">
        <v>416</v>
      </c>
      <c r="I1972" t="s">
        <v>578</v>
      </c>
      <c r="J1972" t="s">
        <v>494</v>
      </c>
      <c r="K1972" s="327">
        <v>166</v>
      </c>
      <c r="L1972" s="326">
        <v>0.1080700010061264</v>
      </c>
      <c r="N1972" s="327">
        <v>1629</v>
      </c>
      <c r="O1972" s="326">
        <v>0.24589000642299649</v>
      </c>
      <c r="Q1972" s="327">
        <v>29608</v>
      </c>
      <c r="R1972" s="326">
        <v>0.23995999991893771</v>
      </c>
      <c r="S1972" s="325"/>
    </row>
    <row r="1973" spans="1:19" x14ac:dyDescent="0.25">
      <c r="A1973" t="s">
        <v>478</v>
      </c>
      <c r="B1973" t="s">
        <v>284</v>
      </c>
      <c r="C1973" t="s">
        <v>309</v>
      </c>
      <c r="D1973" t="s">
        <v>477</v>
      </c>
      <c r="E1973" t="s">
        <v>83</v>
      </c>
      <c r="F1973" t="s">
        <v>84</v>
      </c>
      <c r="G1973" s="133">
        <v>14</v>
      </c>
      <c r="H1973" t="s">
        <v>416</v>
      </c>
      <c r="I1973" t="s">
        <v>476</v>
      </c>
      <c r="J1973" t="s">
        <v>482</v>
      </c>
      <c r="K1973" s="327">
        <v>1072</v>
      </c>
      <c r="L1973" s="326">
        <v>0.69792002439498901</v>
      </c>
      <c r="M1973" s="326">
        <v>0.78535002470016479</v>
      </c>
      <c r="N1973" s="327">
        <v>4732</v>
      </c>
      <c r="O1973" s="326">
        <v>0.71425998210906982</v>
      </c>
      <c r="P1973" s="326">
        <v>0.76323002576828003</v>
      </c>
      <c r="Q1973" s="327">
        <v>91484</v>
      </c>
      <c r="R1973" s="326">
        <v>0.74145001173019409</v>
      </c>
      <c r="S1973" s="325">
        <v>0.77395999431610107</v>
      </c>
    </row>
    <row r="1974" spans="1:19" x14ac:dyDescent="0.25">
      <c r="A1974" t="s">
        <v>478</v>
      </c>
      <c r="B1974" t="s">
        <v>284</v>
      </c>
      <c r="C1974" t="s">
        <v>309</v>
      </c>
      <c r="D1974" t="s">
        <v>477</v>
      </c>
      <c r="E1974" t="s">
        <v>83</v>
      </c>
      <c r="F1974" t="s">
        <v>84</v>
      </c>
      <c r="G1974" s="133">
        <v>14</v>
      </c>
      <c r="H1974" t="s">
        <v>416</v>
      </c>
      <c r="I1974" t="s">
        <v>476</v>
      </c>
      <c r="J1974" t="s">
        <v>481</v>
      </c>
      <c r="K1974" s="327">
        <v>122</v>
      </c>
      <c r="L1974" s="326">
        <v>7.9429998993873596E-2</v>
      </c>
      <c r="M1974" s="326">
        <v>8.938000351190567E-2</v>
      </c>
      <c r="N1974" s="327">
        <v>640</v>
      </c>
      <c r="O1974" s="326">
        <v>9.66000035405159E-2</v>
      </c>
      <c r="P1974" s="326">
        <v>0.1032299995422363</v>
      </c>
      <c r="Q1974" s="327">
        <v>12086</v>
      </c>
      <c r="R1974" s="326">
        <v>9.7949996590614319E-2</v>
      </c>
      <c r="S1974" s="325">
        <v>0.1022500023245811</v>
      </c>
    </row>
    <row r="1975" spans="1:19" x14ac:dyDescent="0.25">
      <c r="A1975" t="s">
        <v>478</v>
      </c>
      <c r="B1975" t="s">
        <v>284</v>
      </c>
      <c r="C1975" t="s">
        <v>309</v>
      </c>
      <c r="D1975" t="s">
        <v>477</v>
      </c>
      <c r="E1975" t="s">
        <v>83</v>
      </c>
      <c r="F1975" t="s">
        <v>84</v>
      </c>
      <c r="G1975" s="133">
        <v>14</v>
      </c>
      <c r="H1975" t="s">
        <v>416</v>
      </c>
      <c r="I1975" t="s">
        <v>476</v>
      </c>
      <c r="J1975" t="s">
        <v>480</v>
      </c>
      <c r="K1975" s="327">
        <v>105</v>
      </c>
      <c r="L1975" s="326">
        <v>6.8360000848770142E-2</v>
      </c>
      <c r="M1975" s="326">
        <v>7.6920002698898315E-2</v>
      </c>
      <c r="N1975" s="327">
        <v>477</v>
      </c>
      <c r="O1975" s="326">
        <v>7.1999996900558472E-2</v>
      </c>
      <c r="P1975" s="326">
        <v>7.6940000057220459E-2</v>
      </c>
      <c r="Q1975" s="327">
        <v>8487</v>
      </c>
      <c r="R1975" s="326">
        <v>6.8779997527599335E-2</v>
      </c>
      <c r="S1975" s="325">
        <v>7.1800000965595245E-2</v>
      </c>
    </row>
    <row r="1976" spans="1:19" x14ac:dyDescent="0.25">
      <c r="A1976" t="s">
        <v>478</v>
      </c>
      <c r="B1976" t="s">
        <v>284</v>
      </c>
      <c r="C1976" t="s">
        <v>309</v>
      </c>
      <c r="D1976" t="s">
        <v>477</v>
      </c>
      <c r="E1976" t="s">
        <v>83</v>
      </c>
      <c r="F1976" t="s">
        <v>84</v>
      </c>
      <c r="G1976" s="133">
        <v>14</v>
      </c>
      <c r="H1976" t="s">
        <v>416</v>
      </c>
      <c r="I1976" t="s">
        <v>476</v>
      </c>
      <c r="J1976" t="s">
        <v>479</v>
      </c>
      <c r="K1976" s="327">
        <v>171</v>
      </c>
      <c r="L1976" s="326">
        <v>0.1113300025463104</v>
      </c>
      <c r="N1976" s="327">
        <v>425</v>
      </c>
      <c r="O1976" s="326">
        <v>6.4149998128414154E-2</v>
      </c>
      <c r="Q1976" s="327">
        <v>5183</v>
      </c>
      <c r="R1976" s="326">
        <v>4.2010001838207238E-2</v>
      </c>
      <c r="S1976" s="325"/>
    </row>
    <row r="1977" spans="1:19" x14ac:dyDescent="0.25">
      <c r="A1977" t="s">
        <v>478</v>
      </c>
      <c r="B1977" t="s">
        <v>284</v>
      </c>
      <c r="C1977" t="s">
        <v>309</v>
      </c>
      <c r="D1977" t="s">
        <v>477</v>
      </c>
      <c r="E1977" t="s">
        <v>83</v>
      </c>
      <c r="F1977" t="s">
        <v>84</v>
      </c>
      <c r="G1977">
        <v>14</v>
      </c>
      <c r="H1977" t="s">
        <v>416</v>
      </c>
      <c r="I1977" t="s">
        <v>476</v>
      </c>
      <c r="J1977" t="s">
        <v>475</v>
      </c>
      <c r="K1977" s="142">
        <v>66</v>
      </c>
      <c r="L1977" s="326">
        <v>4.2970001697540283E-2</v>
      </c>
      <c r="M1977" s="326">
        <v>4.8349998891353607E-2</v>
      </c>
      <c r="N1977" s="142">
        <v>351</v>
      </c>
      <c r="O1977" s="326">
        <v>5.2979998290538788E-2</v>
      </c>
      <c r="P1977" s="326">
        <v>5.6609999388456338E-2</v>
      </c>
      <c r="Q1977" s="142">
        <v>6145</v>
      </c>
      <c r="R1977" s="326">
        <v>4.9800001084804528E-2</v>
      </c>
      <c r="S1977" s="326">
        <v>5.1989998668432243E-2</v>
      </c>
    </row>
    <row r="1978" spans="1:19" x14ac:dyDescent="0.25">
      <c r="A1978" t="s">
        <v>478</v>
      </c>
      <c r="B1978" t="s">
        <v>284</v>
      </c>
      <c r="C1978" t="s">
        <v>309</v>
      </c>
      <c r="D1978" t="s">
        <v>477</v>
      </c>
      <c r="E1978" t="s">
        <v>85</v>
      </c>
      <c r="F1978" t="s">
        <v>231</v>
      </c>
      <c r="G1978" s="133">
        <v>18</v>
      </c>
      <c r="H1978" t="s">
        <v>251</v>
      </c>
      <c r="I1978" t="s">
        <v>525</v>
      </c>
      <c r="J1978" t="s">
        <v>530</v>
      </c>
      <c r="K1978" s="327">
        <v>0</v>
      </c>
      <c r="L1978" s="326">
        <v>0</v>
      </c>
      <c r="N1978" s="327">
        <v>20</v>
      </c>
      <c r="O1978" s="326">
        <v>3.0199999455362558E-3</v>
      </c>
      <c r="Q1978" s="327">
        <v>595</v>
      </c>
      <c r="R1978" s="326">
        <v>4.8199999146163464E-3</v>
      </c>
      <c r="S1978" s="325"/>
    </row>
    <row r="1979" spans="1:19" x14ac:dyDescent="0.25">
      <c r="A1979" t="s">
        <v>478</v>
      </c>
      <c r="B1979" t="s">
        <v>284</v>
      </c>
      <c r="C1979" t="s">
        <v>309</v>
      </c>
      <c r="D1979" t="s">
        <v>477</v>
      </c>
      <c r="E1979" t="s">
        <v>85</v>
      </c>
      <c r="F1979" t="s">
        <v>231</v>
      </c>
      <c r="G1979" s="133">
        <v>18</v>
      </c>
      <c r="H1979" t="s">
        <v>251</v>
      </c>
      <c r="I1979" t="s">
        <v>525</v>
      </c>
      <c r="J1979" t="s">
        <v>529</v>
      </c>
      <c r="K1979" s="327">
        <v>12</v>
      </c>
      <c r="L1979" s="326">
        <v>2.7089999988675121E-2</v>
      </c>
      <c r="N1979" s="327">
        <v>219</v>
      </c>
      <c r="O1979" s="326">
        <v>3.3029999583959579E-2</v>
      </c>
      <c r="Q1979" s="327">
        <v>4962</v>
      </c>
      <c r="R1979" s="326">
        <v>4.0219999849796302E-2</v>
      </c>
      <c r="S1979" s="325"/>
    </row>
    <row r="1980" spans="1:19" x14ac:dyDescent="0.25">
      <c r="A1980" t="s">
        <v>478</v>
      </c>
      <c r="B1980" t="s">
        <v>284</v>
      </c>
      <c r="C1980" t="s">
        <v>309</v>
      </c>
      <c r="D1980" t="s">
        <v>477</v>
      </c>
      <c r="E1980" t="s">
        <v>85</v>
      </c>
      <c r="F1980" t="s">
        <v>231</v>
      </c>
      <c r="G1980" s="133">
        <v>18</v>
      </c>
      <c r="H1980" t="s">
        <v>251</v>
      </c>
      <c r="I1980" t="s">
        <v>525</v>
      </c>
      <c r="J1980" t="s">
        <v>528</v>
      </c>
      <c r="K1980" s="327">
        <v>42</v>
      </c>
      <c r="L1980" s="326">
        <v>9.481000155210495E-2</v>
      </c>
      <c r="N1980" s="327">
        <v>699</v>
      </c>
      <c r="O1980" s="326">
        <v>0.1054100021719933</v>
      </c>
      <c r="Q1980" s="327">
        <v>15699</v>
      </c>
      <c r="R1980" s="326">
        <v>0.12724000215530401</v>
      </c>
      <c r="S1980" s="325"/>
    </row>
    <row r="1981" spans="1:19" x14ac:dyDescent="0.25">
      <c r="A1981" t="s">
        <v>478</v>
      </c>
      <c r="B1981" t="s">
        <v>284</v>
      </c>
      <c r="C1981" t="s">
        <v>309</v>
      </c>
      <c r="D1981" t="s">
        <v>477</v>
      </c>
      <c r="E1981" t="s">
        <v>85</v>
      </c>
      <c r="F1981" t="s">
        <v>231</v>
      </c>
      <c r="G1981" s="133">
        <v>18</v>
      </c>
      <c r="H1981" t="s">
        <v>251</v>
      </c>
      <c r="I1981" t="s">
        <v>525</v>
      </c>
      <c r="J1981" t="s">
        <v>527</v>
      </c>
      <c r="K1981" s="327">
        <v>108</v>
      </c>
      <c r="L1981" s="326">
        <v>0.24379000067710879</v>
      </c>
      <c r="N1981" s="327">
        <v>1608</v>
      </c>
      <c r="O1981" s="326">
        <v>0.2425000071525574</v>
      </c>
      <c r="Q1981" s="327">
        <v>30576</v>
      </c>
      <c r="R1981" s="326">
        <v>0.2478100061416626</v>
      </c>
      <c r="S1981" s="325"/>
    </row>
    <row r="1982" spans="1:19" x14ac:dyDescent="0.25">
      <c r="A1982" t="s">
        <v>478</v>
      </c>
      <c r="B1982" t="s">
        <v>284</v>
      </c>
      <c r="C1982" t="s">
        <v>309</v>
      </c>
      <c r="D1982" t="s">
        <v>477</v>
      </c>
      <c r="E1982" t="s">
        <v>85</v>
      </c>
      <c r="F1982" t="s">
        <v>231</v>
      </c>
      <c r="G1982" s="133">
        <v>18</v>
      </c>
      <c r="H1982" t="s">
        <v>251</v>
      </c>
      <c r="I1982" t="s">
        <v>525</v>
      </c>
      <c r="J1982" t="s">
        <v>526</v>
      </c>
      <c r="K1982" s="327">
        <v>127</v>
      </c>
      <c r="L1982" s="326">
        <v>0.28668001294136047</v>
      </c>
      <c r="N1982" s="327">
        <v>1680</v>
      </c>
      <c r="O1982" s="326">
        <v>0.25336000323295588</v>
      </c>
      <c r="Q1982" s="327">
        <v>30917</v>
      </c>
      <c r="R1982" s="326">
        <v>0.25056999921798712</v>
      </c>
      <c r="S1982" s="325"/>
    </row>
    <row r="1983" spans="1:19" x14ac:dyDescent="0.25">
      <c r="A1983" t="s">
        <v>478</v>
      </c>
      <c r="B1983" t="s">
        <v>284</v>
      </c>
      <c r="C1983" t="s">
        <v>309</v>
      </c>
      <c r="D1983" t="s">
        <v>477</v>
      </c>
      <c r="E1983" t="s">
        <v>85</v>
      </c>
      <c r="F1983" t="s">
        <v>231</v>
      </c>
      <c r="G1983">
        <v>18</v>
      </c>
      <c r="H1983" t="s">
        <v>251</v>
      </c>
      <c r="I1983" t="s">
        <v>525</v>
      </c>
      <c r="J1983" t="s">
        <v>259</v>
      </c>
      <c r="K1983" s="142">
        <v>95</v>
      </c>
      <c r="L1983" s="326">
        <v>0.2144500017166138</v>
      </c>
      <c r="N1983" s="142">
        <v>1375</v>
      </c>
      <c r="O1983" s="326">
        <v>0.20735999941825869</v>
      </c>
      <c r="Q1983" s="142">
        <v>23351</v>
      </c>
      <c r="R1983" s="326">
        <v>0.18925000727176669</v>
      </c>
    </row>
    <row r="1984" spans="1:19" x14ac:dyDescent="0.25">
      <c r="A1984" t="s">
        <v>478</v>
      </c>
      <c r="B1984" t="s">
        <v>284</v>
      </c>
      <c r="C1984" t="s">
        <v>309</v>
      </c>
      <c r="D1984" t="s">
        <v>477</v>
      </c>
      <c r="E1984" t="s">
        <v>85</v>
      </c>
      <c r="F1984" t="s">
        <v>231</v>
      </c>
      <c r="G1984" s="133">
        <v>18</v>
      </c>
      <c r="H1984" t="s">
        <v>251</v>
      </c>
      <c r="I1984" t="s">
        <v>525</v>
      </c>
      <c r="J1984" t="s">
        <v>260</v>
      </c>
      <c r="K1984" s="327">
        <v>59</v>
      </c>
      <c r="L1984" s="326">
        <v>0.13318000733852389</v>
      </c>
      <c r="N1984" s="327">
        <v>1030</v>
      </c>
      <c r="O1984" s="326">
        <v>0.15533000230789179</v>
      </c>
      <c r="Q1984" s="327">
        <v>17285</v>
      </c>
      <c r="R1984" s="326">
        <v>0.14009000360965729</v>
      </c>
      <c r="S1984" s="325"/>
    </row>
    <row r="1985" spans="1:19" x14ac:dyDescent="0.25">
      <c r="A1985" t="s">
        <v>478</v>
      </c>
      <c r="B1985" t="s">
        <v>284</v>
      </c>
      <c r="C1985" t="s">
        <v>309</v>
      </c>
      <c r="D1985" t="s">
        <v>477</v>
      </c>
      <c r="E1985" t="s">
        <v>85</v>
      </c>
      <c r="F1985" t="s">
        <v>231</v>
      </c>
      <c r="G1985">
        <v>18</v>
      </c>
      <c r="H1985" t="s">
        <v>251</v>
      </c>
      <c r="I1985" t="s">
        <v>521</v>
      </c>
      <c r="J1985" t="s">
        <v>524</v>
      </c>
      <c r="K1985" s="142">
        <v>379</v>
      </c>
      <c r="L1985" s="326">
        <v>0.8555300235748291</v>
      </c>
      <c r="M1985" s="326">
        <v>0.87125998735427856</v>
      </c>
      <c r="N1985" s="142">
        <v>5451</v>
      </c>
      <c r="O1985" s="326">
        <v>0.82204997539520264</v>
      </c>
      <c r="P1985" s="326">
        <v>0.85197997093200684</v>
      </c>
      <c r="Q1985" s="142">
        <v>99716</v>
      </c>
      <c r="R1985" s="326">
        <v>0.80817002058029175</v>
      </c>
      <c r="S1985" s="326">
        <v>0.84360998868942261</v>
      </c>
    </row>
    <row r="1986" spans="1:19" x14ac:dyDescent="0.25">
      <c r="A1986" t="s">
        <v>478</v>
      </c>
      <c r="B1986" t="s">
        <v>284</v>
      </c>
      <c r="C1986" t="s">
        <v>309</v>
      </c>
      <c r="D1986" t="s">
        <v>477</v>
      </c>
      <c r="E1986" t="s">
        <v>85</v>
      </c>
      <c r="F1986" t="s">
        <v>231</v>
      </c>
      <c r="G1986" s="133">
        <v>18</v>
      </c>
      <c r="H1986" t="s">
        <v>251</v>
      </c>
      <c r="I1986" t="s">
        <v>521</v>
      </c>
      <c r="J1986" t="s">
        <v>523</v>
      </c>
      <c r="K1986" s="327">
        <v>35</v>
      </c>
      <c r="L1986" s="326">
        <v>7.9010002315044403E-2</v>
      </c>
      <c r="M1986" s="326">
        <v>8.0459997057914734E-2</v>
      </c>
      <c r="N1986" s="327">
        <v>556</v>
      </c>
      <c r="O1986" s="326">
        <v>8.3849996328353882E-2</v>
      </c>
      <c r="P1986" s="326">
        <v>8.6900003254413605E-2</v>
      </c>
      <c r="Q1986" s="327">
        <v>10969</v>
      </c>
      <c r="R1986" s="326">
        <v>8.8899999856948853E-2</v>
      </c>
      <c r="S1986" s="325">
        <v>9.2799998819828033E-2</v>
      </c>
    </row>
    <row r="1987" spans="1:19" x14ac:dyDescent="0.25">
      <c r="A1987" t="s">
        <v>478</v>
      </c>
      <c r="B1987" t="s">
        <v>284</v>
      </c>
      <c r="C1987" t="s">
        <v>309</v>
      </c>
      <c r="D1987" t="s">
        <v>477</v>
      </c>
      <c r="E1987" t="s">
        <v>85</v>
      </c>
      <c r="F1987" t="s">
        <v>231</v>
      </c>
      <c r="G1987" s="133">
        <v>18</v>
      </c>
      <c r="H1987" t="s">
        <v>251</v>
      </c>
      <c r="I1987" t="s">
        <v>521</v>
      </c>
      <c r="J1987" t="s">
        <v>522</v>
      </c>
      <c r="K1987" s="327">
        <v>21</v>
      </c>
      <c r="L1987" s="326">
        <v>4.7400001436471939E-2</v>
      </c>
      <c r="M1987" s="326">
        <v>4.8280000686645508E-2</v>
      </c>
      <c r="N1987" s="327">
        <v>391</v>
      </c>
      <c r="O1987" s="326">
        <v>5.8970000594854348E-2</v>
      </c>
      <c r="P1987" s="326">
        <v>6.1110001057386398E-2</v>
      </c>
      <c r="Q1987" s="327">
        <v>7517</v>
      </c>
      <c r="R1987" s="326">
        <v>6.0920000076293952E-2</v>
      </c>
      <c r="S1987" s="325">
        <v>6.3589997589588165E-2</v>
      </c>
    </row>
    <row r="1988" spans="1:19" x14ac:dyDescent="0.25">
      <c r="A1988" t="s">
        <v>478</v>
      </c>
      <c r="B1988" t="s">
        <v>284</v>
      </c>
      <c r="C1988" t="s">
        <v>309</v>
      </c>
      <c r="D1988" t="s">
        <v>477</v>
      </c>
      <c r="E1988" t="s">
        <v>85</v>
      </c>
      <c r="F1988" t="s">
        <v>231</v>
      </c>
      <c r="G1988">
        <v>18</v>
      </c>
      <c r="H1988" t="s">
        <v>251</v>
      </c>
      <c r="I1988" t="s">
        <v>521</v>
      </c>
      <c r="J1988" t="s">
        <v>438</v>
      </c>
      <c r="K1988" s="142">
        <v>8</v>
      </c>
      <c r="L1988" s="326">
        <v>1.8060000613331791E-2</v>
      </c>
      <c r="N1988" s="142">
        <v>233</v>
      </c>
      <c r="O1988" s="326">
        <v>3.5140000283718109E-2</v>
      </c>
      <c r="Q1988" s="142">
        <v>5183</v>
      </c>
      <c r="R1988" s="326">
        <v>4.2010001838207238E-2</v>
      </c>
    </row>
    <row r="1989" spans="1:19" x14ac:dyDescent="0.25">
      <c r="A1989" t="s">
        <v>478</v>
      </c>
      <c r="B1989" t="s">
        <v>284</v>
      </c>
      <c r="C1989" t="s">
        <v>309</v>
      </c>
      <c r="D1989" t="s">
        <v>477</v>
      </c>
      <c r="E1989" t="s">
        <v>85</v>
      </c>
      <c r="F1989" t="s">
        <v>231</v>
      </c>
      <c r="G1989" s="133">
        <v>18</v>
      </c>
      <c r="H1989" t="s">
        <v>251</v>
      </c>
      <c r="I1989" t="s">
        <v>517</v>
      </c>
      <c r="J1989" t="s">
        <v>520</v>
      </c>
      <c r="K1989" s="327">
        <v>170</v>
      </c>
      <c r="L1989" s="326">
        <v>0.38374999165534968</v>
      </c>
      <c r="N1989" s="327">
        <v>2402</v>
      </c>
      <c r="O1989" s="326">
        <v>0.36223998665809631</v>
      </c>
      <c r="Q1989" s="327">
        <v>43571</v>
      </c>
      <c r="R1989" s="326">
        <v>0.35313001275062561</v>
      </c>
      <c r="S1989" s="325"/>
    </row>
    <row r="1990" spans="1:19" x14ac:dyDescent="0.25">
      <c r="A1990" t="s">
        <v>478</v>
      </c>
      <c r="B1990" t="s">
        <v>284</v>
      </c>
      <c r="C1990" t="s">
        <v>309</v>
      </c>
      <c r="D1990" t="s">
        <v>477</v>
      </c>
      <c r="E1990" t="s">
        <v>85</v>
      </c>
      <c r="F1990" t="s">
        <v>231</v>
      </c>
      <c r="G1990">
        <v>18</v>
      </c>
      <c r="H1990" t="s">
        <v>251</v>
      </c>
      <c r="I1990" t="s">
        <v>517</v>
      </c>
      <c r="J1990" t="s">
        <v>519</v>
      </c>
      <c r="K1990" s="142">
        <v>126</v>
      </c>
      <c r="L1990" s="326">
        <v>0.28442001342773438</v>
      </c>
      <c r="N1990" s="142">
        <v>1793</v>
      </c>
      <c r="O1990" s="326">
        <v>0.27039998769760132</v>
      </c>
      <c r="Q1990" s="142">
        <v>34904</v>
      </c>
      <c r="R1990" s="326">
        <v>0.28288999199867249</v>
      </c>
    </row>
    <row r="1991" spans="1:19" x14ac:dyDescent="0.25">
      <c r="A1991" t="s">
        <v>478</v>
      </c>
      <c r="B1991" t="s">
        <v>284</v>
      </c>
      <c r="C1991" t="s">
        <v>309</v>
      </c>
      <c r="D1991" t="s">
        <v>477</v>
      </c>
      <c r="E1991" t="s">
        <v>85</v>
      </c>
      <c r="F1991" t="s">
        <v>231</v>
      </c>
      <c r="G1991" s="133">
        <v>18</v>
      </c>
      <c r="H1991" t="s">
        <v>251</v>
      </c>
      <c r="I1991" t="s">
        <v>517</v>
      </c>
      <c r="J1991" t="s">
        <v>518</v>
      </c>
      <c r="K1991" s="327">
        <v>147</v>
      </c>
      <c r="L1991" s="326">
        <v>0.33182999491691589</v>
      </c>
      <c r="N1991" s="327">
        <v>2436</v>
      </c>
      <c r="O1991" s="326">
        <v>0.36737000942230219</v>
      </c>
      <c r="Q1991" s="327">
        <v>44910</v>
      </c>
      <c r="R1991" s="326">
        <v>0.3639799952507019</v>
      </c>
      <c r="S1991" s="325"/>
    </row>
    <row r="1992" spans="1:19" x14ac:dyDescent="0.25">
      <c r="A1992" t="s">
        <v>478</v>
      </c>
      <c r="B1992" t="s">
        <v>284</v>
      </c>
      <c r="C1992" t="s">
        <v>309</v>
      </c>
      <c r="D1992" t="s">
        <v>477</v>
      </c>
      <c r="E1992" t="s">
        <v>85</v>
      </c>
      <c r="F1992" t="s">
        <v>231</v>
      </c>
      <c r="G1992">
        <v>18</v>
      </c>
      <c r="H1992" t="s">
        <v>251</v>
      </c>
      <c r="I1992" t="s">
        <v>513</v>
      </c>
      <c r="J1992" t="s">
        <v>516</v>
      </c>
      <c r="K1992" s="142">
        <v>16</v>
      </c>
      <c r="L1992" s="326">
        <v>3.6120001226663589E-2</v>
      </c>
      <c r="M1992" s="326">
        <v>3.7300001829862588E-2</v>
      </c>
      <c r="N1992" s="142">
        <v>248</v>
      </c>
      <c r="O1992" s="326">
        <v>3.7399999797344208E-2</v>
      </c>
      <c r="P1992" s="326">
        <v>3.9019998162984848E-2</v>
      </c>
      <c r="Q1992" s="142">
        <v>4179</v>
      </c>
      <c r="R1992" s="326">
        <v>3.3870000392198563E-2</v>
      </c>
      <c r="S1992" s="326">
        <v>3.8320001214742661E-2</v>
      </c>
    </row>
    <row r="1993" spans="1:19" x14ac:dyDescent="0.25">
      <c r="A1993" t="s">
        <v>478</v>
      </c>
      <c r="B1993" t="s">
        <v>284</v>
      </c>
      <c r="C1993" t="s">
        <v>309</v>
      </c>
      <c r="D1993" t="s">
        <v>477</v>
      </c>
      <c r="E1993" t="s">
        <v>85</v>
      </c>
      <c r="F1993" t="s">
        <v>231</v>
      </c>
      <c r="G1993" s="133">
        <v>18</v>
      </c>
      <c r="H1993" t="s">
        <v>251</v>
      </c>
      <c r="I1993" t="s">
        <v>513</v>
      </c>
      <c r="J1993" t="s">
        <v>515</v>
      </c>
      <c r="K1993" s="327">
        <v>44</v>
      </c>
      <c r="L1993" s="326">
        <v>9.9320001900196075E-2</v>
      </c>
      <c r="M1993" s="326">
        <v>0.1025599986314774</v>
      </c>
      <c r="N1993" s="327">
        <v>765</v>
      </c>
      <c r="O1993" s="326">
        <v>0.1153699979186058</v>
      </c>
      <c r="P1993" s="326">
        <v>0.1203799992799759</v>
      </c>
      <c r="Q1993" s="327">
        <v>13286</v>
      </c>
      <c r="R1993" s="326">
        <v>0.1076800003647804</v>
      </c>
      <c r="S1993" s="325">
        <v>0.12182000279426571</v>
      </c>
    </row>
    <row r="1994" spans="1:19" x14ac:dyDescent="0.25">
      <c r="A1994" t="s">
        <v>478</v>
      </c>
      <c r="B1994" t="s">
        <v>284</v>
      </c>
      <c r="C1994" t="s">
        <v>309</v>
      </c>
      <c r="D1994" t="s">
        <v>477</v>
      </c>
      <c r="E1994" t="s">
        <v>85</v>
      </c>
      <c r="F1994" t="s">
        <v>231</v>
      </c>
      <c r="G1994" s="133">
        <v>18</v>
      </c>
      <c r="H1994" t="s">
        <v>251</v>
      </c>
      <c r="I1994" t="s">
        <v>513</v>
      </c>
      <c r="J1994" t="s">
        <v>514</v>
      </c>
      <c r="K1994" s="327">
        <v>369</v>
      </c>
      <c r="L1994" s="326">
        <v>0.83296000957489014</v>
      </c>
      <c r="M1994" s="326">
        <v>0.86014002561569214</v>
      </c>
      <c r="N1994" s="327">
        <v>5342</v>
      </c>
      <c r="O1994" s="326">
        <v>0.80561000108718872</v>
      </c>
      <c r="P1994" s="326">
        <v>0.84060001373291016</v>
      </c>
      <c r="Q1994" s="327">
        <v>91601</v>
      </c>
      <c r="R1994" s="326">
        <v>0.74239999055862427</v>
      </c>
      <c r="S1994" s="325">
        <v>0.83986997604370117</v>
      </c>
    </row>
    <row r="1995" spans="1:19" x14ac:dyDescent="0.25">
      <c r="A1995" t="s">
        <v>478</v>
      </c>
      <c r="B1995" t="s">
        <v>284</v>
      </c>
      <c r="C1995" t="s">
        <v>309</v>
      </c>
      <c r="D1995" t="s">
        <v>477</v>
      </c>
      <c r="E1995" t="s">
        <v>85</v>
      </c>
      <c r="F1995" t="s">
        <v>231</v>
      </c>
      <c r="G1995" s="133">
        <v>18</v>
      </c>
      <c r="H1995" t="s">
        <v>251</v>
      </c>
      <c r="I1995" t="s">
        <v>513</v>
      </c>
      <c r="J1995" t="s">
        <v>512</v>
      </c>
      <c r="K1995" s="327">
        <v>14</v>
      </c>
      <c r="L1995" s="326">
        <v>3.1599998474121087E-2</v>
      </c>
      <c r="N1995" s="327">
        <v>276</v>
      </c>
      <c r="O1995" s="326">
        <v>4.1620001196861267E-2</v>
      </c>
      <c r="Q1995" s="327">
        <v>14319</v>
      </c>
      <c r="R1995" s="326">
        <v>0.11604999750852581</v>
      </c>
      <c r="S1995" s="325"/>
    </row>
    <row r="1996" spans="1:19" x14ac:dyDescent="0.25">
      <c r="A1996" t="s">
        <v>478</v>
      </c>
      <c r="B1996" t="s">
        <v>284</v>
      </c>
      <c r="C1996" t="s">
        <v>309</v>
      </c>
      <c r="D1996" t="s">
        <v>477</v>
      </c>
      <c r="E1996" t="s">
        <v>85</v>
      </c>
      <c r="F1996" t="s">
        <v>231</v>
      </c>
      <c r="G1996" s="133">
        <v>18</v>
      </c>
      <c r="H1996" t="s">
        <v>251</v>
      </c>
      <c r="I1996" t="s">
        <v>575</v>
      </c>
      <c r="J1996" t="s">
        <v>511</v>
      </c>
      <c r="K1996" s="327">
        <v>2</v>
      </c>
      <c r="L1996" s="326">
        <v>4.5099998824298382E-3</v>
      </c>
      <c r="M1996" s="326">
        <v>4.5099998824298382E-3</v>
      </c>
      <c r="N1996" s="327">
        <v>69</v>
      </c>
      <c r="O1996" s="326">
        <v>1.0409999638795849E-2</v>
      </c>
      <c r="P1996" s="326">
        <v>1.145999971777201E-2</v>
      </c>
      <c r="Q1996" s="327">
        <v>5100</v>
      </c>
      <c r="R1996" s="326">
        <v>4.1329998522996902E-2</v>
      </c>
      <c r="S1996" s="325">
        <v>4.4070001691579819E-2</v>
      </c>
    </row>
    <row r="1997" spans="1:19" x14ac:dyDescent="0.25">
      <c r="A1997" t="s">
        <v>478</v>
      </c>
      <c r="B1997" t="s">
        <v>284</v>
      </c>
      <c r="C1997" t="s">
        <v>309</v>
      </c>
      <c r="D1997" t="s">
        <v>477</v>
      </c>
      <c r="E1997" t="s">
        <v>85</v>
      </c>
      <c r="F1997" t="s">
        <v>231</v>
      </c>
      <c r="G1997" s="133">
        <v>18</v>
      </c>
      <c r="H1997" t="s">
        <v>251</v>
      </c>
      <c r="I1997" t="s">
        <v>575</v>
      </c>
      <c r="J1997" t="s">
        <v>510</v>
      </c>
      <c r="K1997" s="327">
        <v>0</v>
      </c>
      <c r="L1997" s="326">
        <v>0</v>
      </c>
      <c r="M1997" s="326">
        <v>0</v>
      </c>
      <c r="N1997" s="327">
        <v>18</v>
      </c>
      <c r="O1997" s="326">
        <v>2.7099999133497481E-3</v>
      </c>
      <c r="P1997" s="326">
        <v>2.989999949932098E-3</v>
      </c>
      <c r="Q1997" s="327">
        <v>2781</v>
      </c>
      <c r="R1997" s="326">
        <v>2.2539999336004261E-2</v>
      </c>
      <c r="S1997" s="325">
        <v>2.4029999971389771E-2</v>
      </c>
    </row>
    <row r="1998" spans="1:19" x14ac:dyDescent="0.25">
      <c r="A1998" t="s">
        <v>478</v>
      </c>
      <c r="B1998" t="s">
        <v>284</v>
      </c>
      <c r="C1998" t="s">
        <v>309</v>
      </c>
      <c r="D1998" t="s">
        <v>477</v>
      </c>
      <c r="E1998" t="s">
        <v>85</v>
      </c>
      <c r="F1998" t="s">
        <v>231</v>
      </c>
      <c r="G1998" s="133">
        <v>18</v>
      </c>
      <c r="H1998" t="s">
        <v>251</v>
      </c>
      <c r="I1998" t="s">
        <v>575</v>
      </c>
      <c r="J1998" t="s">
        <v>509</v>
      </c>
      <c r="K1998" s="327">
        <v>0</v>
      </c>
      <c r="L1998" s="326">
        <v>0</v>
      </c>
      <c r="M1998" s="326">
        <v>0</v>
      </c>
      <c r="N1998" s="327">
        <v>30</v>
      </c>
      <c r="O1998" s="326">
        <v>4.5199999585747719E-3</v>
      </c>
      <c r="P1998" s="326">
        <v>4.980000201612711E-3</v>
      </c>
      <c r="Q1998" s="327">
        <v>909</v>
      </c>
      <c r="R1998" s="326">
        <v>7.3699997738003731E-3</v>
      </c>
      <c r="S1998" s="325">
        <v>7.8499997034668922E-3</v>
      </c>
    </row>
    <row r="1999" spans="1:19" x14ac:dyDescent="0.25">
      <c r="A1999" t="s">
        <v>478</v>
      </c>
      <c r="B1999" t="s">
        <v>284</v>
      </c>
      <c r="C1999" t="s">
        <v>309</v>
      </c>
      <c r="D1999" t="s">
        <v>477</v>
      </c>
      <c r="E1999" t="s">
        <v>85</v>
      </c>
      <c r="F1999" t="s">
        <v>231</v>
      </c>
      <c r="G1999" s="133">
        <v>18</v>
      </c>
      <c r="H1999" t="s">
        <v>251</v>
      </c>
      <c r="I1999" t="s">
        <v>575</v>
      </c>
      <c r="J1999" t="s">
        <v>508</v>
      </c>
      <c r="K1999" s="327">
        <v>2</v>
      </c>
      <c r="L1999" s="326">
        <v>4.5099998824298382E-3</v>
      </c>
      <c r="M1999" s="326">
        <v>4.5099998824298382E-3</v>
      </c>
      <c r="N1999" s="327">
        <v>148</v>
      </c>
      <c r="O1999" s="326">
        <v>2.232000045478344E-2</v>
      </c>
      <c r="P1999" s="326">
        <v>2.4579999968409538E-2</v>
      </c>
      <c r="Q1999" s="327">
        <v>2219</v>
      </c>
      <c r="R1999" s="326">
        <v>1.7980000004172329E-2</v>
      </c>
      <c r="S1999" s="325">
        <v>1.9169999286532399E-2</v>
      </c>
    </row>
    <row r="2000" spans="1:19" x14ac:dyDescent="0.25">
      <c r="A2000" t="s">
        <v>478</v>
      </c>
      <c r="B2000" t="s">
        <v>284</v>
      </c>
      <c r="C2000" t="s">
        <v>309</v>
      </c>
      <c r="D2000" t="s">
        <v>477</v>
      </c>
      <c r="E2000" t="s">
        <v>85</v>
      </c>
      <c r="F2000" t="s">
        <v>231</v>
      </c>
      <c r="G2000" s="133">
        <v>18</v>
      </c>
      <c r="H2000" t="s">
        <v>251</v>
      </c>
      <c r="I2000" t="s">
        <v>575</v>
      </c>
      <c r="J2000" t="s">
        <v>438</v>
      </c>
      <c r="K2000" s="327">
        <v>0</v>
      </c>
      <c r="L2000" s="326">
        <v>0</v>
      </c>
      <c r="N2000" s="327">
        <v>611</v>
      </c>
      <c r="O2000" s="326">
        <v>9.2139996588230133E-2</v>
      </c>
      <c r="Q2000" s="327">
        <v>7648</v>
      </c>
      <c r="R2000" s="326">
        <v>6.1980001628398902E-2</v>
      </c>
      <c r="S2000" s="325"/>
    </row>
    <row r="2001" spans="1:19" x14ac:dyDescent="0.25">
      <c r="A2001" t="s">
        <v>478</v>
      </c>
      <c r="B2001" t="s">
        <v>284</v>
      </c>
      <c r="C2001" t="s">
        <v>309</v>
      </c>
      <c r="D2001" t="s">
        <v>477</v>
      </c>
      <c r="E2001" t="s">
        <v>85</v>
      </c>
      <c r="F2001" t="s">
        <v>231</v>
      </c>
      <c r="G2001">
        <v>18</v>
      </c>
      <c r="H2001" t="s">
        <v>251</v>
      </c>
      <c r="I2001" t="s">
        <v>575</v>
      </c>
      <c r="J2001" t="s">
        <v>507</v>
      </c>
      <c r="K2001" s="142">
        <v>439</v>
      </c>
      <c r="L2001" s="326">
        <v>0.99097001552581787</v>
      </c>
      <c r="M2001" s="326">
        <v>0.99097001552581787</v>
      </c>
      <c r="N2001" s="142">
        <v>5755</v>
      </c>
      <c r="O2001" s="326">
        <v>0.86789000034332275</v>
      </c>
      <c r="P2001" s="326">
        <v>0.95598000288009644</v>
      </c>
      <c r="Q2001" s="142">
        <v>104728</v>
      </c>
      <c r="R2001" s="326">
        <v>0.84878998994827271</v>
      </c>
      <c r="S2001" s="326">
        <v>0.90487998723983765</v>
      </c>
    </row>
    <row r="2002" spans="1:19" x14ac:dyDescent="0.25">
      <c r="A2002" t="s">
        <v>478</v>
      </c>
      <c r="B2002" t="s">
        <v>284</v>
      </c>
      <c r="C2002" t="s">
        <v>309</v>
      </c>
      <c r="D2002" t="s">
        <v>477</v>
      </c>
      <c r="E2002" t="s">
        <v>85</v>
      </c>
      <c r="F2002" t="s">
        <v>231</v>
      </c>
      <c r="G2002">
        <v>18</v>
      </c>
      <c r="H2002" t="s">
        <v>251</v>
      </c>
      <c r="I2002" t="s">
        <v>576</v>
      </c>
      <c r="J2002" t="s">
        <v>485</v>
      </c>
      <c r="K2002" s="142">
        <v>0</v>
      </c>
      <c r="L2002" s="326">
        <v>0</v>
      </c>
      <c r="N2002" s="142">
        <v>0</v>
      </c>
      <c r="O2002" s="326">
        <v>0</v>
      </c>
      <c r="Q2002" s="142">
        <v>2</v>
      </c>
      <c r="R2002" s="326">
        <v>1.99999994947575E-5</v>
      </c>
      <c r="S2002" s="326">
        <v>0.5</v>
      </c>
    </row>
    <row r="2003" spans="1:19" x14ac:dyDescent="0.25">
      <c r="A2003" t="s">
        <v>478</v>
      </c>
      <c r="B2003" t="s">
        <v>284</v>
      </c>
      <c r="C2003" t="s">
        <v>309</v>
      </c>
      <c r="D2003" t="s">
        <v>477</v>
      </c>
      <c r="E2003" t="s">
        <v>85</v>
      </c>
      <c r="F2003" t="s">
        <v>231</v>
      </c>
      <c r="G2003" s="133">
        <v>18</v>
      </c>
      <c r="H2003" t="s">
        <v>251</v>
      </c>
      <c r="I2003" t="s">
        <v>576</v>
      </c>
      <c r="J2003" t="s">
        <v>484</v>
      </c>
      <c r="K2003" s="327">
        <v>0</v>
      </c>
      <c r="L2003" s="326">
        <v>0</v>
      </c>
      <c r="N2003" s="327">
        <v>0</v>
      </c>
      <c r="O2003" s="326">
        <v>0</v>
      </c>
      <c r="Q2003" s="327">
        <v>2</v>
      </c>
      <c r="R2003" s="326">
        <v>1.99999994947575E-5</v>
      </c>
      <c r="S2003" s="325">
        <v>0.5</v>
      </c>
    </row>
    <row r="2004" spans="1:19" x14ac:dyDescent="0.25">
      <c r="A2004" t="s">
        <v>478</v>
      </c>
      <c r="B2004" t="s">
        <v>284</v>
      </c>
      <c r="C2004" t="s">
        <v>309</v>
      </c>
      <c r="D2004" t="s">
        <v>477</v>
      </c>
      <c r="E2004" t="s">
        <v>85</v>
      </c>
      <c r="F2004" t="s">
        <v>231</v>
      </c>
      <c r="G2004" s="133">
        <v>18</v>
      </c>
      <c r="H2004" t="s">
        <v>251</v>
      </c>
      <c r="I2004" t="s">
        <v>576</v>
      </c>
      <c r="J2004" t="s">
        <v>438</v>
      </c>
      <c r="K2004" s="327">
        <v>443</v>
      </c>
      <c r="L2004" s="326">
        <v>1</v>
      </c>
      <c r="N2004" s="327">
        <v>6631</v>
      </c>
      <c r="O2004" s="326">
        <v>1</v>
      </c>
      <c r="Q2004" s="327">
        <v>123381</v>
      </c>
      <c r="R2004" s="326">
        <v>0.99997001886367798</v>
      </c>
      <c r="S2004" s="325"/>
    </row>
    <row r="2005" spans="1:19" x14ac:dyDescent="0.25">
      <c r="A2005" t="s">
        <v>478</v>
      </c>
      <c r="B2005" t="s">
        <v>284</v>
      </c>
      <c r="C2005" t="s">
        <v>309</v>
      </c>
      <c r="D2005" t="s">
        <v>477</v>
      </c>
      <c r="E2005" t="s">
        <v>85</v>
      </c>
      <c r="F2005" t="s">
        <v>231</v>
      </c>
      <c r="G2005">
        <v>18</v>
      </c>
      <c r="H2005" t="s">
        <v>251</v>
      </c>
      <c r="I2005" t="s">
        <v>504</v>
      </c>
      <c r="J2005" t="s">
        <v>506</v>
      </c>
      <c r="K2005" s="142">
        <v>14</v>
      </c>
      <c r="L2005" s="326">
        <v>3.1599998474121087E-2</v>
      </c>
      <c r="N2005" s="142">
        <v>276</v>
      </c>
      <c r="O2005" s="326">
        <v>4.1620001196861267E-2</v>
      </c>
      <c r="Q2005" s="142">
        <v>14319</v>
      </c>
      <c r="R2005" s="326">
        <v>0.11604999750852581</v>
      </c>
    </row>
    <row r="2006" spans="1:19" x14ac:dyDescent="0.25">
      <c r="A2006" t="s">
        <v>478</v>
      </c>
      <c r="B2006" t="s">
        <v>284</v>
      </c>
      <c r="C2006" t="s">
        <v>309</v>
      </c>
      <c r="D2006" t="s">
        <v>477</v>
      </c>
      <c r="E2006" t="s">
        <v>85</v>
      </c>
      <c r="F2006" t="s">
        <v>231</v>
      </c>
      <c r="G2006" s="133">
        <v>18</v>
      </c>
      <c r="H2006" t="s">
        <v>251</v>
      </c>
      <c r="I2006" t="s">
        <v>504</v>
      </c>
      <c r="J2006" t="s">
        <v>424</v>
      </c>
      <c r="K2006" s="327">
        <v>44</v>
      </c>
      <c r="L2006" s="326">
        <v>9.9320001900196075E-2</v>
      </c>
      <c r="M2006" s="326">
        <v>0.1025599986314774</v>
      </c>
      <c r="N2006" s="327">
        <v>765</v>
      </c>
      <c r="O2006" s="326">
        <v>0.1153699979186058</v>
      </c>
      <c r="P2006" s="326">
        <v>0.1203799992799759</v>
      </c>
      <c r="Q2006" s="327">
        <v>13286</v>
      </c>
      <c r="R2006" s="326">
        <v>0.1076800003647804</v>
      </c>
      <c r="S2006" s="325">
        <v>0.12182000279426571</v>
      </c>
    </row>
    <row r="2007" spans="1:19" x14ac:dyDescent="0.25">
      <c r="A2007" t="s">
        <v>478</v>
      </c>
      <c r="B2007" t="s">
        <v>284</v>
      </c>
      <c r="C2007" t="s">
        <v>309</v>
      </c>
      <c r="D2007" t="s">
        <v>477</v>
      </c>
      <c r="E2007" t="s">
        <v>85</v>
      </c>
      <c r="F2007" t="s">
        <v>231</v>
      </c>
      <c r="G2007" s="133">
        <v>18</v>
      </c>
      <c r="H2007" t="s">
        <v>251</v>
      </c>
      <c r="I2007" t="s">
        <v>504</v>
      </c>
      <c r="J2007" t="s">
        <v>455</v>
      </c>
      <c r="K2007" s="327">
        <v>169</v>
      </c>
      <c r="L2007" s="326">
        <v>0.38148999214172358</v>
      </c>
      <c r="M2007" s="326">
        <v>0.39394000172615051</v>
      </c>
      <c r="N2007" s="327">
        <v>2451</v>
      </c>
      <c r="O2007" s="326">
        <v>0.36963000893592829</v>
      </c>
      <c r="P2007" s="326">
        <v>0.38567999005317688</v>
      </c>
      <c r="Q2007" s="327">
        <v>43045</v>
      </c>
      <c r="R2007" s="326">
        <v>0.34887000918388372</v>
      </c>
      <c r="S2007" s="325">
        <v>0.39467000961303711</v>
      </c>
    </row>
    <row r="2008" spans="1:19" x14ac:dyDescent="0.25">
      <c r="A2008" t="s">
        <v>478</v>
      </c>
      <c r="B2008" t="s">
        <v>284</v>
      </c>
      <c r="C2008" t="s">
        <v>309</v>
      </c>
      <c r="D2008" t="s">
        <v>477</v>
      </c>
      <c r="E2008" t="s">
        <v>85</v>
      </c>
      <c r="F2008" t="s">
        <v>231</v>
      </c>
      <c r="G2008">
        <v>18</v>
      </c>
      <c r="H2008" t="s">
        <v>251</v>
      </c>
      <c r="I2008" t="s">
        <v>504</v>
      </c>
      <c r="J2008" t="s">
        <v>505</v>
      </c>
      <c r="K2008" s="142">
        <v>173</v>
      </c>
      <c r="L2008" s="326">
        <v>0.39052000641822809</v>
      </c>
      <c r="M2008" s="326">
        <v>0.4032599925994873</v>
      </c>
      <c r="N2008" s="142">
        <v>2573</v>
      </c>
      <c r="O2008" s="326">
        <v>0.38802999258041382</v>
      </c>
      <c r="P2008" s="326">
        <v>0.40487998723983759</v>
      </c>
      <c r="Q2008" s="142">
        <v>42835</v>
      </c>
      <c r="R2008" s="326">
        <v>0.34716999530792242</v>
      </c>
      <c r="S2008" s="326">
        <v>0.39274001121521002</v>
      </c>
    </row>
    <row r="2009" spans="1:19" x14ac:dyDescent="0.25">
      <c r="A2009" t="s">
        <v>478</v>
      </c>
      <c r="B2009" t="s">
        <v>284</v>
      </c>
      <c r="C2009" t="s">
        <v>309</v>
      </c>
      <c r="D2009" t="s">
        <v>477</v>
      </c>
      <c r="E2009" t="s">
        <v>85</v>
      </c>
      <c r="F2009" t="s">
        <v>231</v>
      </c>
      <c r="G2009" s="133">
        <v>18</v>
      </c>
      <c r="H2009" t="s">
        <v>251</v>
      </c>
      <c r="I2009" t="s">
        <v>504</v>
      </c>
      <c r="J2009" t="s">
        <v>503</v>
      </c>
      <c r="K2009" s="327">
        <v>43</v>
      </c>
      <c r="L2009" s="326">
        <v>9.7070001065731049E-2</v>
      </c>
      <c r="M2009" s="326">
        <v>0.1002300009131432</v>
      </c>
      <c r="N2009" s="327">
        <v>566</v>
      </c>
      <c r="O2009" s="326">
        <v>8.5359998047351837E-2</v>
      </c>
      <c r="P2009" s="326">
        <v>8.9060001075267792E-2</v>
      </c>
      <c r="Q2009" s="327">
        <v>9900</v>
      </c>
      <c r="R2009" s="326">
        <v>8.0239996314048767E-2</v>
      </c>
      <c r="S2009" s="325">
        <v>9.0769998729228973E-2</v>
      </c>
    </row>
    <row r="2010" spans="1:19" x14ac:dyDescent="0.25">
      <c r="A2010" t="s">
        <v>478</v>
      </c>
      <c r="B2010" t="s">
        <v>284</v>
      </c>
      <c r="C2010" t="s">
        <v>309</v>
      </c>
      <c r="D2010" t="s">
        <v>477</v>
      </c>
      <c r="E2010" t="s">
        <v>85</v>
      </c>
      <c r="F2010" t="s">
        <v>231</v>
      </c>
      <c r="G2010" s="133">
        <v>18</v>
      </c>
      <c r="H2010" t="s">
        <v>251</v>
      </c>
      <c r="I2010" t="s">
        <v>501</v>
      </c>
      <c r="J2010" t="s">
        <v>502</v>
      </c>
      <c r="K2010" s="327">
        <v>14</v>
      </c>
      <c r="L2010" s="326">
        <v>3.1599998474121087E-2</v>
      </c>
      <c r="N2010" s="327">
        <v>276</v>
      </c>
      <c r="O2010" s="326">
        <v>4.1620001196861267E-2</v>
      </c>
      <c r="Q2010" s="327">
        <v>14319</v>
      </c>
      <c r="R2010" s="326">
        <v>0.11604999750852581</v>
      </c>
      <c r="S2010" s="325"/>
    </row>
    <row r="2011" spans="1:19" x14ac:dyDescent="0.25">
      <c r="A2011" t="s">
        <v>478</v>
      </c>
      <c r="B2011" t="s">
        <v>284</v>
      </c>
      <c r="C2011" t="s">
        <v>309</v>
      </c>
      <c r="D2011" t="s">
        <v>477</v>
      </c>
      <c r="E2011" t="s">
        <v>85</v>
      </c>
      <c r="F2011" t="s">
        <v>231</v>
      </c>
      <c r="G2011">
        <v>18</v>
      </c>
      <c r="H2011" t="s">
        <v>251</v>
      </c>
      <c r="I2011" t="s">
        <v>501</v>
      </c>
      <c r="J2011" t="s">
        <v>500</v>
      </c>
      <c r="K2011" s="142">
        <v>429</v>
      </c>
      <c r="L2011" s="326">
        <v>0.96840000152587891</v>
      </c>
      <c r="M2011" s="326">
        <v>1</v>
      </c>
      <c r="N2011" s="142">
        <v>6355</v>
      </c>
      <c r="O2011" s="326">
        <v>0.95837998390197754</v>
      </c>
      <c r="P2011" s="326">
        <v>1</v>
      </c>
      <c r="Q2011" s="142">
        <v>109066</v>
      </c>
      <c r="R2011" s="326">
        <v>0.88394999504089355</v>
      </c>
      <c r="S2011" s="326">
        <v>1</v>
      </c>
    </row>
    <row r="2012" spans="1:19" x14ac:dyDescent="0.25">
      <c r="A2012" t="s">
        <v>478</v>
      </c>
      <c r="B2012" t="s">
        <v>284</v>
      </c>
      <c r="C2012" t="s">
        <v>309</v>
      </c>
      <c r="D2012" t="s">
        <v>477</v>
      </c>
      <c r="E2012" t="s">
        <v>85</v>
      </c>
      <c r="F2012" t="s">
        <v>231</v>
      </c>
      <c r="G2012" s="133">
        <v>18</v>
      </c>
      <c r="H2012" t="s">
        <v>251</v>
      </c>
      <c r="I2012" t="s">
        <v>577</v>
      </c>
      <c r="J2012" t="s">
        <v>493</v>
      </c>
      <c r="K2012" s="327">
        <v>52</v>
      </c>
      <c r="L2012" s="326">
        <v>0.11738000065088269</v>
      </c>
      <c r="N2012" s="327">
        <v>1666</v>
      </c>
      <c r="O2012" s="326">
        <v>0.25123998522758478</v>
      </c>
      <c r="Q2012" s="327">
        <v>45663</v>
      </c>
      <c r="R2012" s="326">
        <v>0.37009000778198242</v>
      </c>
      <c r="S2012" s="325"/>
    </row>
    <row r="2013" spans="1:19" x14ac:dyDescent="0.25">
      <c r="A2013" t="s">
        <v>478</v>
      </c>
      <c r="B2013" t="s">
        <v>284</v>
      </c>
      <c r="C2013" t="s">
        <v>309</v>
      </c>
      <c r="D2013" t="s">
        <v>477</v>
      </c>
      <c r="E2013" t="s">
        <v>85</v>
      </c>
      <c r="F2013" t="s">
        <v>231</v>
      </c>
      <c r="G2013">
        <v>18</v>
      </c>
      <c r="H2013" t="s">
        <v>251</v>
      </c>
      <c r="I2013" t="s">
        <v>577</v>
      </c>
      <c r="J2013" t="s">
        <v>492</v>
      </c>
      <c r="K2013" s="142">
        <v>329</v>
      </c>
      <c r="L2013" s="326">
        <v>0.74265998601913452</v>
      </c>
      <c r="M2013" s="326">
        <v>0.84143000841140747</v>
      </c>
      <c r="N2013" s="142">
        <v>3831</v>
      </c>
      <c r="O2013" s="326">
        <v>0.57774001359939575</v>
      </c>
      <c r="P2013" s="326">
        <v>0.77160000801086426</v>
      </c>
      <c r="Q2013" s="142">
        <v>63272</v>
      </c>
      <c r="R2013" s="326">
        <v>0.51279997825622559</v>
      </c>
      <c r="S2013" s="326">
        <v>0.81407999992370605</v>
      </c>
    </row>
    <row r="2014" spans="1:19" x14ac:dyDescent="0.25">
      <c r="A2014" t="s">
        <v>478</v>
      </c>
      <c r="B2014" t="s">
        <v>284</v>
      </c>
      <c r="C2014" t="s">
        <v>309</v>
      </c>
      <c r="D2014" t="s">
        <v>477</v>
      </c>
      <c r="E2014" t="s">
        <v>85</v>
      </c>
      <c r="F2014" t="s">
        <v>231</v>
      </c>
      <c r="G2014">
        <v>18</v>
      </c>
      <c r="H2014" t="s">
        <v>251</v>
      </c>
      <c r="I2014" t="s">
        <v>577</v>
      </c>
      <c r="J2014" t="s">
        <v>491</v>
      </c>
      <c r="K2014" s="142">
        <v>35</v>
      </c>
      <c r="L2014" s="326">
        <v>7.9010002315044403E-2</v>
      </c>
      <c r="M2014" s="326">
        <v>8.9510001242160797E-2</v>
      </c>
      <c r="N2014" s="142">
        <v>744</v>
      </c>
      <c r="O2014" s="326">
        <v>0.1121999993920326</v>
      </c>
      <c r="P2014" s="326">
        <v>0.14984999597072601</v>
      </c>
      <c r="Q2014" s="142">
        <v>9186</v>
      </c>
      <c r="R2014" s="326">
        <v>7.4450001120567322E-2</v>
      </c>
      <c r="S2014" s="326">
        <v>0.11818999797105791</v>
      </c>
    </row>
    <row r="2015" spans="1:19" x14ac:dyDescent="0.25">
      <c r="A2015" t="s">
        <v>478</v>
      </c>
      <c r="B2015" t="s">
        <v>284</v>
      </c>
      <c r="C2015" t="s">
        <v>309</v>
      </c>
      <c r="D2015" t="s">
        <v>477</v>
      </c>
      <c r="E2015" t="s">
        <v>85</v>
      </c>
      <c r="F2015" t="s">
        <v>231</v>
      </c>
      <c r="G2015" s="133">
        <v>18</v>
      </c>
      <c r="H2015" t="s">
        <v>251</v>
      </c>
      <c r="I2015" t="s">
        <v>577</v>
      </c>
      <c r="J2015" t="s">
        <v>490</v>
      </c>
      <c r="K2015" s="327">
        <v>21</v>
      </c>
      <c r="L2015" s="326">
        <v>4.7400001436471939E-2</v>
      </c>
      <c r="M2015" s="326">
        <v>5.3709998726844788E-2</v>
      </c>
      <c r="N2015" s="327">
        <v>270</v>
      </c>
      <c r="O2015" s="326">
        <v>4.0720000863075263E-2</v>
      </c>
      <c r="P2015" s="326">
        <v>5.437999963760376E-2</v>
      </c>
      <c r="Q2015" s="327">
        <v>3071</v>
      </c>
      <c r="R2015" s="326">
        <v>2.489000000059605E-2</v>
      </c>
      <c r="S2015" s="325">
        <v>3.9510000497102737E-2</v>
      </c>
    </row>
    <row r="2016" spans="1:19" x14ac:dyDescent="0.25">
      <c r="A2016" t="s">
        <v>478</v>
      </c>
      <c r="B2016" t="s">
        <v>284</v>
      </c>
      <c r="C2016" t="s">
        <v>309</v>
      </c>
      <c r="D2016" t="s">
        <v>477</v>
      </c>
      <c r="E2016" t="s">
        <v>85</v>
      </c>
      <c r="F2016" t="s">
        <v>231</v>
      </c>
      <c r="G2016" s="133">
        <v>18</v>
      </c>
      <c r="H2016" t="s">
        <v>251</v>
      </c>
      <c r="I2016" t="s">
        <v>577</v>
      </c>
      <c r="J2016" t="s">
        <v>489</v>
      </c>
      <c r="K2016" s="327">
        <v>6</v>
      </c>
      <c r="L2016" s="326">
        <v>1.353999972343445E-2</v>
      </c>
      <c r="M2016" s="326">
        <v>1.535000000149012E-2</v>
      </c>
      <c r="N2016" s="327">
        <v>92</v>
      </c>
      <c r="O2016" s="326">
        <v>1.386999990791082E-2</v>
      </c>
      <c r="P2016" s="326">
        <v>1.8530000001192089E-2</v>
      </c>
      <c r="Q2016" s="327">
        <v>1819</v>
      </c>
      <c r="R2016" s="326">
        <v>1.473999954760075E-2</v>
      </c>
      <c r="S2016" s="325">
        <v>2.339999936521053E-2</v>
      </c>
    </row>
    <row r="2017" spans="1:19" x14ac:dyDescent="0.25">
      <c r="A2017" t="s">
        <v>478</v>
      </c>
      <c r="B2017" t="s">
        <v>284</v>
      </c>
      <c r="C2017" t="s">
        <v>309</v>
      </c>
      <c r="D2017" t="s">
        <v>477</v>
      </c>
      <c r="E2017" t="s">
        <v>85</v>
      </c>
      <c r="F2017" t="s">
        <v>231</v>
      </c>
      <c r="G2017">
        <v>18</v>
      </c>
      <c r="H2017" t="s">
        <v>251</v>
      </c>
      <c r="I2017" t="s">
        <v>577</v>
      </c>
      <c r="J2017" t="s">
        <v>488</v>
      </c>
      <c r="K2017" s="142">
        <v>0</v>
      </c>
      <c r="L2017" s="326">
        <v>0</v>
      </c>
      <c r="M2017" s="326">
        <v>0</v>
      </c>
      <c r="N2017" s="142">
        <v>28</v>
      </c>
      <c r="O2017" s="326">
        <v>4.2200000025331974E-3</v>
      </c>
      <c r="P2017" s="326">
        <v>5.6400001049041748E-3</v>
      </c>
      <c r="Q2017" s="142">
        <v>374</v>
      </c>
      <c r="R2017" s="326">
        <v>3.03000002168119E-3</v>
      </c>
      <c r="S2017" s="326">
        <v>4.8099998384714127E-3</v>
      </c>
    </row>
    <row r="2018" spans="1:19" x14ac:dyDescent="0.25">
      <c r="A2018" t="s">
        <v>478</v>
      </c>
      <c r="B2018" t="s">
        <v>284</v>
      </c>
      <c r="C2018" t="s">
        <v>309</v>
      </c>
      <c r="D2018" t="s">
        <v>477</v>
      </c>
      <c r="E2018" t="s">
        <v>85</v>
      </c>
      <c r="F2018" t="s">
        <v>231</v>
      </c>
      <c r="G2018" s="133">
        <v>18</v>
      </c>
      <c r="H2018" t="s">
        <v>251</v>
      </c>
      <c r="I2018" t="s">
        <v>499</v>
      </c>
      <c r="J2018" t="s">
        <v>261</v>
      </c>
      <c r="K2018" s="327">
        <v>441</v>
      </c>
      <c r="L2018" s="326">
        <v>0.99549001455307007</v>
      </c>
      <c r="N2018" s="327">
        <v>6576</v>
      </c>
      <c r="O2018" s="326">
        <v>0.99171000719070435</v>
      </c>
      <c r="Q2018" s="327">
        <v>122496</v>
      </c>
      <c r="R2018" s="326">
        <v>0.99278998374938965</v>
      </c>
      <c r="S2018" s="325"/>
    </row>
    <row r="2019" spans="1:19" x14ac:dyDescent="0.25">
      <c r="A2019" t="s">
        <v>478</v>
      </c>
      <c r="B2019" t="s">
        <v>284</v>
      </c>
      <c r="C2019" t="s">
        <v>309</v>
      </c>
      <c r="D2019" t="s">
        <v>477</v>
      </c>
      <c r="E2019" t="s">
        <v>85</v>
      </c>
      <c r="F2019" t="s">
        <v>231</v>
      </c>
      <c r="G2019">
        <v>18</v>
      </c>
      <c r="H2019" t="s">
        <v>251</v>
      </c>
      <c r="I2019" t="s">
        <v>499</v>
      </c>
      <c r="J2019" t="s">
        <v>262</v>
      </c>
      <c r="K2019" s="142">
        <v>2</v>
      </c>
      <c r="L2019" s="326">
        <v>4.5099998824298382E-3</v>
      </c>
      <c r="N2019" s="142">
        <v>55</v>
      </c>
      <c r="O2019" s="326">
        <v>8.2900002598762512E-3</v>
      </c>
      <c r="Q2019" s="142">
        <v>889</v>
      </c>
      <c r="R2019" s="326">
        <v>7.2099999524652958E-3</v>
      </c>
    </row>
    <row r="2020" spans="1:19" x14ac:dyDescent="0.25">
      <c r="A2020" t="s">
        <v>478</v>
      </c>
      <c r="B2020" t="s">
        <v>284</v>
      </c>
      <c r="C2020" t="s">
        <v>309</v>
      </c>
      <c r="D2020" t="s">
        <v>477</v>
      </c>
      <c r="E2020" t="s">
        <v>85</v>
      </c>
      <c r="F2020" t="s">
        <v>231</v>
      </c>
      <c r="G2020">
        <v>18</v>
      </c>
      <c r="H2020" t="s">
        <v>251</v>
      </c>
      <c r="I2020" t="s">
        <v>578</v>
      </c>
      <c r="J2020" t="s">
        <v>498</v>
      </c>
      <c r="K2020" s="142">
        <v>56</v>
      </c>
      <c r="L2020" s="326">
        <v>0.12640999257564539</v>
      </c>
      <c r="N2020" s="142">
        <v>520</v>
      </c>
      <c r="O2020" s="326">
        <v>7.8419998288154602E-2</v>
      </c>
      <c r="Q2020" s="142">
        <v>17871</v>
      </c>
      <c r="R2020" s="326">
        <v>0.1448400020599365</v>
      </c>
    </row>
    <row r="2021" spans="1:19" x14ac:dyDescent="0.25">
      <c r="A2021" t="s">
        <v>478</v>
      </c>
      <c r="B2021" t="s">
        <v>284</v>
      </c>
      <c r="C2021" t="s">
        <v>309</v>
      </c>
      <c r="D2021" t="s">
        <v>477</v>
      </c>
      <c r="E2021" t="s">
        <v>85</v>
      </c>
      <c r="F2021" t="s">
        <v>231</v>
      </c>
      <c r="G2021" s="133">
        <v>18</v>
      </c>
      <c r="H2021" t="s">
        <v>251</v>
      </c>
      <c r="I2021" t="s">
        <v>578</v>
      </c>
      <c r="J2021" t="s">
        <v>497</v>
      </c>
      <c r="K2021" s="327">
        <v>157</v>
      </c>
      <c r="L2021" s="326">
        <v>0.35440000891685491</v>
      </c>
      <c r="N2021" s="327">
        <v>1012</v>
      </c>
      <c r="O2021" s="326">
        <v>0.15262000262737269</v>
      </c>
      <c r="Q2021" s="327">
        <v>21943</v>
      </c>
      <c r="R2021" s="326">
        <v>0.17783999443054199</v>
      </c>
      <c r="S2021" s="325"/>
    </row>
    <row r="2022" spans="1:19" x14ac:dyDescent="0.25">
      <c r="A2022" t="s">
        <v>478</v>
      </c>
      <c r="B2022" t="s">
        <v>284</v>
      </c>
      <c r="C2022" t="s">
        <v>309</v>
      </c>
      <c r="D2022" t="s">
        <v>477</v>
      </c>
      <c r="E2022" t="s">
        <v>85</v>
      </c>
      <c r="F2022" t="s">
        <v>231</v>
      </c>
      <c r="G2022">
        <v>18</v>
      </c>
      <c r="H2022" t="s">
        <v>251</v>
      </c>
      <c r="I2022" t="s">
        <v>578</v>
      </c>
      <c r="J2022" t="s">
        <v>496</v>
      </c>
      <c r="K2022" s="142">
        <v>117</v>
      </c>
      <c r="L2022" s="326">
        <v>0.26410999894142151</v>
      </c>
      <c r="N2022" s="142">
        <v>1414</v>
      </c>
      <c r="O2022" s="326">
        <v>0.21323999762535101</v>
      </c>
      <c r="Q2022" s="142">
        <v>25988</v>
      </c>
      <c r="R2022" s="326">
        <v>0.21062999963760379</v>
      </c>
    </row>
    <row r="2023" spans="1:19" x14ac:dyDescent="0.25">
      <c r="A2023" t="s">
        <v>478</v>
      </c>
      <c r="B2023" t="s">
        <v>284</v>
      </c>
      <c r="C2023" t="s">
        <v>309</v>
      </c>
      <c r="D2023" t="s">
        <v>477</v>
      </c>
      <c r="E2023" t="s">
        <v>85</v>
      </c>
      <c r="F2023" t="s">
        <v>231</v>
      </c>
      <c r="G2023" s="133">
        <v>18</v>
      </c>
      <c r="H2023" t="s">
        <v>251</v>
      </c>
      <c r="I2023" t="s">
        <v>578</v>
      </c>
      <c r="J2023" t="s">
        <v>495</v>
      </c>
      <c r="K2023" s="327">
        <v>97</v>
      </c>
      <c r="L2023" s="326">
        <v>0.2189600020647049</v>
      </c>
      <c r="N2023" s="327">
        <v>1656</v>
      </c>
      <c r="O2023" s="326">
        <v>0.24974000453948969</v>
      </c>
      <c r="Q2023" s="327">
        <v>27975</v>
      </c>
      <c r="R2023" s="326">
        <v>0.22673000395298001</v>
      </c>
      <c r="S2023" s="325"/>
    </row>
    <row r="2024" spans="1:19" x14ac:dyDescent="0.25">
      <c r="A2024" t="s">
        <v>478</v>
      </c>
      <c r="B2024" t="s">
        <v>284</v>
      </c>
      <c r="C2024" t="s">
        <v>309</v>
      </c>
      <c r="D2024" t="s">
        <v>477</v>
      </c>
      <c r="E2024" t="s">
        <v>85</v>
      </c>
      <c r="F2024" t="s">
        <v>231</v>
      </c>
      <c r="G2024" s="133">
        <v>18</v>
      </c>
      <c r="H2024" t="s">
        <v>251</v>
      </c>
      <c r="I2024" t="s">
        <v>578</v>
      </c>
      <c r="J2024" t="s">
        <v>494</v>
      </c>
      <c r="K2024" s="327">
        <v>16</v>
      </c>
      <c r="L2024" s="326">
        <v>3.6120001226663589E-2</v>
      </c>
      <c r="N2024" s="327">
        <v>2029</v>
      </c>
      <c r="O2024" s="326">
        <v>0.30599001049995422</v>
      </c>
      <c r="Q2024" s="327">
        <v>29608</v>
      </c>
      <c r="R2024" s="326">
        <v>0.23995999991893771</v>
      </c>
      <c r="S2024" s="325"/>
    </row>
    <row r="2025" spans="1:19" x14ac:dyDescent="0.25">
      <c r="A2025" t="s">
        <v>478</v>
      </c>
      <c r="B2025" t="s">
        <v>284</v>
      </c>
      <c r="C2025" t="s">
        <v>309</v>
      </c>
      <c r="D2025" t="s">
        <v>477</v>
      </c>
      <c r="E2025" t="s">
        <v>85</v>
      </c>
      <c r="F2025" t="s">
        <v>231</v>
      </c>
      <c r="G2025" s="133">
        <v>18</v>
      </c>
      <c r="H2025" t="s">
        <v>251</v>
      </c>
      <c r="I2025" t="s">
        <v>476</v>
      </c>
      <c r="J2025" t="s">
        <v>482</v>
      </c>
      <c r="K2025" s="327">
        <v>353</v>
      </c>
      <c r="L2025" s="326">
        <v>0.79684001207351685</v>
      </c>
      <c r="M2025" s="326">
        <v>0.81148999929428101</v>
      </c>
      <c r="N2025" s="327">
        <v>5011</v>
      </c>
      <c r="O2025" s="326">
        <v>0.75568997859954834</v>
      </c>
      <c r="P2025" s="326">
        <v>0.78320997953414917</v>
      </c>
      <c r="Q2025" s="327">
        <v>91484</v>
      </c>
      <c r="R2025" s="326">
        <v>0.74145001173019409</v>
      </c>
      <c r="S2025" s="325">
        <v>0.77395999431610107</v>
      </c>
    </row>
    <row r="2026" spans="1:19" x14ac:dyDescent="0.25">
      <c r="A2026" t="s">
        <v>478</v>
      </c>
      <c r="B2026" t="s">
        <v>284</v>
      </c>
      <c r="C2026" t="s">
        <v>309</v>
      </c>
      <c r="D2026" t="s">
        <v>477</v>
      </c>
      <c r="E2026" t="s">
        <v>85</v>
      </c>
      <c r="F2026" t="s">
        <v>231</v>
      </c>
      <c r="G2026" s="133">
        <v>18</v>
      </c>
      <c r="H2026" t="s">
        <v>251</v>
      </c>
      <c r="I2026" t="s">
        <v>476</v>
      </c>
      <c r="J2026" t="s">
        <v>481</v>
      </c>
      <c r="K2026" s="327">
        <v>44</v>
      </c>
      <c r="L2026" s="326">
        <v>9.9320001900196075E-2</v>
      </c>
      <c r="M2026" s="326">
        <v>0.1011499986052513</v>
      </c>
      <c r="N2026" s="327">
        <v>679</v>
      </c>
      <c r="O2026" s="326">
        <v>0.1023999974131584</v>
      </c>
      <c r="P2026" s="326">
        <v>0.1061299964785576</v>
      </c>
      <c r="Q2026" s="327">
        <v>12086</v>
      </c>
      <c r="R2026" s="326">
        <v>9.7949996590614319E-2</v>
      </c>
      <c r="S2026" s="325">
        <v>0.1022500023245811</v>
      </c>
    </row>
    <row r="2027" spans="1:19" x14ac:dyDescent="0.25">
      <c r="A2027" t="s">
        <v>478</v>
      </c>
      <c r="B2027" t="s">
        <v>284</v>
      </c>
      <c r="C2027" t="s">
        <v>309</v>
      </c>
      <c r="D2027" t="s">
        <v>477</v>
      </c>
      <c r="E2027" t="s">
        <v>85</v>
      </c>
      <c r="F2027" t="s">
        <v>231</v>
      </c>
      <c r="G2027" s="133">
        <v>18</v>
      </c>
      <c r="H2027" t="s">
        <v>251</v>
      </c>
      <c r="I2027" t="s">
        <v>476</v>
      </c>
      <c r="J2027" t="s">
        <v>480</v>
      </c>
      <c r="K2027" s="327">
        <v>23</v>
      </c>
      <c r="L2027" s="326">
        <v>5.1920000463724143E-2</v>
      </c>
      <c r="M2027" s="326">
        <v>5.2870001643896103E-2</v>
      </c>
      <c r="N2027" s="327">
        <v>422</v>
      </c>
      <c r="O2027" s="326">
        <v>6.3639998435974121E-2</v>
      </c>
      <c r="P2027" s="326">
        <v>6.5959997475147247E-2</v>
      </c>
      <c r="Q2027" s="327">
        <v>8487</v>
      </c>
      <c r="R2027" s="326">
        <v>6.8779997527599335E-2</v>
      </c>
      <c r="S2027" s="325">
        <v>7.1800000965595245E-2</v>
      </c>
    </row>
    <row r="2028" spans="1:19" x14ac:dyDescent="0.25">
      <c r="A2028" t="s">
        <v>478</v>
      </c>
      <c r="B2028" t="s">
        <v>284</v>
      </c>
      <c r="C2028" t="s">
        <v>309</v>
      </c>
      <c r="D2028" t="s">
        <v>477</v>
      </c>
      <c r="E2028" t="s">
        <v>85</v>
      </c>
      <c r="F2028" t="s">
        <v>231</v>
      </c>
      <c r="G2028" s="133">
        <v>18</v>
      </c>
      <c r="H2028" t="s">
        <v>251</v>
      </c>
      <c r="I2028" t="s">
        <v>476</v>
      </c>
      <c r="J2028" t="s">
        <v>479</v>
      </c>
      <c r="K2028" s="327">
        <v>8</v>
      </c>
      <c r="L2028" s="326">
        <v>1.8060000613331791E-2</v>
      </c>
      <c r="N2028" s="327">
        <v>233</v>
      </c>
      <c r="O2028" s="326">
        <v>3.5140000283718109E-2</v>
      </c>
      <c r="Q2028" s="327">
        <v>5183</v>
      </c>
      <c r="R2028" s="326">
        <v>4.2010001838207238E-2</v>
      </c>
      <c r="S2028" s="325"/>
    </row>
    <row r="2029" spans="1:19" x14ac:dyDescent="0.25">
      <c r="A2029" t="s">
        <v>478</v>
      </c>
      <c r="B2029" t="s">
        <v>284</v>
      </c>
      <c r="C2029" t="s">
        <v>309</v>
      </c>
      <c r="D2029" t="s">
        <v>477</v>
      </c>
      <c r="E2029" t="s">
        <v>85</v>
      </c>
      <c r="F2029" t="s">
        <v>231</v>
      </c>
      <c r="G2029" s="133">
        <v>18</v>
      </c>
      <c r="H2029" t="s">
        <v>251</v>
      </c>
      <c r="I2029" t="s">
        <v>476</v>
      </c>
      <c r="J2029" t="s">
        <v>475</v>
      </c>
      <c r="K2029" s="327">
        <v>15</v>
      </c>
      <c r="L2029" s="326">
        <v>3.3860001713037491E-2</v>
      </c>
      <c r="M2029" s="326">
        <v>3.4480001777410507E-2</v>
      </c>
      <c r="N2029" s="327">
        <v>286</v>
      </c>
      <c r="O2029" s="326">
        <v>4.3129999190568917E-2</v>
      </c>
      <c r="P2029" s="326">
        <v>4.4700000435113907E-2</v>
      </c>
      <c r="Q2029" s="327">
        <v>6145</v>
      </c>
      <c r="R2029" s="326">
        <v>4.9800001084804528E-2</v>
      </c>
      <c r="S2029" s="325">
        <v>5.1989998668432243E-2</v>
      </c>
    </row>
    <row r="2030" spans="1:19" x14ac:dyDescent="0.25">
      <c r="A2030" t="s">
        <v>478</v>
      </c>
      <c r="B2030" t="s">
        <v>284</v>
      </c>
      <c r="C2030" t="s">
        <v>309</v>
      </c>
      <c r="D2030" t="s">
        <v>477</v>
      </c>
      <c r="E2030" t="s">
        <v>86</v>
      </c>
      <c r="F2030" t="s">
        <v>87</v>
      </c>
      <c r="G2030">
        <v>10</v>
      </c>
      <c r="H2030" t="s">
        <v>532</v>
      </c>
      <c r="I2030" t="s">
        <v>525</v>
      </c>
      <c r="J2030" t="s">
        <v>530</v>
      </c>
      <c r="K2030" s="142">
        <v>2</v>
      </c>
      <c r="L2030" s="326">
        <v>3.2800000626593828E-3</v>
      </c>
      <c r="N2030" s="142">
        <v>28</v>
      </c>
      <c r="O2030" s="326">
        <v>3.599999938160181E-3</v>
      </c>
      <c r="Q2030" s="142">
        <v>595</v>
      </c>
      <c r="R2030" s="326">
        <v>4.8199999146163464E-3</v>
      </c>
    </row>
    <row r="2031" spans="1:19" x14ac:dyDescent="0.25">
      <c r="A2031" t="s">
        <v>478</v>
      </c>
      <c r="B2031" t="s">
        <v>284</v>
      </c>
      <c r="C2031" t="s">
        <v>309</v>
      </c>
      <c r="D2031" t="s">
        <v>477</v>
      </c>
      <c r="E2031" t="s">
        <v>86</v>
      </c>
      <c r="F2031" t="s">
        <v>87</v>
      </c>
      <c r="G2031" s="133">
        <v>10</v>
      </c>
      <c r="H2031" t="s">
        <v>532</v>
      </c>
      <c r="I2031" t="s">
        <v>525</v>
      </c>
      <c r="J2031" t="s">
        <v>529</v>
      </c>
      <c r="K2031" s="327">
        <v>18</v>
      </c>
      <c r="L2031" s="326">
        <v>2.9559999704360958E-2</v>
      </c>
      <c r="N2031" s="327">
        <v>256</v>
      </c>
      <c r="O2031" s="326">
        <v>3.2930001616477973E-2</v>
      </c>
      <c r="Q2031" s="327">
        <v>4962</v>
      </c>
      <c r="R2031" s="326">
        <v>4.0219999849796302E-2</v>
      </c>
      <c r="S2031" s="325"/>
    </row>
    <row r="2032" spans="1:19" x14ac:dyDescent="0.25">
      <c r="A2032" t="s">
        <v>478</v>
      </c>
      <c r="B2032" t="s">
        <v>284</v>
      </c>
      <c r="C2032" t="s">
        <v>309</v>
      </c>
      <c r="D2032" t="s">
        <v>477</v>
      </c>
      <c r="E2032" t="s">
        <v>86</v>
      </c>
      <c r="F2032" t="s">
        <v>87</v>
      </c>
      <c r="G2032">
        <v>10</v>
      </c>
      <c r="H2032" t="s">
        <v>532</v>
      </c>
      <c r="I2032" t="s">
        <v>525</v>
      </c>
      <c r="J2032" t="s">
        <v>528</v>
      </c>
      <c r="K2032" s="142">
        <v>57</v>
      </c>
      <c r="L2032" s="326">
        <v>9.3599997460842133E-2</v>
      </c>
      <c r="N2032" s="142">
        <v>848</v>
      </c>
      <c r="O2032" s="326">
        <v>0.1090800017118454</v>
      </c>
      <c r="Q2032" s="142">
        <v>15699</v>
      </c>
      <c r="R2032" s="326">
        <v>0.12724000215530401</v>
      </c>
    </row>
    <row r="2033" spans="1:19" x14ac:dyDescent="0.25">
      <c r="A2033" t="s">
        <v>478</v>
      </c>
      <c r="B2033" t="s">
        <v>284</v>
      </c>
      <c r="C2033" t="s">
        <v>309</v>
      </c>
      <c r="D2033" t="s">
        <v>477</v>
      </c>
      <c r="E2033" t="s">
        <v>86</v>
      </c>
      <c r="F2033" t="s">
        <v>87</v>
      </c>
      <c r="G2033" s="133">
        <v>10</v>
      </c>
      <c r="H2033" t="s">
        <v>532</v>
      </c>
      <c r="I2033" t="s">
        <v>525</v>
      </c>
      <c r="J2033" t="s">
        <v>527</v>
      </c>
      <c r="K2033" s="327">
        <v>135</v>
      </c>
      <c r="L2033" s="326">
        <v>0.221670001745224</v>
      </c>
      <c r="N2033" s="327">
        <v>1842</v>
      </c>
      <c r="O2033" s="326">
        <v>0.2369399964809418</v>
      </c>
      <c r="Q2033" s="327">
        <v>30576</v>
      </c>
      <c r="R2033" s="326">
        <v>0.2478100061416626</v>
      </c>
      <c r="S2033" s="325"/>
    </row>
    <row r="2034" spans="1:19" x14ac:dyDescent="0.25">
      <c r="A2034" t="s">
        <v>478</v>
      </c>
      <c r="B2034" t="s">
        <v>284</v>
      </c>
      <c r="C2034" t="s">
        <v>309</v>
      </c>
      <c r="D2034" t="s">
        <v>477</v>
      </c>
      <c r="E2034" t="s">
        <v>86</v>
      </c>
      <c r="F2034" t="s">
        <v>87</v>
      </c>
      <c r="G2034">
        <v>10</v>
      </c>
      <c r="H2034" t="s">
        <v>532</v>
      </c>
      <c r="I2034" t="s">
        <v>525</v>
      </c>
      <c r="J2034" t="s">
        <v>526</v>
      </c>
      <c r="K2034" s="142">
        <v>167</v>
      </c>
      <c r="L2034" s="326">
        <v>0.27421998977661127</v>
      </c>
      <c r="N2034" s="142">
        <v>1927</v>
      </c>
      <c r="O2034" s="326">
        <v>0.2478799968957901</v>
      </c>
      <c r="Q2034" s="142">
        <v>30917</v>
      </c>
      <c r="R2034" s="326">
        <v>0.25056999921798712</v>
      </c>
    </row>
    <row r="2035" spans="1:19" x14ac:dyDescent="0.25">
      <c r="A2035" t="s">
        <v>478</v>
      </c>
      <c r="B2035" t="s">
        <v>284</v>
      </c>
      <c r="C2035" t="s">
        <v>309</v>
      </c>
      <c r="D2035" t="s">
        <v>477</v>
      </c>
      <c r="E2035" t="s">
        <v>86</v>
      </c>
      <c r="F2035" t="s">
        <v>87</v>
      </c>
      <c r="G2035" s="133">
        <v>10</v>
      </c>
      <c r="H2035" t="s">
        <v>532</v>
      </c>
      <c r="I2035" t="s">
        <v>525</v>
      </c>
      <c r="J2035" t="s">
        <v>259</v>
      </c>
      <c r="K2035" s="327">
        <v>121</v>
      </c>
      <c r="L2035" s="326">
        <v>0.19868999719619751</v>
      </c>
      <c r="N2035" s="327">
        <v>1613</v>
      </c>
      <c r="O2035" s="326">
        <v>0.20748999714851379</v>
      </c>
      <c r="Q2035" s="327">
        <v>23351</v>
      </c>
      <c r="R2035" s="326">
        <v>0.18925000727176669</v>
      </c>
      <c r="S2035" s="325"/>
    </row>
    <row r="2036" spans="1:19" x14ac:dyDescent="0.25">
      <c r="A2036" t="s">
        <v>478</v>
      </c>
      <c r="B2036" t="s">
        <v>284</v>
      </c>
      <c r="C2036" t="s">
        <v>309</v>
      </c>
      <c r="D2036" t="s">
        <v>477</v>
      </c>
      <c r="E2036" t="s">
        <v>86</v>
      </c>
      <c r="F2036" t="s">
        <v>87</v>
      </c>
      <c r="G2036">
        <v>10</v>
      </c>
      <c r="H2036" t="s">
        <v>532</v>
      </c>
      <c r="I2036" t="s">
        <v>525</v>
      </c>
      <c r="J2036" t="s">
        <v>260</v>
      </c>
      <c r="K2036" s="142">
        <v>109</v>
      </c>
      <c r="L2036" s="326">
        <v>0.17897999286651611</v>
      </c>
      <c r="N2036" s="142">
        <v>1260</v>
      </c>
      <c r="O2036" s="326">
        <v>0.1620800048112869</v>
      </c>
      <c r="Q2036" s="142">
        <v>17285</v>
      </c>
      <c r="R2036" s="326">
        <v>0.14009000360965729</v>
      </c>
    </row>
    <row r="2037" spans="1:19" x14ac:dyDescent="0.25">
      <c r="A2037" t="s">
        <v>478</v>
      </c>
      <c r="B2037" t="s">
        <v>284</v>
      </c>
      <c r="C2037" t="s">
        <v>309</v>
      </c>
      <c r="D2037" t="s">
        <v>477</v>
      </c>
      <c r="E2037" t="s">
        <v>86</v>
      </c>
      <c r="F2037" t="s">
        <v>87</v>
      </c>
      <c r="G2037" s="133">
        <v>10</v>
      </c>
      <c r="H2037" t="s">
        <v>532</v>
      </c>
      <c r="I2037" t="s">
        <v>521</v>
      </c>
      <c r="J2037" t="s">
        <v>524</v>
      </c>
      <c r="K2037" s="327">
        <v>498</v>
      </c>
      <c r="L2037" s="326">
        <v>0.81773000955581665</v>
      </c>
      <c r="M2037" s="326">
        <v>0.827239990234375</v>
      </c>
      <c r="N2037" s="327">
        <v>6287</v>
      </c>
      <c r="O2037" s="326">
        <v>0.80871999263763428</v>
      </c>
      <c r="P2037" s="326">
        <v>0.85119998455047607</v>
      </c>
      <c r="Q2037" s="327">
        <v>99716</v>
      </c>
      <c r="R2037" s="326">
        <v>0.80817002058029175</v>
      </c>
      <c r="S2037" s="325">
        <v>0.84360998868942261</v>
      </c>
    </row>
    <row r="2038" spans="1:19" x14ac:dyDescent="0.25">
      <c r="A2038" t="s">
        <v>478</v>
      </c>
      <c r="B2038" t="s">
        <v>284</v>
      </c>
      <c r="C2038" t="s">
        <v>309</v>
      </c>
      <c r="D2038" t="s">
        <v>477</v>
      </c>
      <c r="E2038" t="s">
        <v>86</v>
      </c>
      <c r="F2038" t="s">
        <v>87</v>
      </c>
      <c r="G2038" s="133">
        <v>10</v>
      </c>
      <c r="H2038" t="s">
        <v>532</v>
      </c>
      <c r="I2038" t="s">
        <v>521</v>
      </c>
      <c r="J2038" t="s">
        <v>523</v>
      </c>
      <c r="K2038" s="327">
        <v>68</v>
      </c>
      <c r="L2038" s="326">
        <v>0.1116600036621094</v>
      </c>
      <c r="M2038" s="326">
        <v>0.11296000331640239</v>
      </c>
      <c r="N2038" s="327">
        <v>664</v>
      </c>
      <c r="O2038" s="326">
        <v>8.5409998893737793E-2</v>
      </c>
      <c r="P2038" s="326">
        <v>8.9900001883506775E-2</v>
      </c>
      <c r="Q2038" s="327">
        <v>10969</v>
      </c>
      <c r="R2038" s="326">
        <v>8.8899999856948853E-2</v>
      </c>
      <c r="S2038" s="325">
        <v>9.2799998819828033E-2</v>
      </c>
    </row>
    <row r="2039" spans="1:19" x14ac:dyDescent="0.25">
      <c r="A2039" t="s">
        <v>478</v>
      </c>
      <c r="B2039" t="s">
        <v>284</v>
      </c>
      <c r="C2039" t="s">
        <v>309</v>
      </c>
      <c r="D2039" t="s">
        <v>477</v>
      </c>
      <c r="E2039" t="s">
        <v>86</v>
      </c>
      <c r="F2039" t="s">
        <v>87</v>
      </c>
      <c r="G2039">
        <v>10</v>
      </c>
      <c r="H2039" t="s">
        <v>532</v>
      </c>
      <c r="I2039" t="s">
        <v>521</v>
      </c>
      <c r="J2039" t="s">
        <v>522</v>
      </c>
      <c r="K2039" s="142">
        <v>36</v>
      </c>
      <c r="L2039" s="326">
        <v>5.9110000729560852E-2</v>
      </c>
      <c r="M2039" s="326">
        <v>5.9799998998641968E-2</v>
      </c>
      <c r="N2039" s="142">
        <v>435</v>
      </c>
      <c r="O2039" s="326">
        <v>5.5959999561309808E-2</v>
      </c>
      <c r="P2039" s="326">
        <v>5.8899998664855957E-2</v>
      </c>
      <c r="Q2039" s="142">
        <v>7517</v>
      </c>
      <c r="R2039" s="326">
        <v>6.0920000076293952E-2</v>
      </c>
      <c r="S2039" s="326">
        <v>6.3589997589588165E-2</v>
      </c>
    </row>
    <row r="2040" spans="1:19" x14ac:dyDescent="0.25">
      <c r="A2040" t="s">
        <v>478</v>
      </c>
      <c r="B2040" t="s">
        <v>284</v>
      </c>
      <c r="C2040" t="s">
        <v>309</v>
      </c>
      <c r="D2040" t="s">
        <v>477</v>
      </c>
      <c r="E2040" t="s">
        <v>86</v>
      </c>
      <c r="F2040" t="s">
        <v>87</v>
      </c>
      <c r="G2040" s="133">
        <v>10</v>
      </c>
      <c r="H2040" t="s">
        <v>532</v>
      </c>
      <c r="I2040" t="s">
        <v>521</v>
      </c>
      <c r="J2040" t="s">
        <v>438</v>
      </c>
      <c r="K2040" s="327">
        <v>7</v>
      </c>
      <c r="L2040" s="326">
        <v>1.1490000411868101E-2</v>
      </c>
      <c r="N2040" s="327">
        <v>388</v>
      </c>
      <c r="O2040" s="326">
        <v>4.9910001456737518E-2</v>
      </c>
      <c r="Q2040" s="327">
        <v>5183</v>
      </c>
      <c r="R2040" s="326">
        <v>4.2010001838207238E-2</v>
      </c>
      <c r="S2040" s="325"/>
    </row>
    <row r="2041" spans="1:19" x14ac:dyDescent="0.25">
      <c r="A2041" t="s">
        <v>478</v>
      </c>
      <c r="B2041" t="s">
        <v>284</v>
      </c>
      <c r="C2041" t="s">
        <v>309</v>
      </c>
      <c r="D2041" t="s">
        <v>477</v>
      </c>
      <c r="E2041" t="s">
        <v>86</v>
      </c>
      <c r="F2041" t="s">
        <v>87</v>
      </c>
      <c r="G2041" s="133">
        <v>10</v>
      </c>
      <c r="H2041" t="s">
        <v>532</v>
      </c>
      <c r="I2041" t="s">
        <v>517</v>
      </c>
      <c r="J2041" t="s">
        <v>520</v>
      </c>
      <c r="K2041" s="327">
        <v>209</v>
      </c>
      <c r="L2041" s="326">
        <v>0.34319001436233521</v>
      </c>
      <c r="N2041" s="327">
        <v>2645</v>
      </c>
      <c r="O2041" s="326">
        <v>0.3402400016784668</v>
      </c>
      <c r="Q2041" s="327">
        <v>43571</v>
      </c>
      <c r="R2041" s="326">
        <v>0.35313001275062561</v>
      </c>
      <c r="S2041" s="325"/>
    </row>
    <row r="2042" spans="1:19" x14ac:dyDescent="0.25">
      <c r="A2042" t="s">
        <v>478</v>
      </c>
      <c r="B2042" t="s">
        <v>284</v>
      </c>
      <c r="C2042" t="s">
        <v>309</v>
      </c>
      <c r="D2042" t="s">
        <v>477</v>
      </c>
      <c r="E2042" t="s">
        <v>86</v>
      </c>
      <c r="F2042" t="s">
        <v>87</v>
      </c>
      <c r="G2042" s="133">
        <v>10</v>
      </c>
      <c r="H2042" t="s">
        <v>532</v>
      </c>
      <c r="I2042" t="s">
        <v>517</v>
      </c>
      <c r="J2042" t="s">
        <v>519</v>
      </c>
      <c r="K2042" s="327">
        <v>181</v>
      </c>
      <c r="L2042" s="326">
        <v>0.29721000790596008</v>
      </c>
      <c r="N2042" s="327">
        <v>2292</v>
      </c>
      <c r="O2042" s="326">
        <v>0.29482999444007868</v>
      </c>
      <c r="Q2042" s="327">
        <v>34904</v>
      </c>
      <c r="R2042" s="326">
        <v>0.28288999199867249</v>
      </c>
      <c r="S2042" s="325"/>
    </row>
    <row r="2043" spans="1:19" x14ac:dyDescent="0.25">
      <c r="A2043" t="s">
        <v>478</v>
      </c>
      <c r="B2043" t="s">
        <v>284</v>
      </c>
      <c r="C2043" t="s">
        <v>309</v>
      </c>
      <c r="D2043" t="s">
        <v>477</v>
      </c>
      <c r="E2043" t="s">
        <v>86</v>
      </c>
      <c r="F2043" t="s">
        <v>87</v>
      </c>
      <c r="G2043" s="133">
        <v>10</v>
      </c>
      <c r="H2043" t="s">
        <v>532</v>
      </c>
      <c r="I2043" t="s">
        <v>517</v>
      </c>
      <c r="J2043" t="s">
        <v>518</v>
      </c>
      <c r="K2043" s="327">
        <v>219</v>
      </c>
      <c r="L2043" s="326">
        <v>0.35960999131202698</v>
      </c>
      <c r="N2043" s="327">
        <v>2837</v>
      </c>
      <c r="O2043" s="326">
        <v>0.36493000388145452</v>
      </c>
      <c r="Q2043" s="327">
        <v>44910</v>
      </c>
      <c r="R2043" s="326">
        <v>0.3639799952507019</v>
      </c>
      <c r="S2043" s="325"/>
    </row>
    <row r="2044" spans="1:19" x14ac:dyDescent="0.25">
      <c r="A2044" t="s">
        <v>478</v>
      </c>
      <c r="B2044" t="s">
        <v>284</v>
      </c>
      <c r="C2044" t="s">
        <v>309</v>
      </c>
      <c r="D2044" t="s">
        <v>477</v>
      </c>
      <c r="E2044" t="s">
        <v>86</v>
      </c>
      <c r="F2044" t="s">
        <v>87</v>
      </c>
      <c r="G2044" s="133">
        <v>10</v>
      </c>
      <c r="H2044" t="s">
        <v>532</v>
      </c>
      <c r="I2044" t="s">
        <v>513</v>
      </c>
      <c r="J2044" t="s">
        <v>516</v>
      </c>
      <c r="K2044" s="327">
        <v>17</v>
      </c>
      <c r="L2044" s="326">
        <v>2.7909999713301659E-2</v>
      </c>
      <c r="M2044" s="326">
        <v>2.875999920070171E-2</v>
      </c>
      <c r="N2044" s="327">
        <v>257</v>
      </c>
      <c r="O2044" s="326">
        <v>3.3059999346733093E-2</v>
      </c>
      <c r="P2044" s="326">
        <v>3.5679999738931663E-2</v>
      </c>
      <c r="Q2044" s="327">
        <v>4179</v>
      </c>
      <c r="R2044" s="326">
        <v>3.3870000392198563E-2</v>
      </c>
      <c r="S2044" s="325">
        <v>3.8320001214742661E-2</v>
      </c>
    </row>
    <row r="2045" spans="1:19" x14ac:dyDescent="0.25">
      <c r="A2045" t="s">
        <v>478</v>
      </c>
      <c r="B2045" t="s">
        <v>284</v>
      </c>
      <c r="C2045" t="s">
        <v>309</v>
      </c>
      <c r="D2045" t="s">
        <v>477</v>
      </c>
      <c r="E2045" t="s">
        <v>86</v>
      </c>
      <c r="F2045" t="s">
        <v>87</v>
      </c>
      <c r="G2045">
        <v>10</v>
      </c>
      <c r="H2045" t="s">
        <v>532</v>
      </c>
      <c r="I2045" t="s">
        <v>513</v>
      </c>
      <c r="J2045" t="s">
        <v>515</v>
      </c>
      <c r="K2045" s="142">
        <v>50</v>
      </c>
      <c r="L2045" s="326">
        <v>8.2099996507167816E-2</v>
      </c>
      <c r="M2045" s="326">
        <v>8.4600001573562622E-2</v>
      </c>
      <c r="N2045" s="142">
        <v>606</v>
      </c>
      <c r="O2045" s="326">
        <v>7.7950000762939453E-2</v>
      </c>
      <c r="P2045" s="326">
        <v>8.4140002727508545E-2</v>
      </c>
      <c r="Q2045" s="142">
        <v>13286</v>
      </c>
      <c r="R2045" s="326">
        <v>0.1076800003647804</v>
      </c>
      <c r="S2045" s="326">
        <v>0.12182000279426571</v>
      </c>
    </row>
    <row r="2046" spans="1:19" x14ac:dyDescent="0.25">
      <c r="A2046" t="s">
        <v>478</v>
      </c>
      <c r="B2046" t="s">
        <v>284</v>
      </c>
      <c r="C2046" t="s">
        <v>309</v>
      </c>
      <c r="D2046" t="s">
        <v>477</v>
      </c>
      <c r="E2046" t="s">
        <v>86</v>
      </c>
      <c r="F2046" t="s">
        <v>87</v>
      </c>
      <c r="G2046" s="133">
        <v>10</v>
      </c>
      <c r="H2046" t="s">
        <v>532</v>
      </c>
      <c r="I2046" t="s">
        <v>513</v>
      </c>
      <c r="J2046" t="s">
        <v>514</v>
      </c>
      <c r="K2046" s="327">
        <v>524</v>
      </c>
      <c r="L2046" s="326">
        <v>0.86043000221252441</v>
      </c>
      <c r="M2046" s="326">
        <v>0.88662999868392944</v>
      </c>
      <c r="N2046" s="327">
        <v>6339</v>
      </c>
      <c r="O2046" s="326">
        <v>0.81541001796722412</v>
      </c>
      <c r="P2046" s="326">
        <v>0.88016998767852783</v>
      </c>
      <c r="Q2046" s="327">
        <v>91601</v>
      </c>
      <c r="R2046" s="326">
        <v>0.74239999055862427</v>
      </c>
      <c r="S2046" s="325">
        <v>0.83986997604370117</v>
      </c>
    </row>
    <row r="2047" spans="1:19" x14ac:dyDescent="0.25">
      <c r="A2047" t="s">
        <v>478</v>
      </c>
      <c r="B2047" t="s">
        <v>284</v>
      </c>
      <c r="C2047" t="s">
        <v>309</v>
      </c>
      <c r="D2047" t="s">
        <v>477</v>
      </c>
      <c r="E2047" t="s">
        <v>86</v>
      </c>
      <c r="F2047" t="s">
        <v>87</v>
      </c>
      <c r="G2047" s="133">
        <v>10</v>
      </c>
      <c r="H2047" t="s">
        <v>532</v>
      </c>
      <c r="I2047" t="s">
        <v>513</v>
      </c>
      <c r="J2047" t="s">
        <v>512</v>
      </c>
      <c r="K2047" s="327">
        <v>18</v>
      </c>
      <c r="L2047" s="326">
        <v>2.9559999704360958E-2</v>
      </c>
      <c r="N2047" s="327">
        <v>572</v>
      </c>
      <c r="O2047" s="326">
        <v>7.3579996824264526E-2</v>
      </c>
      <c r="Q2047" s="327">
        <v>14319</v>
      </c>
      <c r="R2047" s="326">
        <v>0.11604999750852581</v>
      </c>
      <c r="S2047" s="325"/>
    </row>
    <row r="2048" spans="1:19" x14ac:dyDescent="0.25">
      <c r="A2048" t="s">
        <v>478</v>
      </c>
      <c r="B2048" t="s">
        <v>284</v>
      </c>
      <c r="C2048" t="s">
        <v>309</v>
      </c>
      <c r="D2048" t="s">
        <v>477</v>
      </c>
      <c r="E2048" t="s">
        <v>86</v>
      </c>
      <c r="F2048" t="s">
        <v>87</v>
      </c>
      <c r="G2048" s="133">
        <v>10</v>
      </c>
      <c r="H2048" t="s">
        <v>532</v>
      </c>
      <c r="I2048" t="s">
        <v>575</v>
      </c>
      <c r="J2048" t="s">
        <v>511</v>
      </c>
      <c r="K2048" s="327">
        <v>2</v>
      </c>
      <c r="L2048" s="326">
        <v>3.2800000626593828E-3</v>
      </c>
      <c r="M2048" s="326">
        <v>3.359999973326921E-3</v>
      </c>
      <c r="N2048" s="327">
        <v>127</v>
      </c>
      <c r="O2048" s="326">
        <v>1.6340000554919239E-2</v>
      </c>
      <c r="P2048" s="326">
        <v>1.7139999195933339E-2</v>
      </c>
      <c r="Q2048" s="327">
        <v>5100</v>
      </c>
      <c r="R2048" s="326">
        <v>4.1329998522996902E-2</v>
      </c>
      <c r="S2048" s="325">
        <v>4.4070001691579819E-2</v>
      </c>
    </row>
    <row r="2049" spans="1:19" x14ac:dyDescent="0.25">
      <c r="A2049" t="s">
        <v>478</v>
      </c>
      <c r="B2049" t="s">
        <v>284</v>
      </c>
      <c r="C2049" t="s">
        <v>309</v>
      </c>
      <c r="D2049" t="s">
        <v>477</v>
      </c>
      <c r="E2049" t="s">
        <v>86</v>
      </c>
      <c r="F2049" t="s">
        <v>87</v>
      </c>
      <c r="G2049" s="133">
        <v>10</v>
      </c>
      <c r="H2049" t="s">
        <v>532</v>
      </c>
      <c r="I2049" t="s">
        <v>575</v>
      </c>
      <c r="J2049" t="s">
        <v>510</v>
      </c>
      <c r="K2049" s="327">
        <v>0</v>
      </c>
      <c r="L2049" s="326">
        <v>0</v>
      </c>
      <c r="M2049" s="326">
        <v>0</v>
      </c>
      <c r="N2049" s="327">
        <v>43</v>
      </c>
      <c r="O2049" s="326">
        <v>5.5300001986324787E-3</v>
      </c>
      <c r="P2049" s="326">
        <v>5.7999999262392521E-3</v>
      </c>
      <c r="Q2049" s="327">
        <v>2781</v>
      </c>
      <c r="R2049" s="326">
        <v>2.2539999336004261E-2</v>
      </c>
      <c r="S2049" s="325">
        <v>2.4029999971389771E-2</v>
      </c>
    </row>
    <row r="2050" spans="1:19" x14ac:dyDescent="0.25">
      <c r="A2050" t="s">
        <v>478</v>
      </c>
      <c r="B2050" t="s">
        <v>284</v>
      </c>
      <c r="C2050" t="s">
        <v>309</v>
      </c>
      <c r="D2050" t="s">
        <v>477</v>
      </c>
      <c r="E2050" t="s">
        <v>86</v>
      </c>
      <c r="F2050" t="s">
        <v>87</v>
      </c>
      <c r="G2050" s="133">
        <v>10</v>
      </c>
      <c r="H2050" t="s">
        <v>532</v>
      </c>
      <c r="I2050" t="s">
        <v>575</v>
      </c>
      <c r="J2050" t="s">
        <v>509</v>
      </c>
      <c r="K2050" s="327">
        <v>2</v>
      </c>
      <c r="L2050" s="326">
        <v>3.2800000626593828E-3</v>
      </c>
      <c r="M2050" s="326">
        <v>3.359999973326921E-3</v>
      </c>
      <c r="N2050" s="327">
        <v>63</v>
      </c>
      <c r="O2050" s="326">
        <v>8.1000002101063728E-3</v>
      </c>
      <c r="P2050" s="326">
        <v>8.500000461935997E-3</v>
      </c>
      <c r="Q2050" s="327">
        <v>909</v>
      </c>
      <c r="R2050" s="326">
        <v>7.3699997738003731E-3</v>
      </c>
      <c r="S2050" s="325">
        <v>7.8499997034668922E-3</v>
      </c>
    </row>
    <row r="2051" spans="1:19" x14ac:dyDescent="0.25">
      <c r="A2051" t="s">
        <v>478</v>
      </c>
      <c r="B2051" t="s">
        <v>284</v>
      </c>
      <c r="C2051" t="s">
        <v>309</v>
      </c>
      <c r="D2051" t="s">
        <v>477</v>
      </c>
      <c r="E2051" t="s">
        <v>86</v>
      </c>
      <c r="F2051" t="s">
        <v>87</v>
      </c>
      <c r="G2051" s="133">
        <v>10</v>
      </c>
      <c r="H2051" t="s">
        <v>532</v>
      </c>
      <c r="I2051" t="s">
        <v>575</v>
      </c>
      <c r="J2051" t="s">
        <v>508</v>
      </c>
      <c r="K2051" s="327">
        <v>48</v>
      </c>
      <c r="L2051" s="326">
        <v>7.8819997608661652E-2</v>
      </c>
      <c r="M2051" s="326">
        <v>8.0669999122619629E-2</v>
      </c>
      <c r="N2051" s="327">
        <v>91</v>
      </c>
      <c r="O2051" s="326">
        <v>1.1710000224411489E-2</v>
      </c>
      <c r="P2051" s="326">
        <v>1.2280000373721119E-2</v>
      </c>
      <c r="Q2051" s="327">
        <v>2219</v>
      </c>
      <c r="R2051" s="326">
        <v>1.7980000004172329E-2</v>
      </c>
      <c r="S2051" s="325">
        <v>1.9169999286532399E-2</v>
      </c>
    </row>
    <row r="2052" spans="1:19" x14ac:dyDescent="0.25">
      <c r="A2052" t="s">
        <v>478</v>
      </c>
      <c r="B2052" t="s">
        <v>284</v>
      </c>
      <c r="C2052" t="s">
        <v>309</v>
      </c>
      <c r="D2052" t="s">
        <v>477</v>
      </c>
      <c r="E2052" t="s">
        <v>86</v>
      </c>
      <c r="F2052" t="s">
        <v>87</v>
      </c>
      <c r="G2052">
        <v>10</v>
      </c>
      <c r="H2052" t="s">
        <v>532</v>
      </c>
      <c r="I2052" t="s">
        <v>575</v>
      </c>
      <c r="J2052" t="s">
        <v>438</v>
      </c>
      <c r="K2052" s="142">
        <v>14</v>
      </c>
      <c r="L2052" s="326">
        <v>2.2989999502897259E-2</v>
      </c>
      <c r="N2052" s="142">
        <v>364</v>
      </c>
      <c r="O2052" s="326">
        <v>4.6819999814033508E-2</v>
      </c>
      <c r="Q2052" s="142">
        <v>7648</v>
      </c>
      <c r="R2052" s="326">
        <v>6.1980001628398902E-2</v>
      </c>
    </row>
    <row r="2053" spans="1:19" x14ac:dyDescent="0.25">
      <c r="A2053" t="s">
        <v>478</v>
      </c>
      <c r="B2053" t="s">
        <v>284</v>
      </c>
      <c r="C2053" t="s">
        <v>309</v>
      </c>
      <c r="D2053" t="s">
        <v>477</v>
      </c>
      <c r="E2053" t="s">
        <v>86</v>
      </c>
      <c r="F2053" t="s">
        <v>87</v>
      </c>
      <c r="G2053" s="133">
        <v>10</v>
      </c>
      <c r="H2053" t="s">
        <v>532</v>
      </c>
      <c r="I2053" t="s">
        <v>575</v>
      </c>
      <c r="J2053" t="s">
        <v>507</v>
      </c>
      <c r="K2053" s="327">
        <v>543</v>
      </c>
      <c r="L2053" s="326">
        <v>0.89162999391555786</v>
      </c>
      <c r="M2053" s="326">
        <v>0.91260999441146851</v>
      </c>
      <c r="N2053" s="327">
        <v>7086</v>
      </c>
      <c r="O2053" s="326">
        <v>0.91149997711181641</v>
      </c>
      <c r="P2053" s="326">
        <v>0.95627999305725098</v>
      </c>
      <c r="Q2053" s="327">
        <v>104728</v>
      </c>
      <c r="R2053" s="326">
        <v>0.84878998994827271</v>
      </c>
      <c r="S2053" s="325">
        <v>0.90487998723983765</v>
      </c>
    </row>
    <row r="2054" spans="1:19" x14ac:dyDescent="0.25">
      <c r="A2054" t="s">
        <v>478</v>
      </c>
      <c r="B2054" t="s">
        <v>284</v>
      </c>
      <c r="C2054" t="s">
        <v>309</v>
      </c>
      <c r="D2054" t="s">
        <v>477</v>
      </c>
      <c r="E2054" t="s">
        <v>86</v>
      </c>
      <c r="F2054" t="s">
        <v>87</v>
      </c>
      <c r="G2054">
        <v>10</v>
      </c>
      <c r="H2054" t="s">
        <v>532</v>
      </c>
      <c r="I2054" t="s">
        <v>576</v>
      </c>
      <c r="J2054" t="s">
        <v>485</v>
      </c>
      <c r="K2054" s="142">
        <v>0</v>
      </c>
      <c r="L2054" s="326">
        <v>0</v>
      </c>
      <c r="N2054" s="142">
        <v>0</v>
      </c>
      <c r="O2054" s="326">
        <v>0</v>
      </c>
      <c r="Q2054" s="142">
        <v>2</v>
      </c>
      <c r="R2054" s="326">
        <v>1.99999994947575E-5</v>
      </c>
      <c r="S2054" s="326">
        <v>0.5</v>
      </c>
    </row>
    <row r="2055" spans="1:19" x14ac:dyDescent="0.25">
      <c r="A2055" t="s">
        <v>478</v>
      </c>
      <c r="B2055" t="s">
        <v>284</v>
      </c>
      <c r="C2055" t="s">
        <v>309</v>
      </c>
      <c r="D2055" t="s">
        <v>477</v>
      </c>
      <c r="E2055" t="s">
        <v>86</v>
      </c>
      <c r="F2055" t="s">
        <v>87</v>
      </c>
      <c r="G2055">
        <v>10</v>
      </c>
      <c r="H2055" t="s">
        <v>532</v>
      </c>
      <c r="I2055" t="s">
        <v>576</v>
      </c>
      <c r="J2055" t="s">
        <v>484</v>
      </c>
      <c r="K2055" s="142">
        <v>0</v>
      </c>
      <c r="L2055" s="326">
        <v>0</v>
      </c>
      <c r="N2055" s="142">
        <v>0</v>
      </c>
      <c r="O2055" s="326">
        <v>0</v>
      </c>
      <c r="Q2055" s="142">
        <v>2</v>
      </c>
      <c r="R2055" s="326">
        <v>1.99999994947575E-5</v>
      </c>
      <c r="S2055" s="326">
        <v>0.5</v>
      </c>
    </row>
    <row r="2056" spans="1:19" x14ac:dyDescent="0.25">
      <c r="A2056" t="s">
        <v>478</v>
      </c>
      <c r="B2056" t="s">
        <v>284</v>
      </c>
      <c r="C2056" t="s">
        <v>309</v>
      </c>
      <c r="D2056" t="s">
        <v>477</v>
      </c>
      <c r="E2056" t="s">
        <v>86</v>
      </c>
      <c r="F2056" t="s">
        <v>87</v>
      </c>
      <c r="G2056" s="133">
        <v>10</v>
      </c>
      <c r="H2056" t="s">
        <v>532</v>
      </c>
      <c r="I2056" t="s">
        <v>576</v>
      </c>
      <c r="J2056" t="s">
        <v>438</v>
      </c>
      <c r="K2056" s="327">
        <v>609</v>
      </c>
      <c r="L2056" s="326">
        <v>1</v>
      </c>
      <c r="N2056" s="327">
        <v>7774</v>
      </c>
      <c r="O2056" s="326">
        <v>1</v>
      </c>
      <c r="Q2056" s="327">
        <v>123381</v>
      </c>
      <c r="R2056" s="326">
        <v>0.99997001886367798</v>
      </c>
      <c r="S2056" s="325"/>
    </row>
    <row r="2057" spans="1:19" x14ac:dyDescent="0.25">
      <c r="A2057" t="s">
        <v>478</v>
      </c>
      <c r="B2057" t="s">
        <v>284</v>
      </c>
      <c r="C2057" t="s">
        <v>309</v>
      </c>
      <c r="D2057" t="s">
        <v>477</v>
      </c>
      <c r="E2057" t="s">
        <v>86</v>
      </c>
      <c r="F2057" t="s">
        <v>87</v>
      </c>
      <c r="G2057" s="133">
        <v>10</v>
      </c>
      <c r="H2057" t="s">
        <v>532</v>
      </c>
      <c r="I2057" t="s">
        <v>504</v>
      </c>
      <c r="J2057" t="s">
        <v>506</v>
      </c>
      <c r="K2057" s="327">
        <v>18</v>
      </c>
      <c r="L2057" s="326">
        <v>2.9559999704360958E-2</v>
      </c>
      <c r="N2057" s="327">
        <v>572</v>
      </c>
      <c r="O2057" s="326">
        <v>7.3579996824264526E-2</v>
      </c>
      <c r="Q2057" s="327">
        <v>14319</v>
      </c>
      <c r="R2057" s="326">
        <v>0.11604999750852581</v>
      </c>
      <c r="S2057" s="325"/>
    </row>
    <row r="2058" spans="1:19" x14ac:dyDescent="0.25">
      <c r="A2058" t="s">
        <v>478</v>
      </c>
      <c r="B2058" t="s">
        <v>284</v>
      </c>
      <c r="C2058" t="s">
        <v>309</v>
      </c>
      <c r="D2058" t="s">
        <v>477</v>
      </c>
      <c r="E2058" t="s">
        <v>86</v>
      </c>
      <c r="F2058" t="s">
        <v>87</v>
      </c>
      <c r="G2058">
        <v>10</v>
      </c>
      <c r="H2058" t="s">
        <v>532</v>
      </c>
      <c r="I2058" t="s">
        <v>504</v>
      </c>
      <c r="J2058" t="s">
        <v>424</v>
      </c>
      <c r="K2058" s="142">
        <v>50</v>
      </c>
      <c r="L2058" s="326">
        <v>8.2099996507167816E-2</v>
      </c>
      <c r="M2058" s="326">
        <v>8.4600001573562622E-2</v>
      </c>
      <c r="N2058" s="142">
        <v>606</v>
      </c>
      <c r="O2058" s="326">
        <v>7.7950000762939453E-2</v>
      </c>
      <c r="P2058" s="326">
        <v>8.4140002727508545E-2</v>
      </c>
      <c r="Q2058" s="142">
        <v>13286</v>
      </c>
      <c r="R2058" s="326">
        <v>0.1076800003647804</v>
      </c>
      <c r="S2058" s="326">
        <v>0.12182000279426571</v>
      </c>
    </row>
    <row r="2059" spans="1:19" x14ac:dyDescent="0.25">
      <c r="A2059" t="s">
        <v>478</v>
      </c>
      <c r="B2059" t="s">
        <v>284</v>
      </c>
      <c r="C2059" t="s">
        <v>309</v>
      </c>
      <c r="D2059" t="s">
        <v>477</v>
      </c>
      <c r="E2059" t="s">
        <v>86</v>
      </c>
      <c r="F2059" t="s">
        <v>87</v>
      </c>
      <c r="G2059" s="133">
        <v>10</v>
      </c>
      <c r="H2059" t="s">
        <v>532</v>
      </c>
      <c r="I2059" t="s">
        <v>504</v>
      </c>
      <c r="J2059" t="s">
        <v>455</v>
      </c>
      <c r="K2059" s="327">
        <v>251</v>
      </c>
      <c r="L2059" s="326">
        <v>0.41214999556541437</v>
      </c>
      <c r="M2059" s="326">
        <v>0.42469999194145203</v>
      </c>
      <c r="N2059" s="327">
        <v>3007</v>
      </c>
      <c r="O2059" s="326">
        <v>0.38679999113082891</v>
      </c>
      <c r="P2059" s="326">
        <v>0.41751998662948608</v>
      </c>
      <c r="Q2059" s="327">
        <v>43045</v>
      </c>
      <c r="R2059" s="326">
        <v>0.34887000918388372</v>
      </c>
      <c r="S2059" s="325">
        <v>0.39467000961303711</v>
      </c>
    </row>
    <row r="2060" spans="1:19" x14ac:dyDescent="0.25">
      <c r="A2060" t="s">
        <v>478</v>
      </c>
      <c r="B2060" t="s">
        <v>284</v>
      </c>
      <c r="C2060" t="s">
        <v>309</v>
      </c>
      <c r="D2060" t="s">
        <v>477</v>
      </c>
      <c r="E2060" t="s">
        <v>86</v>
      </c>
      <c r="F2060" t="s">
        <v>87</v>
      </c>
      <c r="G2060">
        <v>10</v>
      </c>
      <c r="H2060" t="s">
        <v>532</v>
      </c>
      <c r="I2060" t="s">
        <v>504</v>
      </c>
      <c r="J2060" t="s">
        <v>505</v>
      </c>
      <c r="K2060" s="142">
        <v>239</v>
      </c>
      <c r="L2060" s="326">
        <v>0.3924500048160553</v>
      </c>
      <c r="M2060" s="326">
        <v>0.40439999103546143</v>
      </c>
      <c r="N2060" s="142">
        <v>2933</v>
      </c>
      <c r="O2060" s="326">
        <v>0.37727999687194819</v>
      </c>
      <c r="P2060" s="326">
        <v>0.40724998712539667</v>
      </c>
      <c r="Q2060" s="142">
        <v>42835</v>
      </c>
      <c r="R2060" s="326">
        <v>0.34716999530792242</v>
      </c>
      <c r="S2060" s="326">
        <v>0.39274001121521002</v>
      </c>
    </row>
    <row r="2061" spans="1:19" x14ac:dyDescent="0.25">
      <c r="A2061" t="s">
        <v>478</v>
      </c>
      <c r="B2061" t="s">
        <v>284</v>
      </c>
      <c r="C2061" t="s">
        <v>309</v>
      </c>
      <c r="D2061" t="s">
        <v>477</v>
      </c>
      <c r="E2061" t="s">
        <v>86</v>
      </c>
      <c r="F2061" t="s">
        <v>87</v>
      </c>
      <c r="G2061" s="133">
        <v>10</v>
      </c>
      <c r="H2061" t="s">
        <v>532</v>
      </c>
      <c r="I2061" t="s">
        <v>504</v>
      </c>
      <c r="J2061" t="s">
        <v>503</v>
      </c>
      <c r="K2061" s="327">
        <v>51</v>
      </c>
      <c r="L2061" s="326">
        <v>8.3740003407001495E-2</v>
      </c>
      <c r="M2061" s="326">
        <v>8.629000186920166E-2</v>
      </c>
      <c r="N2061" s="327">
        <v>656</v>
      </c>
      <c r="O2061" s="326">
        <v>8.4380000829696655E-2</v>
      </c>
      <c r="P2061" s="326">
        <v>9.1090001165866852E-2</v>
      </c>
      <c r="Q2061" s="327">
        <v>9900</v>
      </c>
      <c r="R2061" s="326">
        <v>8.0239996314048767E-2</v>
      </c>
      <c r="S2061" s="325">
        <v>9.0769998729228973E-2</v>
      </c>
    </row>
    <row r="2062" spans="1:19" x14ac:dyDescent="0.25">
      <c r="A2062" t="s">
        <v>478</v>
      </c>
      <c r="B2062" t="s">
        <v>284</v>
      </c>
      <c r="C2062" t="s">
        <v>309</v>
      </c>
      <c r="D2062" t="s">
        <v>477</v>
      </c>
      <c r="E2062" t="s">
        <v>86</v>
      </c>
      <c r="F2062" t="s">
        <v>87</v>
      </c>
      <c r="G2062">
        <v>10</v>
      </c>
      <c r="H2062" t="s">
        <v>532</v>
      </c>
      <c r="I2062" t="s">
        <v>501</v>
      </c>
      <c r="J2062" t="s">
        <v>502</v>
      </c>
      <c r="K2062" s="142">
        <v>18</v>
      </c>
      <c r="L2062" s="326">
        <v>2.9559999704360958E-2</v>
      </c>
      <c r="N2062" s="142">
        <v>572</v>
      </c>
      <c r="O2062" s="326">
        <v>7.3579996824264526E-2</v>
      </c>
      <c r="Q2062" s="142">
        <v>14319</v>
      </c>
      <c r="R2062" s="326">
        <v>0.11604999750852581</v>
      </c>
    </row>
    <row r="2063" spans="1:19" x14ac:dyDescent="0.25">
      <c r="A2063" t="s">
        <v>478</v>
      </c>
      <c r="B2063" t="s">
        <v>284</v>
      </c>
      <c r="C2063" t="s">
        <v>309</v>
      </c>
      <c r="D2063" t="s">
        <v>477</v>
      </c>
      <c r="E2063" t="s">
        <v>86</v>
      </c>
      <c r="F2063" t="s">
        <v>87</v>
      </c>
      <c r="G2063" s="133">
        <v>10</v>
      </c>
      <c r="H2063" t="s">
        <v>532</v>
      </c>
      <c r="I2063" t="s">
        <v>501</v>
      </c>
      <c r="J2063" t="s">
        <v>500</v>
      </c>
      <c r="K2063" s="327">
        <v>591</v>
      </c>
      <c r="L2063" s="326">
        <v>0.97043997049331665</v>
      </c>
      <c r="M2063" s="326">
        <v>1</v>
      </c>
      <c r="N2063" s="327">
        <v>7202</v>
      </c>
      <c r="O2063" s="326">
        <v>0.92641997337341309</v>
      </c>
      <c r="P2063" s="326">
        <v>1</v>
      </c>
      <c r="Q2063" s="327">
        <v>109066</v>
      </c>
      <c r="R2063" s="326">
        <v>0.88394999504089355</v>
      </c>
      <c r="S2063" s="325">
        <v>1</v>
      </c>
    </row>
    <row r="2064" spans="1:19" x14ac:dyDescent="0.25">
      <c r="A2064" t="s">
        <v>478</v>
      </c>
      <c r="B2064" t="s">
        <v>284</v>
      </c>
      <c r="C2064" t="s">
        <v>309</v>
      </c>
      <c r="D2064" t="s">
        <v>477</v>
      </c>
      <c r="E2064" t="s">
        <v>86</v>
      </c>
      <c r="F2064" t="s">
        <v>87</v>
      </c>
      <c r="G2064">
        <v>10</v>
      </c>
      <c r="H2064" t="s">
        <v>532</v>
      </c>
      <c r="I2064" t="s">
        <v>577</v>
      </c>
      <c r="J2064" t="s">
        <v>493</v>
      </c>
      <c r="K2064" s="142">
        <v>82</v>
      </c>
      <c r="L2064" s="326">
        <v>0.13465000689029691</v>
      </c>
      <c r="N2064" s="142">
        <v>2106</v>
      </c>
      <c r="O2064" s="326">
        <v>0.27090001106262213</v>
      </c>
      <c r="Q2064" s="142">
        <v>45663</v>
      </c>
      <c r="R2064" s="326">
        <v>0.37009000778198242</v>
      </c>
    </row>
    <row r="2065" spans="1:19" x14ac:dyDescent="0.25">
      <c r="A2065" t="s">
        <v>478</v>
      </c>
      <c r="B2065" t="s">
        <v>284</v>
      </c>
      <c r="C2065" t="s">
        <v>309</v>
      </c>
      <c r="D2065" t="s">
        <v>477</v>
      </c>
      <c r="E2065" t="s">
        <v>86</v>
      </c>
      <c r="F2065" t="s">
        <v>87</v>
      </c>
      <c r="G2065">
        <v>10</v>
      </c>
      <c r="H2065" t="s">
        <v>532</v>
      </c>
      <c r="I2065" t="s">
        <v>577</v>
      </c>
      <c r="J2065" t="s">
        <v>492</v>
      </c>
      <c r="K2065" s="142">
        <v>390</v>
      </c>
      <c r="L2065" s="326">
        <v>0.64038997888565063</v>
      </c>
      <c r="M2065" s="326">
        <v>0.74004000425338745</v>
      </c>
      <c r="N2065" s="142">
        <v>4163</v>
      </c>
      <c r="O2065" s="326">
        <v>0.53549998998641968</v>
      </c>
      <c r="P2065" s="326">
        <v>0.73447000980377197</v>
      </c>
      <c r="Q2065" s="142">
        <v>63272</v>
      </c>
      <c r="R2065" s="326">
        <v>0.51279997825622559</v>
      </c>
      <c r="S2065" s="326">
        <v>0.81407999992370605</v>
      </c>
    </row>
    <row r="2066" spans="1:19" x14ac:dyDescent="0.25">
      <c r="A2066" t="s">
        <v>478</v>
      </c>
      <c r="B2066" t="s">
        <v>284</v>
      </c>
      <c r="C2066" t="s">
        <v>309</v>
      </c>
      <c r="D2066" t="s">
        <v>477</v>
      </c>
      <c r="E2066" t="s">
        <v>86</v>
      </c>
      <c r="F2066" t="s">
        <v>87</v>
      </c>
      <c r="G2066">
        <v>10</v>
      </c>
      <c r="H2066" t="s">
        <v>532</v>
      </c>
      <c r="I2066" t="s">
        <v>577</v>
      </c>
      <c r="J2066" t="s">
        <v>491</v>
      </c>
      <c r="K2066" s="142">
        <v>78</v>
      </c>
      <c r="L2066" s="326">
        <v>0.12807999551296231</v>
      </c>
      <c r="M2066" s="326">
        <v>0.1480100005865097</v>
      </c>
      <c r="N2066" s="142">
        <v>987</v>
      </c>
      <c r="O2066" s="326">
        <v>0.12695999443531039</v>
      </c>
      <c r="P2066" s="326">
        <v>0.1741400063037872</v>
      </c>
      <c r="Q2066" s="142">
        <v>9186</v>
      </c>
      <c r="R2066" s="326">
        <v>7.4450001120567322E-2</v>
      </c>
      <c r="S2066" s="326">
        <v>0.11818999797105791</v>
      </c>
    </row>
    <row r="2067" spans="1:19" x14ac:dyDescent="0.25">
      <c r="A2067" t="s">
        <v>478</v>
      </c>
      <c r="B2067" t="s">
        <v>284</v>
      </c>
      <c r="C2067" t="s">
        <v>309</v>
      </c>
      <c r="D2067" t="s">
        <v>477</v>
      </c>
      <c r="E2067" t="s">
        <v>86</v>
      </c>
      <c r="F2067" t="s">
        <v>87</v>
      </c>
      <c r="G2067" s="133">
        <v>10</v>
      </c>
      <c r="H2067" t="s">
        <v>532</v>
      </c>
      <c r="I2067" t="s">
        <v>577</v>
      </c>
      <c r="J2067" t="s">
        <v>490</v>
      </c>
      <c r="K2067" s="327">
        <v>35</v>
      </c>
      <c r="L2067" s="326">
        <v>5.747000128030777E-2</v>
      </c>
      <c r="M2067" s="326">
        <v>6.6409997642040253E-2</v>
      </c>
      <c r="N2067" s="327">
        <v>296</v>
      </c>
      <c r="O2067" s="326">
        <v>3.8079999387264252E-2</v>
      </c>
      <c r="P2067" s="326">
        <v>5.2220001816749573E-2</v>
      </c>
      <c r="Q2067" s="327">
        <v>3071</v>
      </c>
      <c r="R2067" s="326">
        <v>2.489000000059605E-2</v>
      </c>
      <c r="S2067" s="325">
        <v>3.9510000497102737E-2</v>
      </c>
    </row>
    <row r="2068" spans="1:19" x14ac:dyDescent="0.25">
      <c r="A2068" t="s">
        <v>478</v>
      </c>
      <c r="B2068" t="s">
        <v>284</v>
      </c>
      <c r="C2068" t="s">
        <v>309</v>
      </c>
      <c r="D2068" t="s">
        <v>477</v>
      </c>
      <c r="E2068" t="s">
        <v>86</v>
      </c>
      <c r="F2068" t="s">
        <v>87</v>
      </c>
      <c r="G2068" s="133">
        <v>10</v>
      </c>
      <c r="H2068" t="s">
        <v>532</v>
      </c>
      <c r="I2068" t="s">
        <v>577</v>
      </c>
      <c r="J2068" t="s">
        <v>489</v>
      </c>
      <c r="K2068" s="327">
        <v>22</v>
      </c>
      <c r="L2068" s="326">
        <v>3.6120001226663589E-2</v>
      </c>
      <c r="M2068" s="326">
        <v>4.1749998927116387E-2</v>
      </c>
      <c r="N2068" s="327">
        <v>194</v>
      </c>
      <c r="O2068" s="326">
        <v>2.4949999526143071E-2</v>
      </c>
      <c r="P2068" s="326">
        <v>3.4230001270771027E-2</v>
      </c>
      <c r="Q2068" s="327">
        <v>1819</v>
      </c>
      <c r="R2068" s="326">
        <v>1.473999954760075E-2</v>
      </c>
      <c r="S2068" s="325">
        <v>2.339999936521053E-2</v>
      </c>
    </row>
    <row r="2069" spans="1:19" x14ac:dyDescent="0.25">
      <c r="A2069" t="s">
        <v>478</v>
      </c>
      <c r="B2069" t="s">
        <v>284</v>
      </c>
      <c r="C2069" t="s">
        <v>309</v>
      </c>
      <c r="D2069" t="s">
        <v>477</v>
      </c>
      <c r="E2069" t="s">
        <v>86</v>
      </c>
      <c r="F2069" t="s">
        <v>87</v>
      </c>
      <c r="G2069" s="133">
        <v>10</v>
      </c>
      <c r="H2069" t="s">
        <v>532</v>
      </c>
      <c r="I2069" t="s">
        <v>577</v>
      </c>
      <c r="J2069" t="s">
        <v>488</v>
      </c>
      <c r="K2069" s="327">
        <v>2</v>
      </c>
      <c r="L2069" s="326">
        <v>3.2800000626593828E-3</v>
      </c>
      <c r="M2069" s="326">
        <v>3.8000000640749931E-3</v>
      </c>
      <c r="N2069" s="327">
        <v>28</v>
      </c>
      <c r="O2069" s="326">
        <v>3.599999938160181E-3</v>
      </c>
      <c r="P2069" s="326">
        <v>4.9399998970329762E-3</v>
      </c>
      <c r="Q2069" s="327">
        <v>374</v>
      </c>
      <c r="R2069" s="326">
        <v>3.03000002168119E-3</v>
      </c>
      <c r="S2069" s="325">
        <v>4.8099998384714127E-3</v>
      </c>
    </row>
    <row r="2070" spans="1:19" x14ac:dyDescent="0.25">
      <c r="A2070" t="s">
        <v>478</v>
      </c>
      <c r="B2070" t="s">
        <v>284</v>
      </c>
      <c r="C2070" t="s">
        <v>309</v>
      </c>
      <c r="D2070" t="s">
        <v>477</v>
      </c>
      <c r="E2070" t="s">
        <v>86</v>
      </c>
      <c r="F2070" t="s">
        <v>87</v>
      </c>
      <c r="G2070">
        <v>10</v>
      </c>
      <c r="H2070" t="s">
        <v>532</v>
      </c>
      <c r="I2070" t="s">
        <v>499</v>
      </c>
      <c r="J2070" t="s">
        <v>261</v>
      </c>
      <c r="K2070" s="142">
        <v>607</v>
      </c>
      <c r="L2070" s="326">
        <v>0.99672001600265503</v>
      </c>
      <c r="N2070" s="142">
        <v>7726</v>
      </c>
      <c r="O2070" s="326">
        <v>0.99383002519607544</v>
      </c>
      <c r="Q2070" s="142">
        <v>122496</v>
      </c>
      <c r="R2070" s="326">
        <v>0.99278998374938965</v>
      </c>
    </row>
    <row r="2071" spans="1:19" x14ac:dyDescent="0.25">
      <c r="A2071" t="s">
        <v>478</v>
      </c>
      <c r="B2071" t="s">
        <v>284</v>
      </c>
      <c r="C2071" t="s">
        <v>309</v>
      </c>
      <c r="D2071" t="s">
        <v>477</v>
      </c>
      <c r="E2071" t="s">
        <v>86</v>
      </c>
      <c r="F2071" t="s">
        <v>87</v>
      </c>
      <c r="G2071" s="133">
        <v>10</v>
      </c>
      <c r="H2071" t="s">
        <v>532</v>
      </c>
      <c r="I2071" t="s">
        <v>499</v>
      </c>
      <c r="J2071" t="s">
        <v>262</v>
      </c>
      <c r="K2071" s="327">
        <v>2</v>
      </c>
      <c r="L2071" s="326">
        <v>3.2800000626593828E-3</v>
      </c>
      <c r="N2071" s="327">
        <v>48</v>
      </c>
      <c r="O2071" s="326">
        <v>6.1699999496340752E-3</v>
      </c>
      <c r="Q2071" s="327">
        <v>889</v>
      </c>
      <c r="R2071" s="326">
        <v>7.2099999524652958E-3</v>
      </c>
      <c r="S2071" s="325"/>
    </row>
    <row r="2072" spans="1:19" x14ac:dyDescent="0.25">
      <c r="A2072" t="s">
        <v>478</v>
      </c>
      <c r="B2072" t="s">
        <v>284</v>
      </c>
      <c r="C2072" t="s">
        <v>309</v>
      </c>
      <c r="D2072" t="s">
        <v>477</v>
      </c>
      <c r="E2072" t="s">
        <v>86</v>
      </c>
      <c r="F2072" t="s">
        <v>87</v>
      </c>
      <c r="G2072" s="133">
        <v>10</v>
      </c>
      <c r="H2072" t="s">
        <v>532</v>
      </c>
      <c r="I2072" t="s">
        <v>578</v>
      </c>
      <c r="J2072" t="s">
        <v>498</v>
      </c>
      <c r="K2072" s="327">
        <v>130</v>
      </c>
      <c r="L2072" s="326">
        <v>0.21345999836921689</v>
      </c>
      <c r="N2072" s="327">
        <v>745</v>
      </c>
      <c r="O2072" s="326">
        <v>9.5830000936985016E-2</v>
      </c>
      <c r="Q2072" s="327">
        <v>17871</v>
      </c>
      <c r="R2072" s="326">
        <v>0.1448400020599365</v>
      </c>
      <c r="S2072" s="325"/>
    </row>
    <row r="2073" spans="1:19" x14ac:dyDescent="0.25">
      <c r="A2073" t="s">
        <v>478</v>
      </c>
      <c r="B2073" t="s">
        <v>284</v>
      </c>
      <c r="C2073" t="s">
        <v>309</v>
      </c>
      <c r="D2073" t="s">
        <v>477</v>
      </c>
      <c r="E2073" t="s">
        <v>86</v>
      </c>
      <c r="F2073" t="s">
        <v>87</v>
      </c>
      <c r="G2073" s="133">
        <v>10</v>
      </c>
      <c r="H2073" t="s">
        <v>532</v>
      </c>
      <c r="I2073" t="s">
        <v>578</v>
      </c>
      <c r="J2073" t="s">
        <v>497</v>
      </c>
      <c r="K2073" s="327">
        <v>182</v>
      </c>
      <c r="L2073" s="326">
        <v>0.29884999990463262</v>
      </c>
      <c r="N2073" s="327">
        <v>1347</v>
      </c>
      <c r="O2073" s="326">
        <v>0.17327000200748441</v>
      </c>
      <c r="Q2073" s="327">
        <v>21943</v>
      </c>
      <c r="R2073" s="326">
        <v>0.17783999443054199</v>
      </c>
      <c r="S2073" s="325"/>
    </row>
    <row r="2074" spans="1:19" x14ac:dyDescent="0.25">
      <c r="A2074" t="s">
        <v>478</v>
      </c>
      <c r="B2074" t="s">
        <v>284</v>
      </c>
      <c r="C2074" t="s">
        <v>309</v>
      </c>
      <c r="D2074" t="s">
        <v>477</v>
      </c>
      <c r="E2074" t="s">
        <v>86</v>
      </c>
      <c r="F2074" t="s">
        <v>87</v>
      </c>
      <c r="G2074" s="133">
        <v>10</v>
      </c>
      <c r="H2074" t="s">
        <v>532</v>
      </c>
      <c r="I2074" t="s">
        <v>578</v>
      </c>
      <c r="J2074" t="s">
        <v>496</v>
      </c>
      <c r="K2074" s="327">
        <v>192</v>
      </c>
      <c r="L2074" s="326">
        <v>0.31527000665664667</v>
      </c>
      <c r="N2074" s="327">
        <v>2275</v>
      </c>
      <c r="O2074" s="326">
        <v>0.29264000058174128</v>
      </c>
      <c r="Q2074" s="327">
        <v>25988</v>
      </c>
      <c r="R2074" s="326">
        <v>0.21062999963760379</v>
      </c>
      <c r="S2074" s="325"/>
    </row>
    <row r="2075" spans="1:19" x14ac:dyDescent="0.25">
      <c r="A2075" t="s">
        <v>478</v>
      </c>
      <c r="B2075" t="s">
        <v>284</v>
      </c>
      <c r="C2075" t="s">
        <v>309</v>
      </c>
      <c r="D2075" t="s">
        <v>477</v>
      </c>
      <c r="E2075" t="s">
        <v>86</v>
      </c>
      <c r="F2075" t="s">
        <v>87</v>
      </c>
      <c r="G2075" s="133">
        <v>10</v>
      </c>
      <c r="H2075" t="s">
        <v>532</v>
      </c>
      <c r="I2075" t="s">
        <v>578</v>
      </c>
      <c r="J2075" t="s">
        <v>495</v>
      </c>
      <c r="K2075" s="327">
        <v>58</v>
      </c>
      <c r="L2075" s="326">
        <v>9.5239996910095215E-2</v>
      </c>
      <c r="N2075" s="327">
        <v>1787</v>
      </c>
      <c r="O2075" s="326">
        <v>0.22987000644207001</v>
      </c>
      <c r="Q2075" s="327">
        <v>27975</v>
      </c>
      <c r="R2075" s="326">
        <v>0.22673000395298001</v>
      </c>
      <c r="S2075" s="325"/>
    </row>
    <row r="2076" spans="1:19" x14ac:dyDescent="0.25">
      <c r="A2076" t="s">
        <v>478</v>
      </c>
      <c r="B2076" t="s">
        <v>284</v>
      </c>
      <c r="C2076" t="s">
        <v>309</v>
      </c>
      <c r="D2076" t="s">
        <v>477</v>
      </c>
      <c r="E2076" t="s">
        <v>86</v>
      </c>
      <c r="F2076" t="s">
        <v>87</v>
      </c>
      <c r="G2076" s="133">
        <v>10</v>
      </c>
      <c r="H2076" t="s">
        <v>532</v>
      </c>
      <c r="I2076" t="s">
        <v>578</v>
      </c>
      <c r="J2076" t="s">
        <v>494</v>
      </c>
      <c r="K2076" s="327">
        <v>47</v>
      </c>
      <c r="L2076" s="326">
        <v>7.7179998159408569E-2</v>
      </c>
      <c r="N2076" s="327">
        <v>1620</v>
      </c>
      <c r="O2076" s="326">
        <v>0.2083899974822998</v>
      </c>
      <c r="Q2076" s="327">
        <v>29608</v>
      </c>
      <c r="R2076" s="326">
        <v>0.23995999991893771</v>
      </c>
      <c r="S2076" s="325"/>
    </row>
    <row r="2077" spans="1:19" x14ac:dyDescent="0.25">
      <c r="A2077" t="s">
        <v>478</v>
      </c>
      <c r="B2077" t="s">
        <v>284</v>
      </c>
      <c r="C2077" t="s">
        <v>309</v>
      </c>
      <c r="D2077" t="s">
        <v>477</v>
      </c>
      <c r="E2077" t="s">
        <v>86</v>
      </c>
      <c r="F2077" t="s">
        <v>87</v>
      </c>
      <c r="G2077">
        <v>10</v>
      </c>
      <c r="H2077" t="s">
        <v>532</v>
      </c>
      <c r="I2077" t="s">
        <v>476</v>
      </c>
      <c r="J2077" t="s">
        <v>482</v>
      </c>
      <c r="K2077" s="142">
        <v>466</v>
      </c>
      <c r="L2077" s="326">
        <v>0.7651900053024292</v>
      </c>
      <c r="M2077" s="326">
        <v>0.7740899920463562</v>
      </c>
      <c r="N2077" s="142">
        <v>5801</v>
      </c>
      <c r="O2077" s="326">
        <v>0.74620997905731201</v>
      </c>
      <c r="P2077" s="326">
        <v>0.78539997339248657</v>
      </c>
      <c r="Q2077" s="142">
        <v>91484</v>
      </c>
      <c r="R2077" s="326">
        <v>0.74145001173019409</v>
      </c>
      <c r="S2077" s="326">
        <v>0.77395999431610107</v>
      </c>
    </row>
    <row r="2078" spans="1:19" x14ac:dyDescent="0.25">
      <c r="A2078" t="s">
        <v>478</v>
      </c>
      <c r="B2078" t="s">
        <v>284</v>
      </c>
      <c r="C2078" t="s">
        <v>309</v>
      </c>
      <c r="D2078" t="s">
        <v>477</v>
      </c>
      <c r="E2078" t="s">
        <v>86</v>
      </c>
      <c r="F2078" t="s">
        <v>87</v>
      </c>
      <c r="G2078" s="133">
        <v>10</v>
      </c>
      <c r="H2078" t="s">
        <v>532</v>
      </c>
      <c r="I2078" t="s">
        <v>476</v>
      </c>
      <c r="J2078" t="s">
        <v>481</v>
      </c>
      <c r="K2078" s="327">
        <v>62</v>
      </c>
      <c r="L2078" s="326">
        <v>0.1018100008368492</v>
      </c>
      <c r="M2078" s="326">
        <v>0.1029900014400482</v>
      </c>
      <c r="N2078" s="327">
        <v>762</v>
      </c>
      <c r="O2078" s="326">
        <v>9.8020002245903015E-2</v>
      </c>
      <c r="P2078" s="326">
        <v>0.1031700000166893</v>
      </c>
      <c r="Q2078" s="327">
        <v>12086</v>
      </c>
      <c r="R2078" s="326">
        <v>9.7949996590614319E-2</v>
      </c>
      <c r="S2078" s="325">
        <v>0.1022500023245811</v>
      </c>
    </row>
    <row r="2079" spans="1:19" x14ac:dyDescent="0.25">
      <c r="A2079" t="s">
        <v>478</v>
      </c>
      <c r="B2079" t="s">
        <v>284</v>
      </c>
      <c r="C2079" t="s">
        <v>309</v>
      </c>
      <c r="D2079" t="s">
        <v>477</v>
      </c>
      <c r="E2079" t="s">
        <v>86</v>
      </c>
      <c r="F2079" t="s">
        <v>87</v>
      </c>
      <c r="G2079">
        <v>10</v>
      </c>
      <c r="H2079" t="s">
        <v>532</v>
      </c>
      <c r="I2079" t="s">
        <v>476</v>
      </c>
      <c r="J2079" t="s">
        <v>480</v>
      </c>
      <c r="K2079" s="142">
        <v>39</v>
      </c>
      <c r="L2079" s="326">
        <v>6.4039997756481171E-2</v>
      </c>
      <c r="M2079" s="326">
        <v>6.4779996871948242E-2</v>
      </c>
      <c r="N2079" s="142">
        <v>488</v>
      </c>
      <c r="O2079" s="326">
        <v>6.2770001590251923E-2</v>
      </c>
      <c r="P2079" s="326">
        <v>6.6069997847080231E-2</v>
      </c>
      <c r="Q2079" s="142">
        <v>8487</v>
      </c>
      <c r="R2079" s="326">
        <v>6.8779997527599335E-2</v>
      </c>
      <c r="S2079" s="326">
        <v>7.1800000965595245E-2</v>
      </c>
    </row>
    <row r="2080" spans="1:19" x14ac:dyDescent="0.25">
      <c r="A2080" t="s">
        <v>478</v>
      </c>
      <c r="B2080" t="s">
        <v>284</v>
      </c>
      <c r="C2080" t="s">
        <v>309</v>
      </c>
      <c r="D2080" t="s">
        <v>477</v>
      </c>
      <c r="E2080" t="s">
        <v>86</v>
      </c>
      <c r="F2080" t="s">
        <v>87</v>
      </c>
      <c r="G2080">
        <v>10</v>
      </c>
      <c r="H2080" t="s">
        <v>532</v>
      </c>
      <c r="I2080" t="s">
        <v>476</v>
      </c>
      <c r="J2080" t="s">
        <v>479</v>
      </c>
      <c r="K2080" s="142">
        <v>7</v>
      </c>
      <c r="L2080" s="326">
        <v>1.1490000411868101E-2</v>
      </c>
      <c r="N2080" s="142">
        <v>388</v>
      </c>
      <c r="O2080" s="326">
        <v>4.9910001456737518E-2</v>
      </c>
      <c r="Q2080" s="142">
        <v>5183</v>
      </c>
      <c r="R2080" s="326">
        <v>4.2010001838207238E-2</v>
      </c>
    </row>
    <row r="2081" spans="1:19" x14ac:dyDescent="0.25">
      <c r="A2081" t="s">
        <v>478</v>
      </c>
      <c r="B2081" t="s">
        <v>284</v>
      </c>
      <c r="C2081" t="s">
        <v>309</v>
      </c>
      <c r="D2081" t="s">
        <v>477</v>
      </c>
      <c r="E2081" t="s">
        <v>86</v>
      </c>
      <c r="F2081" t="s">
        <v>87</v>
      </c>
      <c r="G2081">
        <v>10</v>
      </c>
      <c r="H2081" t="s">
        <v>532</v>
      </c>
      <c r="I2081" t="s">
        <v>476</v>
      </c>
      <c r="J2081" t="s">
        <v>475</v>
      </c>
      <c r="K2081" s="142">
        <v>35</v>
      </c>
      <c r="L2081" s="326">
        <v>5.747000128030777E-2</v>
      </c>
      <c r="M2081" s="326">
        <v>5.8139998465776437E-2</v>
      </c>
      <c r="N2081" s="142">
        <v>335</v>
      </c>
      <c r="O2081" s="326">
        <v>4.3090000748634338E-2</v>
      </c>
      <c r="P2081" s="326">
        <v>4.5359998941421509E-2</v>
      </c>
      <c r="Q2081" s="142">
        <v>6145</v>
      </c>
      <c r="R2081" s="326">
        <v>4.9800001084804528E-2</v>
      </c>
      <c r="S2081" s="326">
        <v>5.1989998668432243E-2</v>
      </c>
    </row>
    <row r="2082" spans="1:19" x14ac:dyDescent="0.25">
      <c r="A2082" t="s">
        <v>478</v>
      </c>
      <c r="B2082" t="s">
        <v>284</v>
      </c>
      <c r="C2082" t="s">
        <v>309</v>
      </c>
      <c r="D2082" t="s">
        <v>477</v>
      </c>
      <c r="E2082" t="s">
        <v>88</v>
      </c>
      <c r="F2082" t="s">
        <v>89</v>
      </c>
      <c r="G2082" s="133">
        <v>9</v>
      </c>
      <c r="H2082" t="s">
        <v>246</v>
      </c>
      <c r="I2082" t="s">
        <v>525</v>
      </c>
      <c r="J2082" t="s">
        <v>530</v>
      </c>
      <c r="K2082" s="327">
        <v>2</v>
      </c>
      <c r="L2082" s="326">
        <v>2.6899999938905239E-3</v>
      </c>
      <c r="N2082" s="327">
        <v>49</v>
      </c>
      <c r="O2082" s="326">
        <v>5.2100000903010368E-3</v>
      </c>
      <c r="Q2082" s="327">
        <v>595</v>
      </c>
      <c r="R2082" s="326">
        <v>4.8199999146163464E-3</v>
      </c>
      <c r="S2082" s="325"/>
    </row>
    <row r="2083" spans="1:19" x14ac:dyDescent="0.25">
      <c r="A2083" t="s">
        <v>478</v>
      </c>
      <c r="B2083" t="s">
        <v>284</v>
      </c>
      <c r="C2083" t="s">
        <v>309</v>
      </c>
      <c r="D2083" t="s">
        <v>477</v>
      </c>
      <c r="E2083" t="s">
        <v>88</v>
      </c>
      <c r="F2083" t="s">
        <v>89</v>
      </c>
      <c r="G2083">
        <v>9</v>
      </c>
      <c r="H2083" t="s">
        <v>246</v>
      </c>
      <c r="I2083" t="s">
        <v>525</v>
      </c>
      <c r="J2083" t="s">
        <v>529</v>
      </c>
      <c r="K2083" s="142">
        <v>34</v>
      </c>
      <c r="L2083" s="326">
        <v>4.5699998736381531E-2</v>
      </c>
      <c r="N2083" s="142">
        <v>377</v>
      </c>
      <c r="O2083" s="326">
        <v>4.0070001035928733E-2</v>
      </c>
      <c r="Q2083" s="142">
        <v>4962</v>
      </c>
      <c r="R2083" s="326">
        <v>4.0219999849796302E-2</v>
      </c>
    </row>
    <row r="2084" spans="1:19" x14ac:dyDescent="0.25">
      <c r="A2084" t="s">
        <v>478</v>
      </c>
      <c r="B2084" t="s">
        <v>284</v>
      </c>
      <c r="C2084" t="s">
        <v>309</v>
      </c>
      <c r="D2084" t="s">
        <v>477</v>
      </c>
      <c r="E2084" t="s">
        <v>88</v>
      </c>
      <c r="F2084" t="s">
        <v>89</v>
      </c>
      <c r="G2084" s="133">
        <v>9</v>
      </c>
      <c r="H2084" t="s">
        <v>246</v>
      </c>
      <c r="I2084" t="s">
        <v>525</v>
      </c>
      <c r="J2084" t="s">
        <v>528</v>
      </c>
      <c r="K2084" s="327">
        <v>100</v>
      </c>
      <c r="L2084" s="326">
        <v>0.1344099938869476</v>
      </c>
      <c r="N2084" s="327">
        <v>1187</v>
      </c>
      <c r="O2084" s="326">
        <v>0.12616999447345731</v>
      </c>
      <c r="Q2084" s="327">
        <v>15699</v>
      </c>
      <c r="R2084" s="326">
        <v>0.12724000215530401</v>
      </c>
      <c r="S2084" s="325"/>
    </row>
    <row r="2085" spans="1:19" x14ac:dyDescent="0.25">
      <c r="A2085" t="s">
        <v>478</v>
      </c>
      <c r="B2085" t="s">
        <v>284</v>
      </c>
      <c r="C2085" t="s">
        <v>309</v>
      </c>
      <c r="D2085" t="s">
        <v>477</v>
      </c>
      <c r="E2085" t="s">
        <v>88</v>
      </c>
      <c r="F2085" t="s">
        <v>89</v>
      </c>
      <c r="G2085" s="133">
        <v>9</v>
      </c>
      <c r="H2085" t="s">
        <v>246</v>
      </c>
      <c r="I2085" t="s">
        <v>525</v>
      </c>
      <c r="J2085" t="s">
        <v>527</v>
      </c>
      <c r="K2085" s="327">
        <v>193</v>
      </c>
      <c r="L2085" s="326">
        <v>0.25940999388694758</v>
      </c>
      <c r="N2085" s="327">
        <v>2404</v>
      </c>
      <c r="O2085" s="326">
        <v>0.25552999973297119</v>
      </c>
      <c r="Q2085" s="327">
        <v>30576</v>
      </c>
      <c r="R2085" s="326">
        <v>0.2478100061416626</v>
      </c>
      <c r="S2085" s="325"/>
    </row>
    <row r="2086" spans="1:19" x14ac:dyDescent="0.25">
      <c r="A2086" t="s">
        <v>478</v>
      </c>
      <c r="B2086" t="s">
        <v>284</v>
      </c>
      <c r="C2086" t="s">
        <v>309</v>
      </c>
      <c r="D2086" t="s">
        <v>477</v>
      </c>
      <c r="E2086" t="s">
        <v>88</v>
      </c>
      <c r="F2086" t="s">
        <v>89</v>
      </c>
      <c r="G2086" s="133">
        <v>9</v>
      </c>
      <c r="H2086" t="s">
        <v>246</v>
      </c>
      <c r="I2086" t="s">
        <v>525</v>
      </c>
      <c r="J2086" t="s">
        <v>526</v>
      </c>
      <c r="K2086" s="327">
        <v>184</v>
      </c>
      <c r="L2086" s="326">
        <v>0.24730999767780301</v>
      </c>
      <c r="N2086" s="327">
        <v>2392</v>
      </c>
      <c r="O2086" s="326">
        <v>0.25424998998641968</v>
      </c>
      <c r="Q2086" s="327">
        <v>30917</v>
      </c>
      <c r="R2086" s="326">
        <v>0.25056999921798712</v>
      </c>
      <c r="S2086" s="325"/>
    </row>
    <row r="2087" spans="1:19" x14ac:dyDescent="0.25">
      <c r="A2087" t="s">
        <v>478</v>
      </c>
      <c r="B2087" t="s">
        <v>284</v>
      </c>
      <c r="C2087" t="s">
        <v>309</v>
      </c>
      <c r="D2087" t="s">
        <v>477</v>
      </c>
      <c r="E2087" t="s">
        <v>88</v>
      </c>
      <c r="F2087" t="s">
        <v>89</v>
      </c>
      <c r="G2087" s="133">
        <v>9</v>
      </c>
      <c r="H2087" t="s">
        <v>246</v>
      </c>
      <c r="I2087" t="s">
        <v>525</v>
      </c>
      <c r="J2087" t="s">
        <v>259</v>
      </c>
      <c r="K2087" s="327">
        <v>130</v>
      </c>
      <c r="L2087" s="326">
        <v>0.17473000288009641</v>
      </c>
      <c r="N2087" s="327">
        <v>1772</v>
      </c>
      <c r="O2087" s="326">
        <v>0.18835000693798071</v>
      </c>
      <c r="Q2087" s="327">
        <v>23351</v>
      </c>
      <c r="R2087" s="326">
        <v>0.18925000727176669</v>
      </c>
      <c r="S2087" s="325"/>
    </row>
    <row r="2088" spans="1:19" x14ac:dyDescent="0.25">
      <c r="A2088" t="s">
        <v>478</v>
      </c>
      <c r="B2088" t="s">
        <v>284</v>
      </c>
      <c r="C2088" t="s">
        <v>309</v>
      </c>
      <c r="D2088" t="s">
        <v>477</v>
      </c>
      <c r="E2088" t="s">
        <v>88</v>
      </c>
      <c r="F2088" t="s">
        <v>89</v>
      </c>
      <c r="G2088">
        <v>9</v>
      </c>
      <c r="H2088" t="s">
        <v>246</v>
      </c>
      <c r="I2088" t="s">
        <v>525</v>
      </c>
      <c r="J2088" t="s">
        <v>260</v>
      </c>
      <c r="K2088" s="142">
        <v>101</v>
      </c>
      <c r="L2088" s="326">
        <v>0.1357499957084656</v>
      </c>
      <c r="N2088" s="142">
        <v>1227</v>
      </c>
      <c r="O2088" s="326">
        <v>0.13041999936103821</v>
      </c>
      <c r="Q2088" s="142">
        <v>17285</v>
      </c>
      <c r="R2088" s="326">
        <v>0.14009000360965729</v>
      </c>
    </row>
    <row r="2089" spans="1:19" x14ac:dyDescent="0.25">
      <c r="A2089" t="s">
        <v>478</v>
      </c>
      <c r="B2089" t="s">
        <v>284</v>
      </c>
      <c r="C2089" t="s">
        <v>309</v>
      </c>
      <c r="D2089" t="s">
        <v>477</v>
      </c>
      <c r="E2089" t="s">
        <v>88</v>
      </c>
      <c r="F2089" t="s">
        <v>89</v>
      </c>
      <c r="G2089" s="133">
        <v>9</v>
      </c>
      <c r="H2089" t="s">
        <v>246</v>
      </c>
      <c r="I2089" t="s">
        <v>521</v>
      </c>
      <c r="J2089" t="s">
        <v>524</v>
      </c>
      <c r="K2089" s="327">
        <v>613</v>
      </c>
      <c r="L2089" s="326">
        <v>0.82392001152038574</v>
      </c>
      <c r="M2089" s="326">
        <v>0.83858001232147217</v>
      </c>
      <c r="N2089" s="327">
        <v>7770</v>
      </c>
      <c r="O2089" s="326">
        <v>0.82589000463485718</v>
      </c>
      <c r="P2089" s="326">
        <v>0.85506999492645264</v>
      </c>
      <c r="Q2089" s="327">
        <v>99716</v>
      </c>
      <c r="R2089" s="326">
        <v>0.80817002058029175</v>
      </c>
      <c r="S2089" s="325">
        <v>0.84360998868942261</v>
      </c>
    </row>
    <row r="2090" spans="1:19" x14ac:dyDescent="0.25">
      <c r="A2090" t="s">
        <v>478</v>
      </c>
      <c r="B2090" t="s">
        <v>284</v>
      </c>
      <c r="C2090" t="s">
        <v>309</v>
      </c>
      <c r="D2090" t="s">
        <v>477</v>
      </c>
      <c r="E2090" t="s">
        <v>88</v>
      </c>
      <c r="F2090" t="s">
        <v>89</v>
      </c>
      <c r="G2090">
        <v>9</v>
      </c>
      <c r="H2090" t="s">
        <v>246</v>
      </c>
      <c r="I2090" t="s">
        <v>521</v>
      </c>
      <c r="J2090" t="s">
        <v>523</v>
      </c>
      <c r="K2090" s="142">
        <v>70</v>
      </c>
      <c r="L2090" s="326">
        <v>9.4089999794960022E-2</v>
      </c>
      <c r="M2090" s="326">
        <v>9.5760002732276917E-2</v>
      </c>
      <c r="N2090" s="142">
        <v>767</v>
      </c>
      <c r="O2090" s="326">
        <v>8.1529997289180756E-2</v>
      </c>
      <c r="P2090" s="326">
        <v>8.4409996867179871E-2</v>
      </c>
      <c r="Q2090" s="142">
        <v>10969</v>
      </c>
      <c r="R2090" s="326">
        <v>8.8899999856948853E-2</v>
      </c>
      <c r="S2090" s="326">
        <v>9.2799998819828033E-2</v>
      </c>
    </row>
    <row r="2091" spans="1:19" x14ac:dyDescent="0.25">
      <c r="A2091" t="s">
        <v>478</v>
      </c>
      <c r="B2091" t="s">
        <v>284</v>
      </c>
      <c r="C2091" t="s">
        <v>309</v>
      </c>
      <c r="D2091" t="s">
        <v>477</v>
      </c>
      <c r="E2091" t="s">
        <v>88</v>
      </c>
      <c r="F2091" t="s">
        <v>89</v>
      </c>
      <c r="G2091">
        <v>9</v>
      </c>
      <c r="H2091" t="s">
        <v>246</v>
      </c>
      <c r="I2091" t="s">
        <v>521</v>
      </c>
      <c r="J2091" t="s">
        <v>522</v>
      </c>
      <c r="K2091" s="142">
        <v>48</v>
      </c>
      <c r="L2091" s="326">
        <v>6.4520001411437988E-2</v>
      </c>
      <c r="M2091" s="326">
        <v>6.5659999847412109E-2</v>
      </c>
      <c r="N2091" s="142">
        <v>550</v>
      </c>
      <c r="O2091" s="326">
        <v>5.8460000902414322E-2</v>
      </c>
      <c r="P2091" s="326">
        <v>6.0529999434947968E-2</v>
      </c>
      <c r="Q2091" s="142">
        <v>7517</v>
      </c>
      <c r="R2091" s="326">
        <v>6.0920000076293952E-2</v>
      </c>
      <c r="S2091" s="326">
        <v>6.3589997589588165E-2</v>
      </c>
    </row>
    <row r="2092" spans="1:19" x14ac:dyDescent="0.25">
      <c r="A2092" t="s">
        <v>478</v>
      </c>
      <c r="B2092" t="s">
        <v>284</v>
      </c>
      <c r="C2092" t="s">
        <v>309</v>
      </c>
      <c r="D2092" t="s">
        <v>477</v>
      </c>
      <c r="E2092" t="s">
        <v>88</v>
      </c>
      <c r="F2092" t="s">
        <v>89</v>
      </c>
      <c r="G2092" s="133">
        <v>9</v>
      </c>
      <c r="H2092" t="s">
        <v>246</v>
      </c>
      <c r="I2092" t="s">
        <v>521</v>
      </c>
      <c r="J2092" t="s">
        <v>438</v>
      </c>
      <c r="K2092" s="327">
        <v>13</v>
      </c>
      <c r="L2092" s="326">
        <v>1.7470000311732289E-2</v>
      </c>
      <c r="N2092" s="327">
        <v>321</v>
      </c>
      <c r="O2092" s="326">
        <v>3.4120000898838043E-2</v>
      </c>
      <c r="Q2092" s="327">
        <v>5183</v>
      </c>
      <c r="R2092" s="326">
        <v>4.2010001838207238E-2</v>
      </c>
      <c r="S2092" s="325"/>
    </row>
    <row r="2093" spans="1:19" x14ac:dyDescent="0.25">
      <c r="A2093" t="s">
        <v>478</v>
      </c>
      <c r="B2093" t="s">
        <v>284</v>
      </c>
      <c r="C2093" t="s">
        <v>309</v>
      </c>
      <c r="D2093" t="s">
        <v>477</v>
      </c>
      <c r="E2093" t="s">
        <v>88</v>
      </c>
      <c r="F2093" t="s">
        <v>89</v>
      </c>
      <c r="G2093" s="133">
        <v>9</v>
      </c>
      <c r="H2093" t="s">
        <v>246</v>
      </c>
      <c r="I2093" t="s">
        <v>517</v>
      </c>
      <c r="J2093" t="s">
        <v>520</v>
      </c>
      <c r="K2093" s="327">
        <v>241</v>
      </c>
      <c r="L2093" s="326">
        <v>0.32392001152038569</v>
      </c>
      <c r="N2093" s="327">
        <v>3364</v>
      </c>
      <c r="O2093" s="326">
        <v>0.35756999254226679</v>
      </c>
      <c r="Q2093" s="327">
        <v>43571</v>
      </c>
      <c r="R2093" s="326">
        <v>0.35313001275062561</v>
      </c>
      <c r="S2093" s="325"/>
    </row>
    <row r="2094" spans="1:19" x14ac:dyDescent="0.25">
      <c r="A2094" t="s">
        <v>478</v>
      </c>
      <c r="B2094" t="s">
        <v>284</v>
      </c>
      <c r="C2094" t="s">
        <v>309</v>
      </c>
      <c r="D2094" t="s">
        <v>477</v>
      </c>
      <c r="E2094" t="s">
        <v>88</v>
      </c>
      <c r="F2094" t="s">
        <v>89</v>
      </c>
      <c r="G2094">
        <v>9</v>
      </c>
      <c r="H2094" t="s">
        <v>246</v>
      </c>
      <c r="I2094" t="s">
        <v>517</v>
      </c>
      <c r="J2094" t="s">
        <v>519</v>
      </c>
      <c r="K2094" s="142">
        <v>226</v>
      </c>
      <c r="L2094" s="326">
        <v>0.30375999212265009</v>
      </c>
      <c r="N2094" s="142">
        <v>2707</v>
      </c>
      <c r="O2094" s="326">
        <v>0.28773000836372381</v>
      </c>
      <c r="Q2094" s="142">
        <v>34904</v>
      </c>
      <c r="R2094" s="326">
        <v>0.28288999199867249</v>
      </c>
    </row>
    <row r="2095" spans="1:19" x14ac:dyDescent="0.25">
      <c r="A2095" t="s">
        <v>478</v>
      </c>
      <c r="B2095" t="s">
        <v>284</v>
      </c>
      <c r="C2095" t="s">
        <v>309</v>
      </c>
      <c r="D2095" t="s">
        <v>477</v>
      </c>
      <c r="E2095" t="s">
        <v>88</v>
      </c>
      <c r="F2095" t="s">
        <v>89</v>
      </c>
      <c r="G2095" s="133">
        <v>9</v>
      </c>
      <c r="H2095" t="s">
        <v>246</v>
      </c>
      <c r="I2095" t="s">
        <v>517</v>
      </c>
      <c r="J2095" t="s">
        <v>518</v>
      </c>
      <c r="K2095" s="327">
        <v>277</v>
      </c>
      <c r="L2095" s="326">
        <v>0.37231001257896418</v>
      </c>
      <c r="N2095" s="327">
        <v>3337</v>
      </c>
      <c r="O2095" s="326">
        <v>0.3546999990940094</v>
      </c>
      <c r="Q2095" s="327">
        <v>44910</v>
      </c>
      <c r="R2095" s="326">
        <v>0.3639799952507019</v>
      </c>
      <c r="S2095" s="325"/>
    </row>
    <row r="2096" spans="1:19" x14ac:dyDescent="0.25">
      <c r="A2096" t="s">
        <v>478</v>
      </c>
      <c r="B2096" t="s">
        <v>284</v>
      </c>
      <c r="C2096" t="s">
        <v>309</v>
      </c>
      <c r="D2096" t="s">
        <v>477</v>
      </c>
      <c r="E2096" t="s">
        <v>88</v>
      </c>
      <c r="F2096" t="s">
        <v>89</v>
      </c>
      <c r="G2096" s="133">
        <v>9</v>
      </c>
      <c r="H2096" t="s">
        <v>246</v>
      </c>
      <c r="I2096" t="s">
        <v>513</v>
      </c>
      <c r="J2096" t="s">
        <v>516</v>
      </c>
      <c r="K2096" s="327">
        <v>25</v>
      </c>
      <c r="L2096" s="326">
        <v>3.359999880194664E-2</v>
      </c>
      <c r="M2096" s="326">
        <v>4.2440000921487808E-2</v>
      </c>
      <c r="N2096" s="327">
        <v>253</v>
      </c>
      <c r="O2096" s="326">
        <v>2.6890000328421589E-2</v>
      </c>
      <c r="P2096" s="326">
        <v>3.1939998269081123E-2</v>
      </c>
      <c r="Q2096" s="327">
        <v>4179</v>
      </c>
      <c r="R2096" s="326">
        <v>3.3870000392198563E-2</v>
      </c>
      <c r="S2096" s="325">
        <v>3.8320001214742661E-2</v>
      </c>
    </row>
    <row r="2097" spans="1:19" x14ac:dyDescent="0.25">
      <c r="A2097" t="s">
        <v>478</v>
      </c>
      <c r="B2097" t="s">
        <v>284</v>
      </c>
      <c r="C2097" t="s">
        <v>309</v>
      </c>
      <c r="D2097" t="s">
        <v>477</v>
      </c>
      <c r="E2097" t="s">
        <v>88</v>
      </c>
      <c r="F2097" t="s">
        <v>89</v>
      </c>
      <c r="G2097" s="133">
        <v>9</v>
      </c>
      <c r="H2097" t="s">
        <v>246</v>
      </c>
      <c r="I2097" t="s">
        <v>513</v>
      </c>
      <c r="J2097" t="s">
        <v>515</v>
      </c>
      <c r="K2097" s="327">
        <v>79</v>
      </c>
      <c r="L2097" s="326">
        <v>0.1061799973249435</v>
      </c>
      <c r="M2097" s="326">
        <v>0.13413000106811521</v>
      </c>
      <c r="N2097" s="327">
        <v>910</v>
      </c>
      <c r="O2097" s="326">
        <v>9.6730001270771027E-2</v>
      </c>
      <c r="P2097" s="326">
        <v>0.1148800030350685</v>
      </c>
      <c r="Q2097" s="327">
        <v>13286</v>
      </c>
      <c r="R2097" s="326">
        <v>0.1076800003647804</v>
      </c>
      <c r="S2097" s="325">
        <v>0.12182000279426571</v>
      </c>
    </row>
    <row r="2098" spans="1:19" x14ac:dyDescent="0.25">
      <c r="A2098" t="s">
        <v>478</v>
      </c>
      <c r="B2098" t="s">
        <v>284</v>
      </c>
      <c r="C2098" t="s">
        <v>309</v>
      </c>
      <c r="D2098" t="s">
        <v>477</v>
      </c>
      <c r="E2098" t="s">
        <v>88</v>
      </c>
      <c r="F2098" t="s">
        <v>89</v>
      </c>
      <c r="G2098" s="133">
        <v>9</v>
      </c>
      <c r="H2098" t="s">
        <v>246</v>
      </c>
      <c r="I2098" t="s">
        <v>513</v>
      </c>
      <c r="J2098" t="s">
        <v>514</v>
      </c>
      <c r="K2098" s="327">
        <v>485</v>
      </c>
      <c r="L2098" s="326">
        <v>0.65188002586364746</v>
      </c>
      <c r="M2098" s="326">
        <v>0.82343000173568726</v>
      </c>
      <c r="N2098" s="327">
        <v>6758</v>
      </c>
      <c r="O2098" s="326">
        <v>0.71832001209259033</v>
      </c>
      <c r="P2098" s="326">
        <v>0.85317999124526978</v>
      </c>
      <c r="Q2098" s="327">
        <v>91601</v>
      </c>
      <c r="R2098" s="326">
        <v>0.74239999055862427</v>
      </c>
      <c r="S2098" s="325">
        <v>0.83986997604370117</v>
      </c>
    </row>
    <row r="2099" spans="1:19" x14ac:dyDescent="0.25">
      <c r="A2099" t="s">
        <v>478</v>
      </c>
      <c r="B2099" t="s">
        <v>284</v>
      </c>
      <c r="C2099" t="s">
        <v>309</v>
      </c>
      <c r="D2099" t="s">
        <v>477</v>
      </c>
      <c r="E2099" t="s">
        <v>88</v>
      </c>
      <c r="F2099" t="s">
        <v>89</v>
      </c>
      <c r="G2099">
        <v>9</v>
      </c>
      <c r="H2099" t="s">
        <v>246</v>
      </c>
      <c r="I2099" t="s">
        <v>513</v>
      </c>
      <c r="J2099" t="s">
        <v>512</v>
      </c>
      <c r="K2099" s="142">
        <v>155</v>
      </c>
      <c r="L2099" s="326">
        <v>0.2083300054073334</v>
      </c>
      <c r="N2099" s="142">
        <v>1487</v>
      </c>
      <c r="O2099" s="326">
        <v>0.15805999934673309</v>
      </c>
      <c r="Q2099" s="142">
        <v>14319</v>
      </c>
      <c r="R2099" s="326">
        <v>0.11604999750852581</v>
      </c>
    </row>
    <row r="2100" spans="1:19" x14ac:dyDescent="0.25">
      <c r="A2100" t="s">
        <v>478</v>
      </c>
      <c r="B2100" t="s">
        <v>284</v>
      </c>
      <c r="C2100" t="s">
        <v>309</v>
      </c>
      <c r="D2100" t="s">
        <v>477</v>
      </c>
      <c r="E2100" t="s">
        <v>88</v>
      </c>
      <c r="F2100" t="s">
        <v>89</v>
      </c>
      <c r="G2100" s="133">
        <v>9</v>
      </c>
      <c r="H2100" t="s">
        <v>246</v>
      </c>
      <c r="I2100" t="s">
        <v>575</v>
      </c>
      <c r="J2100" t="s">
        <v>511</v>
      </c>
      <c r="K2100" s="327">
        <v>13</v>
      </c>
      <c r="L2100" s="326">
        <v>1.7470000311732289E-2</v>
      </c>
      <c r="M2100" s="326">
        <v>1.7570000141859051E-2</v>
      </c>
      <c r="N2100" s="327">
        <v>387</v>
      </c>
      <c r="O2100" s="326">
        <v>4.1140001267194748E-2</v>
      </c>
      <c r="P2100" s="326">
        <v>4.4319998472929001E-2</v>
      </c>
      <c r="Q2100" s="327">
        <v>5100</v>
      </c>
      <c r="R2100" s="326">
        <v>4.1329998522996902E-2</v>
      </c>
      <c r="S2100" s="325">
        <v>4.4070001691579819E-2</v>
      </c>
    </row>
    <row r="2101" spans="1:19" x14ac:dyDescent="0.25">
      <c r="A2101" t="s">
        <v>478</v>
      </c>
      <c r="B2101" t="s">
        <v>284</v>
      </c>
      <c r="C2101" t="s">
        <v>309</v>
      </c>
      <c r="D2101" t="s">
        <v>477</v>
      </c>
      <c r="E2101" t="s">
        <v>88</v>
      </c>
      <c r="F2101" t="s">
        <v>89</v>
      </c>
      <c r="G2101" s="133">
        <v>9</v>
      </c>
      <c r="H2101" t="s">
        <v>246</v>
      </c>
      <c r="I2101" t="s">
        <v>575</v>
      </c>
      <c r="J2101" t="s">
        <v>510</v>
      </c>
      <c r="K2101" s="327">
        <v>8</v>
      </c>
      <c r="L2101" s="326">
        <v>1.0750000365078449E-2</v>
      </c>
      <c r="M2101" s="326">
        <v>1.080999989062548E-2</v>
      </c>
      <c r="N2101" s="327">
        <v>114</v>
      </c>
      <c r="O2101" s="326">
        <v>1.212000008672476E-2</v>
      </c>
      <c r="P2101" s="326">
        <v>1.3059999793767931E-2</v>
      </c>
      <c r="Q2101" s="327">
        <v>2781</v>
      </c>
      <c r="R2101" s="326">
        <v>2.2539999336004261E-2</v>
      </c>
      <c r="S2101" s="325">
        <v>2.4029999971389771E-2</v>
      </c>
    </row>
    <row r="2102" spans="1:19" x14ac:dyDescent="0.25">
      <c r="A2102" t="s">
        <v>478</v>
      </c>
      <c r="B2102" t="s">
        <v>284</v>
      </c>
      <c r="C2102" t="s">
        <v>309</v>
      </c>
      <c r="D2102" t="s">
        <v>477</v>
      </c>
      <c r="E2102" t="s">
        <v>88</v>
      </c>
      <c r="F2102" t="s">
        <v>89</v>
      </c>
      <c r="G2102">
        <v>9</v>
      </c>
      <c r="H2102" t="s">
        <v>246</v>
      </c>
      <c r="I2102" t="s">
        <v>575</v>
      </c>
      <c r="J2102" t="s">
        <v>509</v>
      </c>
      <c r="K2102" s="142">
        <v>2</v>
      </c>
      <c r="L2102" s="326">
        <v>2.6899999938905239E-3</v>
      </c>
      <c r="M2102" s="326">
        <v>2.700000070035458E-3</v>
      </c>
      <c r="N2102" s="142">
        <v>51</v>
      </c>
      <c r="O2102" s="326">
        <v>5.4199998266994953E-3</v>
      </c>
      <c r="P2102" s="326">
        <v>5.8400002308189869E-3</v>
      </c>
      <c r="Q2102" s="142">
        <v>909</v>
      </c>
      <c r="R2102" s="326">
        <v>7.3699997738003731E-3</v>
      </c>
      <c r="S2102" s="326">
        <v>7.8499997034668922E-3</v>
      </c>
    </row>
    <row r="2103" spans="1:19" x14ac:dyDescent="0.25">
      <c r="A2103" t="s">
        <v>478</v>
      </c>
      <c r="B2103" t="s">
        <v>284</v>
      </c>
      <c r="C2103" t="s">
        <v>309</v>
      </c>
      <c r="D2103" t="s">
        <v>477</v>
      </c>
      <c r="E2103" t="s">
        <v>88</v>
      </c>
      <c r="F2103" t="s">
        <v>89</v>
      </c>
      <c r="G2103" s="133">
        <v>9</v>
      </c>
      <c r="H2103" t="s">
        <v>246</v>
      </c>
      <c r="I2103" t="s">
        <v>575</v>
      </c>
      <c r="J2103" t="s">
        <v>508</v>
      </c>
      <c r="K2103" s="327">
        <v>2</v>
      </c>
      <c r="L2103" s="326">
        <v>2.6899999938905239E-3</v>
      </c>
      <c r="M2103" s="326">
        <v>2.700000070035458E-3</v>
      </c>
      <c r="N2103" s="327">
        <v>76</v>
      </c>
      <c r="O2103" s="326">
        <v>8.0800000578165054E-3</v>
      </c>
      <c r="P2103" s="326">
        <v>8.7000001221895218E-3</v>
      </c>
      <c r="Q2103" s="327">
        <v>2219</v>
      </c>
      <c r="R2103" s="326">
        <v>1.7980000004172329E-2</v>
      </c>
      <c r="S2103" s="325">
        <v>1.9169999286532399E-2</v>
      </c>
    </row>
    <row r="2104" spans="1:19" x14ac:dyDescent="0.25">
      <c r="A2104" t="s">
        <v>478</v>
      </c>
      <c r="B2104" t="s">
        <v>284</v>
      </c>
      <c r="C2104" t="s">
        <v>309</v>
      </c>
      <c r="D2104" t="s">
        <v>477</v>
      </c>
      <c r="E2104" t="s">
        <v>88</v>
      </c>
      <c r="F2104" t="s">
        <v>89</v>
      </c>
      <c r="G2104" s="133">
        <v>9</v>
      </c>
      <c r="H2104" t="s">
        <v>246</v>
      </c>
      <c r="I2104" t="s">
        <v>575</v>
      </c>
      <c r="J2104" t="s">
        <v>438</v>
      </c>
      <c r="K2104" s="327">
        <v>4</v>
      </c>
      <c r="L2104" s="326">
        <v>5.3799999877810478E-3</v>
      </c>
      <c r="N2104" s="327">
        <v>676</v>
      </c>
      <c r="O2104" s="326">
        <v>7.1850001811981201E-2</v>
      </c>
      <c r="Q2104" s="327">
        <v>7648</v>
      </c>
      <c r="R2104" s="326">
        <v>6.1980001628398902E-2</v>
      </c>
      <c r="S2104" s="325"/>
    </row>
    <row r="2105" spans="1:19" x14ac:dyDescent="0.25">
      <c r="A2105" t="s">
        <v>478</v>
      </c>
      <c r="B2105" t="s">
        <v>284</v>
      </c>
      <c r="C2105" t="s">
        <v>309</v>
      </c>
      <c r="D2105" t="s">
        <v>477</v>
      </c>
      <c r="E2105" t="s">
        <v>88</v>
      </c>
      <c r="F2105" t="s">
        <v>89</v>
      </c>
      <c r="G2105" s="133">
        <v>9</v>
      </c>
      <c r="H2105" t="s">
        <v>246</v>
      </c>
      <c r="I2105" t="s">
        <v>575</v>
      </c>
      <c r="J2105" t="s">
        <v>507</v>
      </c>
      <c r="K2105" s="327">
        <v>715</v>
      </c>
      <c r="L2105" s="326">
        <v>0.96101999282836914</v>
      </c>
      <c r="M2105" s="326">
        <v>0.96622002124786377</v>
      </c>
      <c r="N2105" s="327">
        <v>8104</v>
      </c>
      <c r="O2105" s="326">
        <v>0.86138999462127686</v>
      </c>
      <c r="P2105" s="326">
        <v>0.92808002233505249</v>
      </c>
      <c r="Q2105" s="327">
        <v>104728</v>
      </c>
      <c r="R2105" s="326">
        <v>0.84878998994827271</v>
      </c>
      <c r="S2105" s="325">
        <v>0.90487998723983765</v>
      </c>
    </row>
    <row r="2106" spans="1:19" x14ac:dyDescent="0.25">
      <c r="A2106" t="s">
        <v>478</v>
      </c>
      <c r="B2106" t="s">
        <v>284</v>
      </c>
      <c r="C2106" t="s">
        <v>309</v>
      </c>
      <c r="D2106" t="s">
        <v>477</v>
      </c>
      <c r="E2106" t="s">
        <v>88</v>
      </c>
      <c r="F2106" t="s">
        <v>89</v>
      </c>
      <c r="G2106" s="133">
        <v>9</v>
      </c>
      <c r="H2106" t="s">
        <v>246</v>
      </c>
      <c r="I2106" t="s">
        <v>576</v>
      </c>
      <c r="J2106" t="s">
        <v>485</v>
      </c>
      <c r="K2106" s="327">
        <v>0</v>
      </c>
      <c r="L2106" s="326">
        <v>0</v>
      </c>
      <c r="N2106" s="327">
        <v>2</v>
      </c>
      <c r="O2106" s="326">
        <v>2.0999999833293259E-4</v>
      </c>
      <c r="P2106" s="326">
        <v>1</v>
      </c>
      <c r="Q2106" s="327">
        <v>2</v>
      </c>
      <c r="R2106" s="326">
        <v>1.99999994947575E-5</v>
      </c>
      <c r="S2106" s="325">
        <v>0.5</v>
      </c>
    </row>
    <row r="2107" spans="1:19" x14ac:dyDescent="0.25">
      <c r="A2107" t="s">
        <v>478</v>
      </c>
      <c r="B2107" t="s">
        <v>284</v>
      </c>
      <c r="C2107" t="s">
        <v>309</v>
      </c>
      <c r="D2107" t="s">
        <v>477</v>
      </c>
      <c r="E2107" t="s">
        <v>88</v>
      </c>
      <c r="F2107" t="s">
        <v>89</v>
      </c>
      <c r="G2107" s="133">
        <v>9</v>
      </c>
      <c r="H2107" t="s">
        <v>246</v>
      </c>
      <c r="I2107" t="s">
        <v>576</v>
      </c>
      <c r="J2107" t="s">
        <v>484</v>
      </c>
      <c r="K2107" s="327">
        <v>0</v>
      </c>
      <c r="L2107" s="326">
        <v>0</v>
      </c>
      <c r="N2107" s="327">
        <v>0</v>
      </c>
      <c r="O2107" s="326">
        <v>0</v>
      </c>
      <c r="P2107" s="326">
        <v>0</v>
      </c>
      <c r="Q2107" s="327">
        <v>2</v>
      </c>
      <c r="R2107" s="326">
        <v>1.99999994947575E-5</v>
      </c>
      <c r="S2107" s="325">
        <v>0.5</v>
      </c>
    </row>
    <row r="2108" spans="1:19" x14ac:dyDescent="0.25">
      <c r="A2108" t="s">
        <v>478</v>
      </c>
      <c r="B2108" t="s">
        <v>284</v>
      </c>
      <c r="C2108" t="s">
        <v>309</v>
      </c>
      <c r="D2108" t="s">
        <v>477</v>
      </c>
      <c r="E2108" t="s">
        <v>88</v>
      </c>
      <c r="F2108" t="s">
        <v>89</v>
      </c>
      <c r="G2108">
        <v>9</v>
      </c>
      <c r="H2108" t="s">
        <v>246</v>
      </c>
      <c r="I2108" t="s">
        <v>576</v>
      </c>
      <c r="J2108" t="s">
        <v>438</v>
      </c>
      <c r="K2108" s="142">
        <v>744</v>
      </c>
      <c r="L2108" s="326">
        <v>1</v>
      </c>
      <c r="N2108" s="142">
        <v>9406</v>
      </c>
      <c r="O2108" s="326">
        <v>0.9997900128364563</v>
      </c>
      <c r="Q2108" s="142">
        <v>123381</v>
      </c>
      <c r="R2108" s="326">
        <v>0.99997001886367798</v>
      </c>
    </row>
    <row r="2109" spans="1:19" x14ac:dyDescent="0.25">
      <c r="A2109" t="s">
        <v>478</v>
      </c>
      <c r="B2109" t="s">
        <v>284</v>
      </c>
      <c r="C2109" t="s">
        <v>309</v>
      </c>
      <c r="D2109" t="s">
        <v>477</v>
      </c>
      <c r="E2109" t="s">
        <v>88</v>
      </c>
      <c r="F2109" t="s">
        <v>89</v>
      </c>
      <c r="G2109">
        <v>9</v>
      </c>
      <c r="H2109" t="s">
        <v>246</v>
      </c>
      <c r="I2109" t="s">
        <v>504</v>
      </c>
      <c r="J2109" t="s">
        <v>506</v>
      </c>
      <c r="K2109" s="142">
        <v>155</v>
      </c>
      <c r="L2109" s="326">
        <v>0.2083300054073334</v>
      </c>
      <c r="N2109" s="142">
        <v>1487</v>
      </c>
      <c r="O2109" s="326">
        <v>0.15805999934673309</v>
      </c>
      <c r="Q2109" s="142">
        <v>14319</v>
      </c>
      <c r="R2109" s="326">
        <v>0.11604999750852581</v>
      </c>
    </row>
    <row r="2110" spans="1:19" x14ac:dyDescent="0.25">
      <c r="A2110" t="s">
        <v>478</v>
      </c>
      <c r="B2110" t="s">
        <v>284</v>
      </c>
      <c r="C2110" t="s">
        <v>309</v>
      </c>
      <c r="D2110" t="s">
        <v>477</v>
      </c>
      <c r="E2110" t="s">
        <v>88</v>
      </c>
      <c r="F2110" t="s">
        <v>89</v>
      </c>
      <c r="G2110" s="133">
        <v>9</v>
      </c>
      <c r="H2110" t="s">
        <v>246</v>
      </c>
      <c r="I2110" t="s">
        <v>504</v>
      </c>
      <c r="J2110" t="s">
        <v>424</v>
      </c>
      <c r="K2110" s="327">
        <v>79</v>
      </c>
      <c r="L2110" s="326">
        <v>0.1061799973249435</v>
      </c>
      <c r="M2110" s="326">
        <v>0.13413000106811521</v>
      </c>
      <c r="N2110" s="327">
        <v>910</v>
      </c>
      <c r="O2110" s="326">
        <v>9.6730001270771027E-2</v>
      </c>
      <c r="P2110" s="326">
        <v>0.1148800030350685</v>
      </c>
      <c r="Q2110" s="327">
        <v>13286</v>
      </c>
      <c r="R2110" s="326">
        <v>0.1076800003647804</v>
      </c>
      <c r="S2110" s="325">
        <v>0.12182000279426571</v>
      </c>
    </row>
    <row r="2111" spans="1:19" x14ac:dyDescent="0.25">
      <c r="A2111" t="s">
        <v>478</v>
      </c>
      <c r="B2111" t="s">
        <v>284</v>
      </c>
      <c r="C2111" t="s">
        <v>309</v>
      </c>
      <c r="D2111" t="s">
        <v>477</v>
      </c>
      <c r="E2111" t="s">
        <v>88</v>
      </c>
      <c r="F2111" t="s">
        <v>89</v>
      </c>
      <c r="G2111" s="133">
        <v>9</v>
      </c>
      <c r="H2111" t="s">
        <v>246</v>
      </c>
      <c r="I2111" t="s">
        <v>504</v>
      </c>
      <c r="J2111" t="s">
        <v>455</v>
      </c>
      <c r="K2111" s="327">
        <v>272</v>
      </c>
      <c r="L2111" s="326">
        <v>0.36559000611305242</v>
      </c>
      <c r="M2111" s="326">
        <v>0.46180000901222229</v>
      </c>
      <c r="N2111" s="327">
        <v>3476</v>
      </c>
      <c r="O2111" s="326">
        <v>0.36947000026702881</v>
      </c>
      <c r="P2111" s="326">
        <v>0.43882998824119568</v>
      </c>
      <c r="Q2111" s="327">
        <v>43045</v>
      </c>
      <c r="R2111" s="326">
        <v>0.34887000918388372</v>
      </c>
      <c r="S2111" s="325">
        <v>0.39467000961303711</v>
      </c>
    </row>
    <row r="2112" spans="1:19" x14ac:dyDescent="0.25">
      <c r="A2112" t="s">
        <v>478</v>
      </c>
      <c r="B2112" t="s">
        <v>284</v>
      </c>
      <c r="C2112" t="s">
        <v>309</v>
      </c>
      <c r="D2112" t="s">
        <v>477</v>
      </c>
      <c r="E2112" t="s">
        <v>88</v>
      </c>
      <c r="F2112" t="s">
        <v>89</v>
      </c>
      <c r="G2112" s="133">
        <v>9</v>
      </c>
      <c r="H2112" t="s">
        <v>246</v>
      </c>
      <c r="I2112" t="s">
        <v>504</v>
      </c>
      <c r="J2112" t="s">
        <v>505</v>
      </c>
      <c r="K2112" s="327">
        <v>193</v>
      </c>
      <c r="L2112" s="326">
        <v>0.25940999388694758</v>
      </c>
      <c r="M2112" s="326">
        <v>0.32767000794410711</v>
      </c>
      <c r="N2112" s="327">
        <v>2936</v>
      </c>
      <c r="O2112" s="326">
        <v>0.31207001209259028</v>
      </c>
      <c r="P2112" s="326">
        <v>0.37066000699996948</v>
      </c>
      <c r="Q2112" s="327">
        <v>42835</v>
      </c>
      <c r="R2112" s="326">
        <v>0.34716999530792242</v>
      </c>
      <c r="S2112" s="325">
        <v>0.39274001121521002</v>
      </c>
    </row>
    <row r="2113" spans="1:19" x14ac:dyDescent="0.25">
      <c r="A2113" t="s">
        <v>478</v>
      </c>
      <c r="B2113" t="s">
        <v>284</v>
      </c>
      <c r="C2113" t="s">
        <v>309</v>
      </c>
      <c r="D2113" t="s">
        <v>477</v>
      </c>
      <c r="E2113" t="s">
        <v>88</v>
      </c>
      <c r="F2113" t="s">
        <v>89</v>
      </c>
      <c r="G2113" s="133">
        <v>9</v>
      </c>
      <c r="H2113" t="s">
        <v>246</v>
      </c>
      <c r="I2113" t="s">
        <v>504</v>
      </c>
      <c r="J2113" t="s">
        <v>503</v>
      </c>
      <c r="K2113" s="327">
        <v>45</v>
      </c>
      <c r="L2113" s="326">
        <v>6.0479998588562012E-2</v>
      </c>
      <c r="M2113" s="326">
        <v>7.6399996876716614E-2</v>
      </c>
      <c r="N2113" s="327">
        <v>599</v>
      </c>
      <c r="O2113" s="326">
        <v>6.3670001924037933E-2</v>
      </c>
      <c r="P2113" s="326">
        <v>7.5620003044605255E-2</v>
      </c>
      <c r="Q2113" s="327">
        <v>9900</v>
      </c>
      <c r="R2113" s="326">
        <v>8.0239996314048767E-2</v>
      </c>
      <c r="S2113" s="325">
        <v>9.0769998729228973E-2</v>
      </c>
    </row>
    <row r="2114" spans="1:19" x14ac:dyDescent="0.25">
      <c r="A2114" t="s">
        <v>478</v>
      </c>
      <c r="B2114" t="s">
        <v>284</v>
      </c>
      <c r="C2114" t="s">
        <v>309</v>
      </c>
      <c r="D2114" t="s">
        <v>477</v>
      </c>
      <c r="E2114" t="s">
        <v>88</v>
      </c>
      <c r="F2114" t="s">
        <v>89</v>
      </c>
      <c r="G2114" s="133">
        <v>9</v>
      </c>
      <c r="H2114" t="s">
        <v>246</v>
      </c>
      <c r="I2114" t="s">
        <v>501</v>
      </c>
      <c r="J2114" t="s">
        <v>502</v>
      </c>
      <c r="K2114" s="327">
        <v>155</v>
      </c>
      <c r="L2114" s="326">
        <v>0.2083300054073334</v>
      </c>
      <c r="N2114" s="327">
        <v>1487</v>
      </c>
      <c r="O2114" s="326">
        <v>0.15805999934673309</v>
      </c>
      <c r="Q2114" s="327">
        <v>14319</v>
      </c>
      <c r="R2114" s="326">
        <v>0.11604999750852581</v>
      </c>
      <c r="S2114" s="325"/>
    </row>
    <row r="2115" spans="1:19" x14ac:dyDescent="0.25">
      <c r="A2115" t="s">
        <v>478</v>
      </c>
      <c r="B2115" t="s">
        <v>284</v>
      </c>
      <c r="C2115" t="s">
        <v>309</v>
      </c>
      <c r="D2115" t="s">
        <v>477</v>
      </c>
      <c r="E2115" t="s">
        <v>88</v>
      </c>
      <c r="F2115" t="s">
        <v>89</v>
      </c>
      <c r="G2115" s="133">
        <v>9</v>
      </c>
      <c r="H2115" t="s">
        <v>246</v>
      </c>
      <c r="I2115" t="s">
        <v>501</v>
      </c>
      <c r="J2115" t="s">
        <v>500</v>
      </c>
      <c r="K2115" s="327">
        <v>589</v>
      </c>
      <c r="L2115" s="326">
        <v>0.79167002439498901</v>
      </c>
      <c r="M2115" s="326">
        <v>1</v>
      </c>
      <c r="N2115" s="327">
        <v>7921</v>
      </c>
      <c r="O2115" s="326">
        <v>0.84193998575210571</v>
      </c>
      <c r="P2115" s="326">
        <v>1</v>
      </c>
      <c r="Q2115" s="327">
        <v>109066</v>
      </c>
      <c r="R2115" s="326">
        <v>0.88394999504089355</v>
      </c>
      <c r="S2115" s="325">
        <v>1</v>
      </c>
    </row>
    <row r="2116" spans="1:19" x14ac:dyDescent="0.25">
      <c r="A2116" t="s">
        <v>478</v>
      </c>
      <c r="B2116" t="s">
        <v>284</v>
      </c>
      <c r="C2116" t="s">
        <v>309</v>
      </c>
      <c r="D2116" t="s">
        <v>477</v>
      </c>
      <c r="E2116" t="s">
        <v>88</v>
      </c>
      <c r="F2116" t="s">
        <v>89</v>
      </c>
      <c r="G2116" s="133">
        <v>9</v>
      </c>
      <c r="H2116" t="s">
        <v>246</v>
      </c>
      <c r="I2116" t="s">
        <v>577</v>
      </c>
      <c r="J2116" t="s">
        <v>493</v>
      </c>
      <c r="K2116" s="327">
        <v>213</v>
      </c>
      <c r="L2116" s="326">
        <v>0.28628998994827271</v>
      </c>
      <c r="N2116" s="327">
        <v>3808</v>
      </c>
      <c r="O2116" s="326">
        <v>0.40476000308990479</v>
      </c>
      <c r="Q2116" s="327">
        <v>45663</v>
      </c>
      <c r="R2116" s="326">
        <v>0.37009000778198242</v>
      </c>
      <c r="S2116" s="325"/>
    </row>
    <row r="2117" spans="1:19" x14ac:dyDescent="0.25">
      <c r="A2117" t="s">
        <v>478</v>
      </c>
      <c r="B2117" t="s">
        <v>284</v>
      </c>
      <c r="C2117" t="s">
        <v>309</v>
      </c>
      <c r="D2117" t="s">
        <v>477</v>
      </c>
      <c r="E2117" t="s">
        <v>88</v>
      </c>
      <c r="F2117" t="s">
        <v>89</v>
      </c>
      <c r="G2117" s="133">
        <v>9</v>
      </c>
      <c r="H2117" t="s">
        <v>246</v>
      </c>
      <c r="I2117" t="s">
        <v>577</v>
      </c>
      <c r="J2117" t="s">
        <v>492</v>
      </c>
      <c r="K2117" s="327">
        <v>440</v>
      </c>
      <c r="L2117" s="326">
        <v>0.59140002727508545</v>
      </c>
      <c r="M2117" s="326">
        <v>0.82862997055053711</v>
      </c>
      <c r="N2117" s="327">
        <v>4394</v>
      </c>
      <c r="O2117" s="326">
        <v>0.4670499861240387</v>
      </c>
      <c r="P2117" s="326">
        <v>0.78464001417160034</v>
      </c>
      <c r="Q2117" s="327">
        <v>63272</v>
      </c>
      <c r="R2117" s="326">
        <v>0.51279997825622559</v>
      </c>
      <c r="S2117" s="325">
        <v>0.81407999992370605</v>
      </c>
    </row>
    <row r="2118" spans="1:19" x14ac:dyDescent="0.25">
      <c r="A2118" t="s">
        <v>478</v>
      </c>
      <c r="B2118" t="s">
        <v>284</v>
      </c>
      <c r="C2118" t="s">
        <v>309</v>
      </c>
      <c r="D2118" t="s">
        <v>477</v>
      </c>
      <c r="E2118" t="s">
        <v>88</v>
      </c>
      <c r="F2118" t="s">
        <v>89</v>
      </c>
      <c r="G2118">
        <v>9</v>
      </c>
      <c r="H2118" t="s">
        <v>246</v>
      </c>
      <c r="I2118" t="s">
        <v>577</v>
      </c>
      <c r="J2118" t="s">
        <v>491</v>
      </c>
      <c r="K2118" s="142">
        <v>65</v>
      </c>
      <c r="L2118" s="326">
        <v>8.7370000779628754E-2</v>
      </c>
      <c r="M2118" s="326">
        <v>0.12240999937057501</v>
      </c>
      <c r="N2118" s="142">
        <v>780</v>
      </c>
      <c r="O2118" s="326">
        <v>8.2910001277923584E-2</v>
      </c>
      <c r="P2118" s="326">
        <v>0.13929000496864319</v>
      </c>
      <c r="Q2118" s="142">
        <v>9186</v>
      </c>
      <c r="R2118" s="326">
        <v>7.4450001120567322E-2</v>
      </c>
      <c r="S2118" s="326">
        <v>0.11818999797105791</v>
      </c>
    </row>
    <row r="2119" spans="1:19" x14ac:dyDescent="0.25">
      <c r="A2119" t="s">
        <v>478</v>
      </c>
      <c r="B2119" t="s">
        <v>284</v>
      </c>
      <c r="C2119" t="s">
        <v>309</v>
      </c>
      <c r="D2119" t="s">
        <v>477</v>
      </c>
      <c r="E2119" t="s">
        <v>88</v>
      </c>
      <c r="F2119" t="s">
        <v>89</v>
      </c>
      <c r="G2119" s="133">
        <v>9</v>
      </c>
      <c r="H2119" t="s">
        <v>246</v>
      </c>
      <c r="I2119" t="s">
        <v>577</v>
      </c>
      <c r="J2119" t="s">
        <v>490</v>
      </c>
      <c r="K2119" s="327">
        <v>22</v>
      </c>
      <c r="L2119" s="326">
        <v>2.9570000246167179E-2</v>
      </c>
      <c r="M2119" s="326">
        <v>4.1430000215768807E-2</v>
      </c>
      <c r="N2119" s="327">
        <v>219</v>
      </c>
      <c r="O2119" s="326">
        <v>2.3280000314116481E-2</v>
      </c>
      <c r="P2119" s="326">
        <v>3.9110001176595688E-2</v>
      </c>
      <c r="Q2119" s="327">
        <v>3071</v>
      </c>
      <c r="R2119" s="326">
        <v>2.489000000059605E-2</v>
      </c>
      <c r="S2119" s="325">
        <v>3.9510000497102737E-2</v>
      </c>
    </row>
    <row r="2120" spans="1:19" x14ac:dyDescent="0.25">
      <c r="A2120" t="s">
        <v>478</v>
      </c>
      <c r="B2120" t="s">
        <v>284</v>
      </c>
      <c r="C2120" t="s">
        <v>309</v>
      </c>
      <c r="D2120" t="s">
        <v>477</v>
      </c>
      <c r="E2120" t="s">
        <v>88</v>
      </c>
      <c r="F2120" t="s">
        <v>89</v>
      </c>
      <c r="G2120" s="133">
        <v>9</v>
      </c>
      <c r="H2120" t="s">
        <v>246</v>
      </c>
      <c r="I2120" t="s">
        <v>577</v>
      </c>
      <c r="J2120" t="s">
        <v>489</v>
      </c>
      <c r="K2120" s="327">
        <v>2</v>
      </c>
      <c r="L2120" s="326">
        <v>2.6899999938905239E-3</v>
      </c>
      <c r="M2120" s="326">
        <v>3.7700000684708361E-3</v>
      </c>
      <c r="N2120" s="327">
        <v>167</v>
      </c>
      <c r="O2120" s="326">
        <v>1.775000058114529E-2</v>
      </c>
      <c r="P2120" s="326">
        <v>2.982000075280666E-2</v>
      </c>
      <c r="Q2120" s="327">
        <v>1819</v>
      </c>
      <c r="R2120" s="326">
        <v>1.473999954760075E-2</v>
      </c>
      <c r="S2120" s="325">
        <v>2.339999936521053E-2</v>
      </c>
    </row>
    <row r="2121" spans="1:19" x14ac:dyDescent="0.25">
      <c r="A2121" t="s">
        <v>478</v>
      </c>
      <c r="B2121" t="s">
        <v>284</v>
      </c>
      <c r="C2121" t="s">
        <v>309</v>
      </c>
      <c r="D2121" t="s">
        <v>477</v>
      </c>
      <c r="E2121" t="s">
        <v>88</v>
      </c>
      <c r="F2121" t="s">
        <v>89</v>
      </c>
      <c r="G2121" s="133">
        <v>9</v>
      </c>
      <c r="H2121" t="s">
        <v>246</v>
      </c>
      <c r="I2121" t="s">
        <v>577</v>
      </c>
      <c r="J2121" t="s">
        <v>488</v>
      </c>
      <c r="K2121" s="327">
        <v>2</v>
      </c>
      <c r="L2121" s="326">
        <v>2.6899999938905239E-3</v>
      </c>
      <c r="M2121" s="326">
        <v>3.7700000684708361E-3</v>
      </c>
      <c r="N2121" s="327">
        <v>40</v>
      </c>
      <c r="O2121" s="326">
        <v>4.2500002309679994E-3</v>
      </c>
      <c r="P2121" s="326">
        <v>7.1399998851120472E-3</v>
      </c>
      <c r="Q2121" s="327">
        <v>374</v>
      </c>
      <c r="R2121" s="326">
        <v>3.03000002168119E-3</v>
      </c>
      <c r="S2121" s="325">
        <v>4.8099998384714127E-3</v>
      </c>
    </row>
    <row r="2122" spans="1:19" x14ac:dyDescent="0.25">
      <c r="A2122" t="s">
        <v>478</v>
      </c>
      <c r="B2122" t="s">
        <v>284</v>
      </c>
      <c r="C2122" t="s">
        <v>309</v>
      </c>
      <c r="D2122" t="s">
        <v>477</v>
      </c>
      <c r="E2122" t="s">
        <v>88</v>
      </c>
      <c r="F2122" t="s">
        <v>89</v>
      </c>
      <c r="G2122" s="133">
        <v>9</v>
      </c>
      <c r="H2122" t="s">
        <v>246</v>
      </c>
      <c r="I2122" t="s">
        <v>499</v>
      </c>
      <c r="J2122" t="s">
        <v>261</v>
      </c>
      <c r="K2122" s="327">
        <v>742</v>
      </c>
      <c r="L2122" s="326">
        <v>0.99730998277664185</v>
      </c>
      <c r="N2122" s="327">
        <v>9348</v>
      </c>
      <c r="O2122" s="326">
        <v>0.99361997842788696</v>
      </c>
      <c r="Q2122" s="327">
        <v>122496</v>
      </c>
      <c r="R2122" s="326">
        <v>0.99278998374938965</v>
      </c>
      <c r="S2122" s="325"/>
    </row>
    <row r="2123" spans="1:19" x14ac:dyDescent="0.25">
      <c r="A2123" t="s">
        <v>478</v>
      </c>
      <c r="B2123" t="s">
        <v>284</v>
      </c>
      <c r="C2123" t="s">
        <v>309</v>
      </c>
      <c r="D2123" t="s">
        <v>477</v>
      </c>
      <c r="E2123" t="s">
        <v>88</v>
      </c>
      <c r="F2123" t="s">
        <v>89</v>
      </c>
      <c r="G2123" s="133">
        <v>9</v>
      </c>
      <c r="H2123" t="s">
        <v>246</v>
      </c>
      <c r="I2123" t="s">
        <v>499</v>
      </c>
      <c r="J2123" t="s">
        <v>262</v>
      </c>
      <c r="K2123" s="327">
        <v>2</v>
      </c>
      <c r="L2123" s="326">
        <v>2.6899999938905239E-3</v>
      </c>
      <c r="N2123" s="327">
        <v>60</v>
      </c>
      <c r="O2123" s="326">
        <v>6.380000151693821E-3</v>
      </c>
      <c r="Q2123" s="327">
        <v>889</v>
      </c>
      <c r="R2123" s="326">
        <v>7.2099999524652958E-3</v>
      </c>
      <c r="S2123" s="325"/>
    </row>
    <row r="2124" spans="1:19" x14ac:dyDescent="0.25">
      <c r="A2124" t="s">
        <v>478</v>
      </c>
      <c r="B2124" t="s">
        <v>284</v>
      </c>
      <c r="C2124" t="s">
        <v>309</v>
      </c>
      <c r="D2124" t="s">
        <v>477</v>
      </c>
      <c r="E2124" t="s">
        <v>88</v>
      </c>
      <c r="F2124" t="s">
        <v>89</v>
      </c>
      <c r="G2124" s="133">
        <v>9</v>
      </c>
      <c r="H2124" t="s">
        <v>246</v>
      </c>
      <c r="I2124" t="s">
        <v>578</v>
      </c>
      <c r="J2124" t="s">
        <v>498</v>
      </c>
      <c r="K2124" s="327">
        <v>79</v>
      </c>
      <c r="L2124" s="326">
        <v>0.1061799973249435</v>
      </c>
      <c r="N2124" s="327">
        <v>1266</v>
      </c>
      <c r="O2124" s="326">
        <v>0.1345700025558472</v>
      </c>
      <c r="Q2124" s="327">
        <v>17871</v>
      </c>
      <c r="R2124" s="326">
        <v>0.1448400020599365</v>
      </c>
      <c r="S2124" s="325"/>
    </row>
    <row r="2125" spans="1:19" x14ac:dyDescent="0.25">
      <c r="A2125" t="s">
        <v>478</v>
      </c>
      <c r="B2125" t="s">
        <v>284</v>
      </c>
      <c r="C2125" t="s">
        <v>309</v>
      </c>
      <c r="D2125" t="s">
        <v>477</v>
      </c>
      <c r="E2125" t="s">
        <v>88</v>
      </c>
      <c r="F2125" t="s">
        <v>89</v>
      </c>
      <c r="G2125" s="133">
        <v>9</v>
      </c>
      <c r="H2125" t="s">
        <v>246</v>
      </c>
      <c r="I2125" t="s">
        <v>578</v>
      </c>
      <c r="J2125" t="s">
        <v>497</v>
      </c>
      <c r="K2125" s="327">
        <v>148</v>
      </c>
      <c r="L2125" s="326">
        <v>0.19891999661922449</v>
      </c>
      <c r="N2125" s="327">
        <v>1592</v>
      </c>
      <c r="O2125" s="326">
        <v>0.16922000050544739</v>
      </c>
      <c r="Q2125" s="327">
        <v>21943</v>
      </c>
      <c r="R2125" s="326">
        <v>0.17783999443054199</v>
      </c>
      <c r="S2125" s="325"/>
    </row>
    <row r="2126" spans="1:19" x14ac:dyDescent="0.25">
      <c r="A2126" t="s">
        <v>478</v>
      </c>
      <c r="B2126" t="s">
        <v>284</v>
      </c>
      <c r="C2126" t="s">
        <v>309</v>
      </c>
      <c r="D2126" t="s">
        <v>477</v>
      </c>
      <c r="E2126" t="s">
        <v>88</v>
      </c>
      <c r="F2126" t="s">
        <v>89</v>
      </c>
      <c r="G2126" s="133">
        <v>9</v>
      </c>
      <c r="H2126" t="s">
        <v>246</v>
      </c>
      <c r="I2126" t="s">
        <v>578</v>
      </c>
      <c r="J2126" t="s">
        <v>496</v>
      </c>
      <c r="K2126" s="327">
        <v>179</v>
      </c>
      <c r="L2126" s="326">
        <v>0.2405900061130524</v>
      </c>
      <c r="N2126" s="327">
        <v>1808</v>
      </c>
      <c r="O2126" s="326">
        <v>0.19217999279499051</v>
      </c>
      <c r="Q2126" s="327">
        <v>25988</v>
      </c>
      <c r="R2126" s="326">
        <v>0.21062999963760379</v>
      </c>
      <c r="S2126" s="325"/>
    </row>
    <row r="2127" spans="1:19" x14ac:dyDescent="0.25">
      <c r="A2127" t="s">
        <v>478</v>
      </c>
      <c r="B2127" t="s">
        <v>284</v>
      </c>
      <c r="C2127" t="s">
        <v>309</v>
      </c>
      <c r="D2127" t="s">
        <v>477</v>
      </c>
      <c r="E2127" t="s">
        <v>88</v>
      </c>
      <c r="F2127" t="s">
        <v>89</v>
      </c>
      <c r="G2127">
        <v>9</v>
      </c>
      <c r="H2127" t="s">
        <v>246</v>
      </c>
      <c r="I2127" t="s">
        <v>578</v>
      </c>
      <c r="J2127" t="s">
        <v>495</v>
      </c>
      <c r="K2127" s="142">
        <v>193</v>
      </c>
      <c r="L2127" s="326">
        <v>0.25940999388694758</v>
      </c>
      <c r="N2127" s="142">
        <v>2323</v>
      </c>
      <c r="O2127" s="326">
        <v>0.24692000448703769</v>
      </c>
      <c r="Q2127" s="142">
        <v>27975</v>
      </c>
      <c r="R2127" s="326">
        <v>0.22673000395298001</v>
      </c>
    </row>
    <row r="2128" spans="1:19" x14ac:dyDescent="0.25">
      <c r="A2128" t="s">
        <v>478</v>
      </c>
      <c r="B2128" t="s">
        <v>284</v>
      </c>
      <c r="C2128" t="s">
        <v>309</v>
      </c>
      <c r="D2128" t="s">
        <v>477</v>
      </c>
      <c r="E2128" t="s">
        <v>88</v>
      </c>
      <c r="F2128" t="s">
        <v>89</v>
      </c>
      <c r="G2128" s="133">
        <v>9</v>
      </c>
      <c r="H2128" t="s">
        <v>246</v>
      </c>
      <c r="I2128" t="s">
        <v>578</v>
      </c>
      <c r="J2128" t="s">
        <v>494</v>
      </c>
      <c r="K2128" s="327">
        <v>145</v>
      </c>
      <c r="L2128" s="326">
        <v>0.19489000737667081</v>
      </c>
      <c r="N2128" s="327">
        <v>2419</v>
      </c>
      <c r="O2128" s="326">
        <v>0.25712001323699951</v>
      </c>
      <c r="Q2128" s="327">
        <v>29608</v>
      </c>
      <c r="R2128" s="326">
        <v>0.23995999991893771</v>
      </c>
      <c r="S2128" s="325"/>
    </row>
    <row r="2129" spans="1:19" x14ac:dyDescent="0.25">
      <c r="A2129" t="s">
        <v>478</v>
      </c>
      <c r="B2129" t="s">
        <v>284</v>
      </c>
      <c r="C2129" t="s">
        <v>309</v>
      </c>
      <c r="D2129" t="s">
        <v>477</v>
      </c>
      <c r="E2129" t="s">
        <v>88</v>
      </c>
      <c r="F2129" t="s">
        <v>89</v>
      </c>
      <c r="G2129" s="133">
        <v>9</v>
      </c>
      <c r="H2129" t="s">
        <v>246</v>
      </c>
      <c r="I2129" t="s">
        <v>476</v>
      </c>
      <c r="J2129" t="s">
        <v>482</v>
      </c>
      <c r="K2129" s="327">
        <v>561</v>
      </c>
      <c r="L2129" s="326">
        <v>0.75402998924255371</v>
      </c>
      <c r="M2129" s="326">
        <v>0.76744002103805542</v>
      </c>
      <c r="N2129" s="327">
        <v>7139</v>
      </c>
      <c r="O2129" s="326">
        <v>0.75881999731063843</v>
      </c>
      <c r="P2129" s="326">
        <v>0.7856299877166748</v>
      </c>
      <c r="Q2129" s="327">
        <v>91484</v>
      </c>
      <c r="R2129" s="326">
        <v>0.74145001173019409</v>
      </c>
      <c r="S2129" s="325">
        <v>0.77395999431610107</v>
      </c>
    </row>
    <row r="2130" spans="1:19" x14ac:dyDescent="0.25">
      <c r="A2130" t="s">
        <v>478</v>
      </c>
      <c r="B2130" t="s">
        <v>284</v>
      </c>
      <c r="C2130" t="s">
        <v>309</v>
      </c>
      <c r="D2130" t="s">
        <v>477</v>
      </c>
      <c r="E2130" t="s">
        <v>88</v>
      </c>
      <c r="F2130" t="s">
        <v>89</v>
      </c>
      <c r="G2130" s="133">
        <v>9</v>
      </c>
      <c r="H2130" t="s">
        <v>246</v>
      </c>
      <c r="I2130" t="s">
        <v>476</v>
      </c>
      <c r="J2130" t="s">
        <v>481</v>
      </c>
      <c r="K2130" s="327">
        <v>67</v>
      </c>
      <c r="L2130" s="326">
        <v>9.0049996972084045E-2</v>
      </c>
      <c r="M2130" s="326">
        <v>9.1660000383853912E-2</v>
      </c>
      <c r="N2130" s="327">
        <v>855</v>
      </c>
      <c r="O2130" s="326">
        <v>9.0879999101161957E-2</v>
      </c>
      <c r="P2130" s="326">
        <v>9.4089999794960022E-2</v>
      </c>
      <c r="Q2130" s="327">
        <v>12086</v>
      </c>
      <c r="R2130" s="326">
        <v>9.7949996590614319E-2</v>
      </c>
      <c r="S2130" s="325">
        <v>0.1022500023245811</v>
      </c>
    </row>
    <row r="2131" spans="1:19" x14ac:dyDescent="0.25">
      <c r="A2131" t="s">
        <v>478</v>
      </c>
      <c r="B2131" t="s">
        <v>284</v>
      </c>
      <c r="C2131" t="s">
        <v>309</v>
      </c>
      <c r="D2131" t="s">
        <v>477</v>
      </c>
      <c r="E2131" t="s">
        <v>88</v>
      </c>
      <c r="F2131" t="s">
        <v>89</v>
      </c>
      <c r="G2131" s="133">
        <v>9</v>
      </c>
      <c r="H2131" t="s">
        <v>246</v>
      </c>
      <c r="I2131" t="s">
        <v>476</v>
      </c>
      <c r="J2131" t="s">
        <v>480</v>
      </c>
      <c r="K2131" s="327">
        <v>61</v>
      </c>
      <c r="L2131" s="326">
        <v>8.199000358581543E-2</v>
      </c>
      <c r="M2131" s="326">
        <v>8.3449997007846832E-2</v>
      </c>
      <c r="N2131" s="327">
        <v>624</v>
      </c>
      <c r="O2131" s="326">
        <v>6.6330000758171082E-2</v>
      </c>
      <c r="P2131" s="326">
        <v>6.8669997155666351E-2</v>
      </c>
      <c r="Q2131" s="327">
        <v>8487</v>
      </c>
      <c r="R2131" s="326">
        <v>6.8779997527599335E-2</v>
      </c>
      <c r="S2131" s="325">
        <v>7.1800000965595245E-2</v>
      </c>
    </row>
    <row r="2132" spans="1:19" x14ac:dyDescent="0.25">
      <c r="A2132" t="s">
        <v>478</v>
      </c>
      <c r="B2132" t="s">
        <v>284</v>
      </c>
      <c r="C2132" t="s">
        <v>309</v>
      </c>
      <c r="D2132" t="s">
        <v>477</v>
      </c>
      <c r="E2132" t="s">
        <v>88</v>
      </c>
      <c r="F2132" t="s">
        <v>89</v>
      </c>
      <c r="G2132" s="133">
        <v>9</v>
      </c>
      <c r="H2132" t="s">
        <v>246</v>
      </c>
      <c r="I2132" t="s">
        <v>476</v>
      </c>
      <c r="J2132" t="s">
        <v>479</v>
      </c>
      <c r="K2132" s="327">
        <v>13</v>
      </c>
      <c r="L2132" s="326">
        <v>1.7470000311732289E-2</v>
      </c>
      <c r="N2132" s="327">
        <v>321</v>
      </c>
      <c r="O2132" s="326">
        <v>3.4120000898838043E-2</v>
      </c>
      <c r="Q2132" s="327">
        <v>5183</v>
      </c>
      <c r="R2132" s="326">
        <v>4.2010001838207238E-2</v>
      </c>
      <c r="S2132" s="325"/>
    </row>
    <row r="2133" spans="1:19" x14ac:dyDescent="0.25">
      <c r="A2133" t="s">
        <v>478</v>
      </c>
      <c r="B2133" t="s">
        <v>284</v>
      </c>
      <c r="C2133" t="s">
        <v>309</v>
      </c>
      <c r="D2133" t="s">
        <v>477</v>
      </c>
      <c r="E2133" t="s">
        <v>88</v>
      </c>
      <c r="F2133" t="s">
        <v>89</v>
      </c>
      <c r="G2133" s="133">
        <v>9</v>
      </c>
      <c r="H2133" t="s">
        <v>246</v>
      </c>
      <c r="I2133" t="s">
        <v>476</v>
      </c>
      <c r="J2133" t="s">
        <v>475</v>
      </c>
      <c r="K2133" s="327">
        <v>42</v>
      </c>
      <c r="L2133" s="326">
        <v>5.6449998170137412E-2</v>
      </c>
      <c r="M2133" s="326">
        <v>5.74599988758564E-2</v>
      </c>
      <c r="N2133" s="327">
        <v>469</v>
      </c>
      <c r="O2133" s="326">
        <v>4.9849998205900192E-2</v>
      </c>
      <c r="P2133" s="326">
        <v>5.1610000431537628E-2</v>
      </c>
      <c r="Q2133" s="327">
        <v>6145</v>
      </c>
      <c r="R2133" s="326">
        <v>4.9800001084804528E-2</v>
      </c>
      <c r="S2133" s="325">
        <v>5.1989998668432243E-2</v>
      </c>
    </row>
    <row r="2134" spans="1:19" x14ac:dyDescent="0.25">
      <c r="A2134" t="s">
        <v>478</v>
      </c>
      <c r="B2134" t="s">
        <v>284</v>
      </c>
      <c r="C2134" t="s">
        <v>309</v>
      </c>
      <c r="D2134" t="s">
        <v>477</v>
      </c>
      <c r="E2134" t="s">
        <v>90</v>
      </c>
      <c r="F2134" t="s">
        <v>91</v>
      </c>
      <c r="G2134" s="133">
        <v>15</v>
      </c>
      <c r="H2134" t="s">
        <v>256</v>
      </c>
      <c r="I2134" t="s">
        <v>525</v>
      </c>
      <c r="J2134" t="s">
        <v>530</v>
      </c>
      <c r="K2134" s="327">
        <v>6</v>
      </c>
      <c r="L2134" s="326">
        <v>3.2899999059736729E-3</v>
      </c>
      <c r="N2134" s="327">
        <v>26</v>
      </c>
      <c r="O2134" s="326">
        <v>8.6399996653199196E-3</v>
      </c>
      <c r="Q2134" s="327">
        <v>595</v>
      </c>
      <c r="R2134" s="326">
        <v>4.8199999146163464E-3</v>
      </c>
      <c r="S2134" s="325"/>
    </row>
    <row r="2135" spans="1:19" x14ac:dyDescent="0.25">
      <c r="A2135" t="s">
        <v>478</v>
      </c>
      <c r="B2135" t="s">
        <v>284</v>
      </c>
      <c r="C2135" t="s">
        <v>309</v>
      </c>
      <c r="D2135" t="s">
        <v>477</v>
      </c>
      <c r="E2135" t="s">
        <v>90</v>
      </c>
      <c r="F2135" t="s">
        <v>91</v>
      </c>
      <c r="G2135" s="133">
        <v>15</v>
      </c>
      <c r="H2135" t="s">
        <v>256</v>
      </c>
      <c r="I2135" t="s">
        <v>525</v>
      </c>
      <c r="J2135" t="s">
        <v>529</v>
      </c>
      <c r="K2135" s="327">
        <v>71</v>
      </c>
      <c r="L2135" s="326">
        <v>3.8989998400211327E-2</v>
      </c>
      <c r="N2135" s="327">
        <v>205</v>
      </c>
      <c r="O2135" s="326">
        <v>6.8109996616840363E-2</v>
      </c>
      <c r="Q2135" s="327">
        <v>4962</v>
      </c>
      <c r="R2135" s="326">
        <v>4.0219999849796302E-2</v>
      </c>
      <c r="S2135" s="325"/>
    </row>
    <row r="2136" spans="1:19" x14ac:dyDescent="0.25">
      <c r="A2136" t="s">
        <v>478</v>
      </c>
      <c r="B2136" t="s">
        <v>284</v>
      </c>
      <c r="C2136" t="s">
        <v>309</v>
      </c>
      <c r="D2136" t="s">
        <v>477</v>
      </c>
      <c r="E2136" t="s">
        <v>90</v>
      </c>
      <c r="F2136" t="s">
        <v>91</v>
      </c>
      <c r="G2136">
        <v>15</v>
      </c>
      <c r="H2136" t="s">
        <v>256</v>
      </c>
      <c r="I2136" t="s">
        <v>525</v>
      </c>
      <c r="J2136" t="s">
        <v>528</v>
      </c>
      <c r="K2136" s="142">
        <v>255</v>
      </c>
      <c r="L2136" s="326">
        <v>0.14002999663352969</v>
      </c>
      <c r="N2136" s="142">
        <v>538</v>
      </c>
      <c r="O2136" s="326">
        <v>0.178739994764328</v>
      </c>
      <c r="Q2136" s="142">
        <v>15699</v>
      </c>
      <c r="R2136" s="326">
        <v>0.12724000215530401</v>
      </c>
    </row>
    <row r="2137" spans="1:19" x14ac:dyDescent="0.25">
      <c r="A2137" t="s">
        <v>478</v>
      </c>
      <c r="B2137" t="s">
        <v>284</v>
      </c>
      <c r="C2137" t="s">
        <v>309</v>
      </c>
      <c r="D2137" t="s">
        <v>477</v>
      </c>
      <c r="E2137" t="s">
        <v>90</v>
      </c>
      <c r="F2137" t="s">
        <v>91</v>
      </c>
      <c r="G2137" s="133">
        <v>15</v>
      </c>
      <c r="H2137" t="s">
        <v>256</v>
      </c>
      <c r="I2137" t="s">
        <v>525</v>
      </c>
      <c r="J2137" t="s">
        <v>527</v>
      </c>
      <c r="K2137" s="327">
        <v>540</v>
      </c>
      <c r="L2137" s="326">
        <v>0.29653999209403992</v>
      </c>
      <c r="N2137" s="327">
        <v>793</v>
      </c>
      <c r="O2137" s="326">
        <v>0.26346001029014587</v>
      </c>
      <c r="Q2137" s="327">
        <v>30576</v>
      </c>
      <c r="R2137" s="326">
        <v>0.2478100061416626</v>
      </c>
      <c r="S2137" s="325"/>
    </row>
    <row r="2138" spans="1:19" x14ac:dyDescent="0.25">
      <c r="A2138" t="s">
        <v>478</v>
      </c>
      <c r="B2138" t="s">
        <v>284</v>
      </c>
      <c r="C2138" t="s">
        <v>309</v>
      </c>
      <c r="D2138" t="s">
        <v>477</v>
      </c>
      <c r="E2138" t="s">
        <v>90</v>
      </c>
      <c r="F2138" t="s">
        <v>91</v>
      </c>
      <c r="G2138" s="133">
        <v>15</v>
      </c>
      <c r="H2138" t="s">
        <v>256</v>
      </c>
      <c r="I2138" t="s">
        <v>525</v>
      </c>
      <c r="J2138" t="s">
        <v>526</v>
      </c>
      <c r="K2138" s="327">
        <v>512</v>
      </c>
      <c r="L2138" s="326">
        <v>0.28115999698638922</v>
      </c>
      <c r="N2138" s="327">
        <v>678</v>
      </c>
      <c r="O2138" s="326">
        <v>0.2252500057220459</v>
      </c>
      <c r="Q2138" s="327">
        <v>30917</v>
      </c>
      <c r="R2138" s="326">
        <v>0.25056999921798712</v>
      </c>
      <c r="S2138" s="325"/>
    </row>
    <row r="2139" spans="1:19" x14ac:dyDescent="0.25">
      <c r="A2139" t="s">
        <v>478</v>
      </c>
      <c r="B2139" t="s">
        <v>284</v>
      </c>
      <c r="C2139" t="s">
        <v>309</v>
      </c>
      <c r="D2139" t="s">
        <v>477</v>
      </c>
      <c r="E2139" t="s">
        <v>90</v>
      </c>
      <c r="F2139" t="s">
        <v>91</v>
      </c>
      <c r="G2139" s="133">
        <v>15</v>
      </c>
      <c r="H2139" t="s">
        <v>256</v>
      </c>
      <c r="I2139" t="s">
        <v>525</v>
      </c>
      <c r="J2139" t="s">
        <v>259</v>
      </c>
      <c r="K2139" s="327">
        <v>261</v>
      </c>
      <c r="L2139" s="326">
        <v>0.143329992890358</v>
      </c>
      <c r="N2139" s="327">
        <v>445</v>
      </c>
      <c r="O2139" s="326">
        <v>0.1478399932384491</v>
      </c>
      <c r="Q2139" s="327">
        <v>23351</v>
      </c>
      <c r="R2139" s="326">
        <v>0.18925000727176669</v>
      </c>
      <c r="S2139" s="325"/>
    </row>
    <row r="2140" spans="1:19" x14ac:dyDescent="0.25">
      <c r="A2140" t="s">
        <v>478</v>
      </c>
      <c r="B2140" t="s">
        <v>284</v>
      </c>
      <c r="C2140" t="s">
        <v>309</v>
      </c>
      <c r="D2140" t="s">
        <v>477</v>
      </c>
      <c r="E2140" t="s">
        <v>90</v>
      </c>
      <c r="F2140" t="s">
        <v>91</v>
      </c>
      <c r="G2140" s="133">
        <v>15</v>
      </c>
      <c r="H2140" t="s">
        <v>256</v>
      </c>
      <c r="I2140" t="s">
        <v>525</v>
      </c>
      <c r="J2140" t="s">
        <v>260</v>
      </c>
      <c r="K2140" s="327">
        <v>176</v>
      </c>
      <c r="L2140" s="326">
        <v>9.6649996936321259E-2</v>
      </c>
      <c r="N2140" s="327">
        <v>325</v>
      </c>
      <c r="O2140" s="326">
        <v>0.10796999931335451</v>
      </c>
      <c r="Q2140" s="327">
        <v>17285</v>
      </c>
      <c r="R2140" s="326">
        <v>0.14009000360965729</v>
      </c>
      <c r="S2140" s="325"/>
    </row>
    <row r="2141" spans="1:19" x14ac:dyDescent="0.25">
      <c r="A2141" t="s">
        <v>478</v>
      </c>
      <c r="B2141" t="s">
        <v>284</v>
      </c>
      <c r="C2141" t="s">
        <v>309</v>
      </c>
      <c r="D2141" t="s">
        <v>477</v>
      </c>
      <c r="E2141" t="s">
        <v>90</v>
      </c>
      <c r="F2141" t="s">
        <v>91</v>
      </c>
      <c r="G2141" s="133">
        <v>15</v>
      </c>
      <c r="H2141" t="s">
        <v>256</v>
      </c>
      <c r="I2141" t="s">
        <v>521</v>
      </c>
      <c r="J2141" t="s">
        <v>524</v>
      </c>
      <c r="K2141" s="327">
        <v>1486</v>
      </c>
      <c r="L2141" s="326">
        <v>0.81603997945785522</v>
      </c>
      <c r="M2141" s="326">
        <v>0.86646997928619385</v>
      </c>
      <c r="N2141" s="327">
        <v>2400</v>
      </c>
      <c r="O2141" s="326">
        <v>0.79733997583389282</v>
      </c>
      <c r="P2141" s="326">
        <v>0.84895998239517212</v>
      </c>
      <c r="Q2141" s="327">
        <v>99716</v>
      </c>
      <c r="R2141" s="326">
        <v>0.80817002058029175</v>
      </c>
      <c r="S2141" s="325">
        <v>0.84360998868942261</v>
      </c>
    </row>
    <row r="2142" spans="1:19" x14ac:dyDescent="0.25">
      <c r="A2142" t="s">
        <v>478</v>
      </c>
      <c r="B2142" t="s">
        <v>284</v>
      </c>
      <c r="C2142" t="s">
        <v>309</v>
      </c>
      <c r="D2142" t="s">
        <v>477</v>
      </c>
      <c r="E2142" t="s">
        <v>90</v>
      </c>
      <c r="F2142" t="s">
        <v>91</v>
      </c>
      <c r="G2142">
        <v>15</v>
      </c>
      <c r="H2142" t="s">
        <v>256</v>
      </c>
      <c r="I2142" t="s">
        <v>521</v>
      </c>
      <c r="J2142" t="s">
        <v>523</v>
      </c>
      <c r="K2142" s="142">
        <v>130</v>
      </c>
      <c r="L2142" s="326">
        <v>7.1390002965927124E-2</v>
      </c>
      <c r="M2142" s="326">
        <v>7.5800001621246338E-2</v>
      </c>
      <c r="N2142" s="142">
        <v>253</v>
      </c>
      <c r="O2142" s="326">
        <v>8.4049999713897705E-2</v>
      </c>
      <c r="P2142" s="326">
        <v>8.9489996433258057E-2</v>
      </c>
      <c r="Q2142" s="142">
        <v>10969</v>
      </c>
      <c r="R2142" s="326">
        <v>8.8899999856948853E-2</v>
      </c>
      <c r="S2142" s="326">
        <v>9.2799998819828033E-2</v>
      </c>
    </row>
    <row r="2143" spans="1:19" x14ac:dyDescent="0.25">
      <c r="A2143" t="s">
        <v>478</v>
      </c>
      <c r="B2143" t="s">
        <v>284</v>
      </c>
      <c r="C2143" t="s">
        <v>309</v>
      </c>
      <c r="D2143" t="s">
        <v>477</v>
      </c>
      <c r="E2143" t="s">
        <v>90</v>
      </c>
      <c r="F2143" t="s">
        <v>91</v>
      </c>
      <c r="G2143" s="133">
        <v>15</v>
      </c>
      <c r="H2143" t="s">
        <v>256</v>
      </c>
      <c r="I2143" t="s">
        <v>521</v>
      </c>
      <c r="J2143" t="s">
        <v>522</v>
      </c>
      <c r="K2143" s="327">
        <v>99</v>
      </c>
      <c r="L2143" s="326">
        <v>5.4370000958442688E-2</v>
      </c>
      <c r="M2143" s="326">
        <v>5.7730000466108322E-2</v>
      </c>
      <c r="N2143" s="327">
        <v>174</v>
      </c>
      <c r="O2143" s="326">
        <v>5.7810001075267792E-2</v>
      </c>
      <c r="P2143" s="326">
        <v>6.1549998819828033E-2</v>
      </c>
      <c r="Q2143" s="327">
        <v>7517</v>
      </c>
      <c r="R2143" s="326">
        <v>6.0920000076293952E-2</v>
      </c>
      <c r="S2143" s="325">
        <v>6.3589997589588165E-2</v>
      </c>
    </row>
    <row r="2144" spans="1:19" x14ac:dyDescent="0.25">
      <c r="A2144" t="s">
        <v>478</v>
      </c>
      <c r="B2144" t="s">
        <v>284</v>
      </c>
      <c r="C2144" t="s">
        <v>309</v>
      </c>
      <c r="D2144" t="s">
        <v>477</v>
      </c>
      <c r="E2144" t="s">
        <v>90</v>
      </c>
      <c r="F2144" t="s">
        <v>91</v>
      </c>
      <c r="G2144" s="133">
        <v>15</v>
      </c>
      <c r="H2144" t="s">
        <v>256</v>
      </c>
      <c r="I2144" t="s">
        <v>521</v>
      </c>
      <c r="J2144" t="s">
        <v>438</v>
      </c>
      <c r="K2144" s="327">
        <v>106</v>
      </c>
      <c r="L2144" s="326">
        <v>5.8210000395774841E-2</v>
      </c>
      <c r="N2144" s="327">
        <v>183</v>
      </c>
      <c r="O2144" s="326">
        <v>6.080000102519989E-2</v>
      </c>
      <c r="Q2144" s="327">
        <v>5183</v>
      </c>
      <c r="R2144" s="326">
        <v>4.2010001838207238E-2</v>
      </c>
      <c r="S2144" s="325"/>
    </row>
    <row r="2145" spans="1:19" x14ac:dyDescent="0.25">
      <c r="A2145" t="s">
        <v>478</v>
      </c>
      <c r="B2145" t="s">
        <v>284</v>
      </c>
      <c r="C2145" t="s">
        <v>309</v>
      </c>
      <c r="D2145" t="s">
        <v>477</v>
      </c>
      <c r="E2145" t="s">
        <v>90</v>
      </c>
      <c r="F2145" t="s">
        <v>91</v>
      </c>
      <c r="G2145" s="133">
        <v>15</v>
      </c>
      <c r="H2145" t="s">
        <v>256</v>
      </c>
      <c r="I2145" t="s">
        <v>517</v>
      </c>
      <c r="J2145" t="s">
        <v>520</v>
      </c>
      <c r="K2145" s="327">
        <v>670</v>
      </c>
      <c r="L2145" s="326">
        <v>0.36792999505996699</v>
      </c>
      <c r="N2145" s="327">
        <v>1105</v>
      </c>
      <c r="O2145" s="326">
        <v>0.36711001396179199</v>
      </c>
      <c r="Q2145" s="327">
        <v>43571</v>
      </c>
      <c r="R2145" s="326">
        <v>0.35313001275062561</v>
      </c>
      <c r="S2145" s="325"/>
    </row>
    <row r="2146" spans="1:19" x14ac:dyDescent="0.25">
      <c r="A2146" t="s">
        <v>478</v>
      </c>
      <c r="B2146" t="s">
        <v>284</v>
      </c>
      <c r="C2146" t="s">
        <v>309</v>
      </c>
      <c r="D2146" t="s">
        <v>477</v>
      </c>
      <c r="E2146" t="s">
        <v>90</v>
      </c>
      <c r="F2146" t="s">
        <v>91</v>
      </c>
      <c r="G2146" s="133">
        <v>15</v>
      </c>
      <c r="H2146" t="s">
        <v>256</v>
      </c>
      <c r="I2146" t="s">
        <v>517</v>
      </c>
      <c r="J2146" t="s">
        <v>519</v>
      </c>
      <c r="K2146" s="327">
        <v>495</v>
      </c>
      <c r="L2146" s="326">
        <v>0.2718299925327301</v>
      </c>
      <c r="N2146" s="327">
        <v>855</v>
      </c>
      <c r="O2146" s="326">
        <v>0.28404998779296881</v>
      </c>
      <c r="Q2146" s="327">
        <v>34904</v>
      </c>
      <c r="R2146" s="326">
        <v>0.28288999199867249</v>
      </c>
      <c r="S2146" s="325"/>
    </row>
    <row r="2147" spans="1:19" x14ac:dyDescent="0.25">
      <c r="A2147" t="s">
        <v>478</v>
      </c>
      <c r="B2147" t="s">
        <v>284</v>
      </c>
      <c r="C2147" t="s">
        <v>309</v>
      </c>
      <c r="D2147" t="s">
        <v>477</v>
      </c>
      <c r="E2147" t="s">
        <v>90</v>
      </c>
      <c r="F2147" t="s">
        <v>91</v>
      </c>
      <c r="G2147">
        <v>15</v>
      </c>
      <c r="H2147" t="s">
        <v>256</v>
      </c>
      <c r="I2147" t="s">
        <v>517</v>
      </c>
      <c r="J2147" t="s">
        <v>518</v>
      </c>
      <c r="K2147" s="142">
        <v>656</v>
      </c>
      <c r="L2147" s="326">
        <v>0.36024001240730291</v>
      </c>
      <c r="N2147" s="142">
        <v>1050</v>
      </c>
      <c r="O2147" s="326">
        <v>0.34883999824523931</v>
      </c>
      <c r="Q2147" s="142">
        <v>44910</v>
      </c>
      <c r="R2147" s="326">
        <v>0.3639799952507019</v>
      </c>
    </row>
    <row r="2148" spans="1:19" x14ac:dyDescent="0.25">
      <c r="A2148" t="s">
        <v>478</v>
      </c>
      <c r="B2148" t="s">
        <v>284</v>
      </c>
      <c r="C2148" t="s">
        <v>309</v>
      </c>
      <c r="D2148" t="s">
        <v>477</v>
      </c>
      <c r="E2148" t="s">
        <v>90</v>
      </c>
      <c r="F2148" t="s">
        <v>91</v>
      </c>
      <c r="G2148">
        <v>15</v>
      </c>
      <c r="H2148" t="s">
        <v>256</v>
      </c>
      <c r="I2148" t="s">
        <v>513</v>
      </c>
      <c r="J2148" t="s">
        <v>516</v>
      </c>
      <c r="K2148" s="142">
        <v>41</v>
      </c>
      <c r="L2148" s="326">
        <v>2.2520000115036961E-2</v>
      </c>
      <c r="M2148" s="326">
        <v>2.9859999194741249E-2</v>
      </c>
      <c r="N2148" s="142">
        <v>131</v>
      </c>
      <c r="O2148" s="326">
        <v>4.3519999831914902E-2</v>
      </c>
      <c r="P2148" s="326">
        <v>5.3190000355243683E-2</v>
      </c>
      <c r="Q2148" s="142">
        <v>4179</v>
      </c>
      <c r="R2148" s="326">
        <v>3.3870000392198563E-2</v>
      </c>
      <c r="S2148" s="326">
        <v>3.8320001214742661E-2</v>
      </c>
    </row>
    <row r="2149" spans="1:19" x14ac:dyDescent="0.25">
      <c r="A2149" t="s">
        <v>478</v>
      </c>
      <c r="B2149" t="s">
        <v>284</v>
      </c>
      <c r="C2149" t="s">
        <v>309</v>
      </c>
      <c r="D2149" t="s">
        <v>477</v>
      </c>
      <c r="E2149" t="s">
        <v>90</v>
      </c>
      <c r="F2149" t="s">
        <v>91</v>
      </c>
      <c r="G2149" s="133">
        <v>15</v>
      </c>
      <c r="H2149" t="s">
        <v>256</v>
      </c>
      <c r="I2149" t="s">
        <v>513</v>
      </c>
      <c r="J2149" t="s">
        <v>515</v>
      </c>
      <c r="K2149" s="327">
        <v>237</v>
      </c>
      <c r="L2149" s="326">
        <v>0.13015000522136691</v>
      </c>
      <c r="M2149" s="326">
        <v>0.17260999977588651</v>
      </c>
      <c r="N2149" s="327">
        <v>327</v>
      </c>
      <c r="O2149" s="326">
        <v>0.10864000022411351</v>
      </c>
      <c r="P2149" s="326">
        <v>0.1327600032091141</v>
      </c>
      <c r="Q2149" s="327">
        <v>13286</v>
      </c>
      <c r="R2149" s="326">
        <v>0.1076800003647804</v>
      </c>
      <c r="S2149" s="325">
        <v>0.12182000279426571</v>
      </c>
    </row>
    <row r="2150" spans="1:19" x14ac:dyDescent="0.25">
      <c r="A2150" t="s">
        <v>478</v>
      </c>
      <c r="B2150" t="s">
        <v>284</v>
      </c>
      <c r="C2150" t="s">
        <v>309</v>
      </c>
      <c r="D2150" t="s">
        <v>477</v>
      </c>
      <c r="E2150" t="s">
        <v>90</v>
      </c>
      <c r="F2150" t="s">
        <v>91</v>
      </c>
      <c r="G2150" s="133">
        <v>15</v>
      </c>
      <c r="H2150" t="s">
        <v>256</v>
      </c>
      <c r="I2150" t="s">
        <v>513</v>
      </c>
      <c r="J2150" t="s">
        <v>514</v>
      </c>
      <c r="K2150" s="327">
        <v>1095</v>
      </c>
      <c r="L2150" s="326">
        <v>0.60132002830505371</v>
      </c>
      <c r="M2150" s="326">
        <v>0.7975199818611145</v>
      </c>
      <c r="N2150" s="327">
        <v>2005</v>
      </c>
      <c r="O2150" s="326">
        <v>0.66610997915267944</v>
      </c>
      <c r="P2150" s="326">
        <v>0.81405001878738403</v>
      </c>
      <c r="Q2150" s="327">
        <v>91601</v>
      </c>
      <c r="R2150" s="326">
        <v>0.74239999055862427</v>
      </c>
      <c r="S2150" s="325">
        <v>0.83986997604370117</v>
      </c>
    </row>
    <row r="2151" spans="1:19" x14ac:dyDescent="0.25">
      <c r="A2151" t="s">
        <v>478</v>
      </c>
      <c r="B2151" t="s">
        <v>284</v>
      </c>
      <c r="C2151" t="s">
        <v>309</v>
      </c>
      <c r="D2151" t="s">
        <v>477</v>
      </c>
      <c r="E2151" t="s">
        <v>90</v>
      </c>
      <c r="F2151" t="s">
        <v>91</v>
      </c>
      <c r="G2151" s="133">
        <v>15</v>
      </c>
      <c r="H2151" t="s">
        <v>256</v>
      </c>
      <c r="I2151" t="s">
        <v>513</v>
      </c>
      <c r="J2151" t="s">
        <v>512</v>
      </c>
      <c r="K2151" s="327">
        <v>448</v>
      </c>
      <c r="L2151" s="326">
        <v>0.24602000415325159</v>
      </c>
      <c r="N2151" s="327">
        <v>547</v>
      </c>
      <c r="O2151" s="326">
        <v>0.1817300021648407</v>
      </c>
      <c r="Q2151" s="327">
        <v>14319</v>
      </c>
      <c r="R2151" s="326">
        <v>0.11604999750852581</v>
      </c>
      <c r="S2151" s="325"/>
    </row>
    <row r="2152" spans="1:19" x14ac:dyDescent="0.25">
      <c r="A2152" t="s">
        <v>478</v>
      </c>
      <c r="B2152" t="s">
        <v>284</v>
      </c>
      <c r="C2152" t="s">
        <v>309</v>
      </c>
      <c r="D2152" t="s">
        <v>477</v>
      </c>
      <c r="E2152" t="s">
        <v>90</v>
      </c>
      <c r="F2152" t="s">
        <v>91</v>
      </c>
      <c r="G2152" s="133">
        <v>15</v>
      </c>
      <c r="H2152" t="s">
        <v>256</v>
      </c>
      <c r="I2152" t="s">
        <v>575</v>
      </c>
      <c r="J2152" t="s">
        <v>511</v>
      </c>
      <c r="K2152" s="327">
        <v>90</v>
      </c>
      <c r="L2152" s="326">
        <v>4.9419999122619629E-2</v>
      </c>
      <c r="M2152" s="326">
        <v>5.2719999104738242E-2</v>
      </c>
      <c r="N2152" s="327">
        <v>162</v>
      </c>
      <c r="O2152" s="326">
        <v>5.3819999098777771E-2</v>
      </c>
      <c r="P2152" s="326">
        <v>5.7939998805522919E-2</v>
      </c>
      <c r="Q2152" s="327">
        <v>5100</v>
      </c>
      <c r="R2152" s="326">
        <v>4.1329998522996902E-2</v>
      </c>
      <c r="S2152" s="325">
        <v>4.4070001691579819E-2</v>
      </c>
    </row>
    <row r="2153" spans="1:19" x14ac:dyDescent="0.25">
      <c r="A2153" t="s">
        <v>478</v>
      </c>
      <c r="B2153" t="s">
        <v>284</v>
      </c>
      <c r="C2153" t="s">
        <v>309</v>
      </c>
      <c r="D2153" t="s">
        <v>477</v>
      </c>
      <c r="E2153" t="s">
        <v>90</v>
      </c>
      <c r="F2153" t="s">
        <v>91</v>
      </c>
      <c r="G2153" s="133">
        <v>15</v>
      </c>
      <c r="H2153" t="s">
        <v>256</v>
      </c>
      <c r="I2153" t="s">
        <v>575</v>
      </c>
      <c r="J2153" t="s">
        <v>510</v>
      </c>
      <c r="K2153" s="327">
        <v>254</v>
      </c>
      <c r="L2153" s="326">
        <v>0.13947999477386469</v>
      </c>
      <c r="M2153" s="326">
        <v>0.1488000005483627</v>
      </c>
      <c r="N2153" s="327">
        <v>499</v>
      </c>
      <c r="O2153" s="326">
        <v>0.16577999293804169</v>
      </c>
      <c r="P2153" s="326">
        <v>0.17847000062465671</v>
      </c>
      <c r="Q2153" s="327">
        <v>2781</v>
      </c>
      <c r="R2153" s="326">
        <v>2.2539999336004261E-2</v>
      </c>
      <c r="S2153" s="325">
        <v>2.4029999971389771E-2</v>
      </c>
    </row>
    <row r="2154" spans="1:19" x14ac:dyDescent="0.25">
      <c r="A2154" t="s">
        <v>478</v>
      </c>
      <c r="B2154" t="s">
        <v>284</v>
      </c>
      <c r="C2154" t="s">
        <v>309</v>
      </c>
      <c r="D2154" t="s">
        <v>477</v>
      </c>
      <c r="E2154" t="s">
        <v>90</v>
      </c>
      <c r="F2154" t="s">
        <v>91</v>
      </c>
      <c r="G2154">
        <v>15</v>
      </c>
      <c r="H2154" t="s">
        <v>256</v>
      </c>
      <c r="I2154" t="s">
        <v>575</v>
      </c>
      <c r="J2154" t="s">
        <v>509</v>
      </c>
      <c r="K2154" s="142">
        <v>35</v>
      </c>
      <c r="L2154" s="326">
        <v>1.9220000132918361E-2</v>
      </c>
      <c r="M2154" s="326">
        <v>2.0500000566244129E-2</v>
      </c>
      <c r="N2154" s="142">
        <v>69</v>
      </c>
      <c r="O2154" s="326">
        <v>2.2919999435544011E-2</v>
      </c>
      <c r="P2154" s="326">
        <v>2.4679999798536301E-2</v>
      </c>
      <c r="Q2154" s="142">
        <v>909</v>
      </c>
      <c r="R2154" s="326">
        <v>7.3699997738003731E-3</v>
      </c>
      <c r="S2154" s="326">
        <v>7.8499997034668922E-3</v>
      </c>
    </row>
    <row r="2155" spans="1:19" x14ac:dyDescent="0.25">
      <c r="A2155" t="s">
        <v>478</v>
      </c>
      <c r="B2155" t="s">
        <v>284</v>
      </c>
      <c r="C2155" t="s">
        <v>309</v>
      </c>
      <c r="D2155" t="s">
        <v>477</v>
      </c>
      <c r="E2155" t="s">
        <v>90</v>
      </c>
      <c r="F2155" t="s">
        <v>91</v>
      </c>
      <c r="G2155">
        <v>15</v>
      </c>
      <c r="H2155" t="s">
        <v>256</v>
      </c>
      <c r="I2155" t="s">
        <v>575</v>
      </c>
      <c r="J2155" t="s">
        <v>508</v>
      </c>
      <c r="K2155" s="142">
        <v>56</v>
      </c>
      <c r="L2155" s="326">
        <v>3.0750000849366192E-2</v>
      </c>
      <c r="M2155" s="326">
        <v>3.2809998840093613E-2</v>
      </c>
      <c r="N2155" s="142">
        <v>115</v>
      </c>
      <c r="O2155" s="326">
        <v>3.8210000842809677E-2</v>
      </c>
      <c r="P2155" s="326">
        <v>4.1129998862743378E-2</v>
      </c>
      <c r="Q2155" s="142">
        <v>2219</v>
      </c>
      <c r="R2155" s="326">
        <v>1.7980000004172329E-2</v>
      </c>
      <c r="S2155" s="326">
        <v>1.9169999286532399E-2</v>
      </c>
    </row>
    <row r="2156" spans="1:19" x14ac:dyDescent="0.25">
      <c r="A2156" t="s">
        <v>478</v>
      </c>
      <c r="B2156" t="s">
        <v>284</v>
      </c>
      <c r="C2156" t="s">
        <v>309</v>
      </c>
      <c r="D2156" t="s">
        <v>477</v>
      </c>
      <c r="E2156" t="s">
        <v>90</v>
      </c>
      <c r="F2156" t="s">
        <v>91</v>
      </c>
      <c r="G2156" s="133">
        <v>15</v>
      </c>
      <c r="H2156" t="s">
        <v>256</v>
      </c>
      <c r="I2156" t="s">
        <v>575</v>
      </c>
      <c r="J2156" t="s">
        <v>438</v>
      </c>
      <c r="K2156" s="327">
        <v>114</v>
      </c>
      <c r="L2156" s="326">
        <v>6.2600001692771912E-2</v>
      </c>
      <c r="N2156" s="327">
        <v>214</v>
      </c>
      <c r="O2156" s="326">
        <v>7.1099996566772461E-2</v>
      </c>
      <c r="Q2156" s="327">
        <v>7648</v>
      </c>
      <c r="R2156" s="326">
        <v>6.1980001628398902E-2</v>
      </c>
      <c r="S2156" s="325"/>
    </row>
    <row r="2157" spans="1:19" x14ac:dyDescent="0.25">
      <c r="A2157" t="s">
        <v>478</v>
      </c>
      <c r="B2157" t="s">
        <v>284</v>
      </c>
      <c r="C2157" t="s">
        <v>309</v>
      </c>
      <c r="D2157" t="s">
        <v>477</v>
      </c>
      <c r="E2157" t="s">
        <v>90</v>
      </c>
      <c r="F2157" t="s">
        <v>91</v>
      </c>
      <c r="G2157">
        <v>15</v>
      </c>
      <c r="H2157" t="s">
        <v>256</v>
      </c>
      <c r="I2157" t="s">
        <v>575</v>
      </c>
      <c r="J2157" t="s">
        <v>507</v>
      </c>
      <c r="K2157" s="142">
        <v>1272</v>
      </c>
      <c r="L2157" s="326">
        <v>0.6985200047492981</v>
      </c>
      <c r="M2157" s="326">
        <v>0.745169997215271</v>
      </c>
      <c r="N2157" s="142">
        <v>1951</v>
      </c>
      <c r="O2157" s="326">
        <v>0.64816999435424805</v>
      </c>
      <c r="P2157" s="326">
        <v>0.69778001308441162</v>
      </c>
      <c r="Q2157" s="142">
        <v>104728</v>
      </c>
      <c r="R2157" s="326">
        <v>0.84878998994827271</v>
      </c>
      <c r="S2157" s="326">
        <v>0.90487998723983765</v>
      </c>
    </row>
    <row r="2158" spans="1:19" x14ac:dyDescent="0.25">
      <c r="A2158" t="s">
        <v>478</v>
      </c>
      <c r="B2158" t="s">
        <v>284</v>
      </c>
      <c r="C2158" t="s">
        <v>309</v>
      </c>
      <c r="D2158" t="s">
        <v>477</v>
      </c>
      <c r="E2158" t="s">
        <v>90</v>
      </c>
      <c r="F2158" t="s">
        <v>91</v>
      </c>
      <c r="G2158">
        <v>15</v>
      </c>
      <c r="H2158" t="s">
        <v>256</v>
      </c>
      <c r="I2158" t="s">
        <v>576</v>
      </c>
      <c r="J2158" t="s">
        <v>485</v>
      </c>
      <c r="K2158" s="142">
        <v>0</v>
      </c>
      <c r="L2158" s="326">
        <v>0</v>
      </c>
      <c r="N2158" s="142">
        <v>0</v>
      </c>
      <c r="O2158" s="326">
        <v>0</v>
      </c>
      <c r="Q2158" s="142">
        <v>2</v>
      </c>
      <c r="R2158" s="326">
        <v>1.99999994947575E-5</v>
      </c>
      <c r="S2158" s="326">
        <v>0.5</v>
      </c>
    </row>
    <row r="2159" spans="1:19" x14ac:dyDescent="0.25">
      <c r="A2159" t="s">
        <v>478</v>
      </c>
      <c r="B2159" t="s">
        <v>284</v>
      </c>
      <c r="C2159" t="s">
        <v>309</v>
      </c>
      <c r="D2159" t="s">
        <v>477</v>
      </c>
      <c r="E2159" t="s">
        <v>90</v>
      </c>
      <c r="F2159" t="s">
        <v>91</v>
      </c>
      <c r="G2159" s="133">
        <v>15</v>
      </c>
      <c r="H2159" t="s">
        <v>256</v>
      </c>
      <c r="I2159" t="s">
        <v>576</v>
      </c>
      <c r="J2159" t="s">
        <v>484</v>
      </c>
      <c r="K2159" s="327">
        <v>0</v>
      </c>
      <c r="L2159" s="326">
        <v>0</v>
      </c>
      <c r="N2159" s="327">
        <v>0</v>
      </c>
      <c r="O2159" s="326">
        <v>0</v>
      </c>
      <c r="Q2159" s="327">
        <v>2</v>
      </c>
      <c r="R2159" s="326">
        <v>1.99999994947575E-5</v>
      </c>
      <c r="S2159" s="325">
        <v>0.5</v>
      </c>
    </row>
    <row r="2160" spans="1:19" x14ac:dyDescent="0.25">
      <c r="A2160" t="s">
        <v>478</v>
      </c>
      <c r="B2160" t="s">
        <v>284</v>
      </c>
      <c r="C2160" t="s">
        <v>309</v>
      </c>
      <c r="D2160" t="s">
        <v>477</v>
      </c>
      <c r="E2160" t="s">
        <v>90</v>
      </c>
      <c r="F2160" t="s">
        <v>91</v>
      </c>
      <c r="G2160">
        <v>15</v>
      </c>
      <c r="H2160" t="s">
        <v>256</v>
      </c>
      <c r="I2160" t="s">
        <v>576</v>
      </c>
      <c r="J2160" t="s">
        <v>438</v>
      </c>
      <c r="K2160" s="142">
        <v>1821</v>
      </c>
      <c r="L2160" s="326">
        <v>1</v>
      </c>
      <c r="N2160" s="142">
        <v>3010</v>
      </c>
      <c r="O2160" s="326">
        <v>1</v>
      </c>
      <c r="Q2160" s="142">
        <v>123381</v>
      </c>
      <c r="R2160" s="326">
        <v>0.99997001886367798</v>
      </c>
    </row>
    <row r="2161" spans="1:19" x14ac:dyDescent="0.25">
      <c r="A2161" t="s">
        <v>478</v>
      </c>
      <c r="B2161" t="s">
        <v>284</v>
      </c>
      <c r="C2161" t="s">
        <v>309</v>
      </c>
      <c r="D2161" t="s">
        <v>477</v>
      </c>
      <c r="E2161" t="s">
        <v>90</v>
      </c>
      <c r="F2161" t="s">
        <v>91</v>
      </c>
      <c r="G2161">
        <v>15</v>
      </c>
      <c r="H2161" t="s">
        <v>256</v>
      </c>
      <c r="I2161" t="s">
        <v>504</v>
      </c>
      <c r="J2161" t="s">
        <v>506</v>
      </c>
      <c r="K2161" s="142">
        <v>448</v>
      </c>
      <c r="L2161" s="326">
        <v>0.24602000415325159</v>
      </c>
      <c r="N2161" s="142">
        <v>547</v>
      </c>
      <c r="O2161" s="326">
        <v>0.1817300021648407</v>
      </c>
      <c r="Q2161" s="142">
        <v>14319</v>
      </c>
      <c r="R2161" s="326">
        <v>0.11604999750852581</v>
      </c>
    </row>
    <row r="2162" spans="1:19" x14ac:dyDescent="0.25">
      <c r="A2162" t="s">
        <v>478</v>
      </c>
      <c r="B2162" t="s">
        <v>284</v>
      </c>
      <c r="C2162" t="s">
        <v>309</v>
      </c>
      <c r="D2162" t="s">
        <v>477</v>
      </c>
      <c r="E2162" t="s">
        <v>90</v>
      </c>
      <c r="F2162" t="s">
        <v>91</v>
      </c>
      <c r="G2162" s="133">
        <v>15</v>
      </c>
      <c r="H2162" t="s">
        <v>256</v>
      </c>
      <c r="I2162" t="s">
        <v>504</v>
      </c>
      <c r="J2162" t="s">
        <v>424</v>
      </c>
      <c r="K2162" s="327">
        <v>237</v>
      </c>
      <c r="L2162" s="326">
        <v>0.13015000522136691</v>
      </c>
      <c r="M2162" s="326">
        <v>0.17260999977588651</v>
      </c>
      <c r="N2162" s="327">
        <v>327</v>
      </c>
      <c r="O2162" s="326">
        <v>0.10864000022411351</v>
      </c>
      <c r="P2162" s="326">
        <v>0.1327600032091141</v>
      </c>
      <c r="Q2162" s="327">
        <v>13286</v>
      </c>
      <c r="R2162" s="326">
        <v>0.1076800003647804</v>
      </c>
      <c r="S2162" s="325">
        <v>0.12182000279426571</v>
      </c>
    </row>
    <row r="2163" spans="1:19" x14ac:dyDescent="0.25">
      <c r="A2163" t="s">
        <v>478</v>
      </c>
      <c r="B2163" t="s">
        <v>284</v>
      </c>
      <c r="C2163" t="s">
        <v>309</v>
      </c>
      <c r="D2163" t="s">
        <v>477</v>
      </c>
      <c r="E2163" t="s">
        <v>90</v>
      </c>
      <c r="F2163" t="s">
        <v>91</v>
      </c>
      <c r="G2163">
        <v>15</v>
      </c>
      <c r="H2163" t="s">
        <v>256</v>
      </c>
      <c r="I2163" t="s">
        <v>504</v>
      </c>
      <c r="J2163" t="s">
        <v>455</v>
      </c>
      <c r="K2163" s="142">
        <v>580</v>
      </c>
      <c r="L2163" s="326">
        <v>0.31850999593734741</v>
      </c>
      <c r="M2163" s="326">
        <v>0.42243000864982599</v>
      </c>
      <c r="N2163" s="142">
        <v>919</v>
      </c>
      <c r="O2163" s="326">
        <v>0.30531999468803411</v>
      </c>
      <c r="P2163" s="326">
        <v>0.3731200098991394</v>
      </c>
      <c r="Q2163" s="142">
        <v>43045</v>
      </c>
      <c r="R2163" s="326">
        <v>0.34887000918388372</v>
      </c>
      <c r="S2163" s="326">
        <v>0.39467000961303711</v>
      </c>
    </row>
    <row r="2164" spans="1:19" x14ac:dyDescent="0.25">
      <c r="A2164" t="s">
        <v>478</v>
      </c>
      <c r="B2164" t="s">
        <v>284</v>
      </c>
      <c r="C2164" t="s">
        <v>309</v>
      </c>
      <c r="D2164" t="s">
        <v>477</v>
      </c>
      <c r="E2164" t="s">
        <v>90</v>
      </c>
      <c r="F2164" t="s">
        <v>91</v>
      </c>
      <c r="G2164" s="133">
        <v>15</v>
      </c>
      <c r="H2164" t="s">
        <v>256</v>
      </c>
      <c r="I2164" t="s">
        <v>504</v>
      </c>
      <c r="J2164" t="s">
        <v>505</v>
      </c>
      <c r="K2164" s="327">
        <v>464</v>
      </c>
      <c r="L2164" s="326">
        <v>0.25481000542640692</v>
      </c>
      <c r="M2164" s="326">
        <v>0.33794999122619629</v>
      </c>
      <c r="N2164" s="327">
        <v>942</v>
      </c>
      <c r="O2164" s="326">
        <v>0.31295999884605408</v>
      </c>
      <c r="P2164" s="326">
        <v>0.38245999813079828</v>
      </c>
      <c r="Q2164" s="327">
        <v>42835</v>
      </c>
      <c r="R2164" s="326">
        <v>0.34716999530792242</v>
      </c>
      <c r="S2164" s="325">
        <v>0.39274001121521002</v>
      </c>
    </row>
    <row r="2165" spans="1:19" x14ac:dyDescent="0.25">
      <c r="A2165" t="s">
        <v>478</v>
      </c>
      <c r="B2165" t="s">
        <v>284</v>
      </c>
      <c r="C2165" t="s">
        <v>309</v>
      </c>
      <c r="D2165" t="s">
        <v>477</v>
      </c>
      <c r="E2165" t="s">
        <v>90</v>
      </c>
      <c r="F2165" t="s">
        <v>91</v>
      </c>
      <c r="G2165" s="133">
        <v>15</v>
      </c>
      <c r="H2165" t="s">
        <v>256</v>
      </c>
      <c r="I2165" t="s">
        <v>504</v>
      </c>
      <c r="J2165" t="s">
        <v>503</v>
      </c>
      <c r="K2165" s="327">
        <v>92</v>
      </c>
      <c r="L2165" s="326">
        <v>5.0519999116659157E-2</v>
      </c>
      <c r="M2165" s="326">
        <v>6.7010000348091125E-2</v>
      </c>
      <c r="N2165" s="327">
        <v>275</v>
      </c>
      <c r="O2165" s="326">
        <v>9.1360002756118774E-2</v>
      </c>
      <c r="P2165" s="326">
        <v>0.11164999753236771</v>
      </c>
      <c r="Q2165" s="327">
        <v>9900</v>
      </c>
      <c r="R2165" s="326">
        <v>8.0239996314048767E-2</v>
      </c>
      <c r="S2165" s="325">
        <v>9.0769998729228973E-2</v>
      </c>
    </row>
    <row r="2166" spans="1:19" x14ac:dyDescent="0.25">
      <c r="A2166" t="s">
        <v>478</v>
      </c>
      <c r="B2166" t="s">
        <v>284</v>
      </c>
      <c r="C2166" t="s">
        <v>309</v>
      </c>
      <c r="D2166" t="s">
        <v>477</v>
      </c>
      <c r="E2166" t="s">
        <v>90</v>
      </c>
      <c r="F2166" t="s">
        <v>91</v>
      </c>
      <c r="G2166" s="133">
        <v>15</v>
      </c>
      <c r="H2166" t="s">
        <v>256</v>
      </c>
      <c r="I2166" t="s">
        <v>501</v>
      </c>
      <c r="J2166" t="s">
        <v>502</v>
      </c>
      <c r="K2166" s="327">
        <v>448</v>
      </c>
      <c r="L2166" s="326">
        <v>0.24602000415325159</v>
      </c>
      <c r="N2166" s="327">
        <v>547</v>
      </c>
      <c r="O2166" s="326">
        <v>0.1817300021648407</v>
      </c>
      <c r="Q2166" s="327">
        <v>14319</v>
      </c>
      <c r="R2166" s="326">
        <v>0.11604999750852581</v>
      </c>
      <c r="S2166" s="325"/>
    </row>
    <row r="2167" spans="1:19" x14ac:dyDescent="0.25">
      <c r="A2167" t="s">
        <v>478</v>
      </c>
      <c r="B2167" t="s">
        <v>284</v>
      </c>
      <c r="C2167" t="s">
        <v>309</v>
      </c>
      <c r="D2167" t="s">
        <v>477</v>
      </c>
      <c r="E2167" t="s">
        <v>90</v>
      </c>
      <c r="F2167" t="s">
        <v>91</v>
      </c>
      <c r="G2167" s="133">
        <v>15</v>
      </c>
      <c r="H2167" t="s">
        <v>256</v>
      </c>
      <c r="I2167" t="s">
        <v>501</v>
      </c>
      <c r="J2167" t="s">
        <v>500</v>
      </c>
      <c r="K2167" s="327">
        <v>1373</v>
      </c>
      <c r="L2167" s="326">
        <v>0.75397998094558716</v>
      </c>
      <c r="M2167" s="326">
        <v>1</v>
      </c>
      <c r="N2167" s="327">
        <v>2463</v>
      </c>
      <c r="O2167" s="326">
        <v>0.81827002763748169</v>
      </c>
      <c r="P2167" s="326">
        <v>1</v>
      </c>
      <c r="Q2167" s="327">
        <v>109066</v>
      </c>
      <c r="R2167" s="326">
        <v>0.88394999504089355</v>
      </c>
      <c r="S2167" s="325">
        <v>1</v>
      </c>
    </row>
    <row r="2168" spans="1:19" x14ac:dyDescent="0.25">
      <c r="A2168" t="s">
        <v>478</v>
      </c>
      <c r="B2168" t="s">
        <v>284</v>
      </c>
      <c r="C2168" t="s">
        <v>309</v>
      </c>
      <c r="D2168" t="s">
        <v>477</v>
      </c>
      <c r="E2168" t="s">
        <v>90</v>
      </c>
      <c r="F2168" t="s">
        <v>91</v>
      </c>
      <c r="G2168">
        <v>15</v>
      </c>
      <c r="H2168" t="s">
        <v>256</v>
      </c>
      <c r="I2168" t="s">
        <v>577</v>
      </c>
      <c r="J2168" t="s">
        <v>493</v>
      </c>
      <c r="K2168" s="142">
        <v>1088</v>
      </c>
      <c r="L2168" s="326">
        <v>0.5974699854850769</v>
      </c>
      <c r="N2168" s="142">
        <v>1302</v>
      </c>
      <c r="O2168" s="326">
        <v>0.43255999684333801</v>
      </c>
      <c r="Q2168" s="142">
        <v>45663</v>
      </c>
      <c r="R2168" s="326">
        <v>0.37009000778198242</v>
      </c>
    </row>
    <row r="2169" spans="1:19" x14ac:dyDescent="0.25">
      <c r="A2169" t="s">
        <v>478</v>
      </c>
      <c r="B2169" t="s">
        <v>284</v>
      </c>
      <c r="C2169" t="s">
        <v>309</v>
      </c>
      <c r="D2169" t="s">
        <v>477</v>
      </c>
      <c r="E2169" t="s">
        <v>90</v>
      </c>
      <c r="F2169" t="s">
        <v>91</v>
      </c>
      <c r="G2169" s="133">
        <v>15</v>
      </c>
      <c r="H2169" t="s">
        <v>256</v>
      </c>
      <c r="I2169" t="s">
        <v>577</v>
      </c>
      <c r="J2169" t="s">
        <v>492</v>
      </c>
      <c r="K2169" s="327">
        <v>644</v>
      </c>
      <c r="L2169" s="326">
        <v>0.35365000367164612</v>
      </c>
      <c r="M2169" s="326">
        <v>0.87857997417449951</v>
      </c>
      <c r="N2169" s="327">
        <v>1480</v>
      </c>
      <c r="O2169" s="326">
        <v>0.4916900098323822</v>
      </c>
      <c r="P2169" s="326">
        <v>0.86650997400283813</v>
      </c>
      <c r="Q2169" s="327">
        <v>63272</v>
      </c>
      <c r="R2169" s="326">
        <v>0.51279997825622559</v>
      </c>
      <c r="S2169" s="325">
        <v>0.81407999992370605</v>
      </c>
    </row>
    <row r="2170" spans="1:19" x14ac:dyDescent="0.25">
      <c r="A2170" t="s">
        <v>478</v>
      </c>
      <c r="B2170" t="s">
        <v>284</v>
      </c>
      <c r="C2170" t="s">
        <v>309</v>
      </c>
      <c r="D2170" t="s">
        <v>477</v>
      </c>
      <c r="E2170" t="s">
        <v>90</v>
      </c>
      <c r="F2170" t="s">
        <v>91</v>
      </c>
      <c r="G2170">
        <v>15</v>
      </c>
      <c r="H2170" t="s">
        <v>256</v>
      </c>
      <c r="I2170" t="s">
        <v>577</v>
      </c>
      <c r="J2170" t="s">
        <v>491</v>
      </c>
      <c r="K2170" s="142">
        <v>60</v>
      </c>
      <c r="L2170" s="326">
        <v>3.294999897480011E-2</v>
      </c>
      <c r="M2170" s="326">
        <v>8.1859998404979706E-2</v>
      </c>
      <c r="N2170" s="142">
        <v>156</v>
      </c>
      <c r="O2170" s="326">
        <v>5.1830001175403588E-2</v>
      </c>
      <c r="P2170" s="326">
        <v>9.1329999268054962E-2</v>
      </c>
      <c r="Q2170" s="142">
        <v>9186</v>
      </c>
      <c r="R2170" s="326">
        <v>7.4450001120567322E-2</v>
      </c>
      <c r="S2170" s="326">
        <v>0.11818999797105791</v>
      </c>
    </row>
    <row r="2171" spans="1:19" x14ac:dyDescent="0.25">
      <c r="A2171" t="s">
        <v>478</v>
      </c>
      <c r="B2171" t="s">
        <v>284</v>
      </c>
      <c r="C2171" t="s">
        <v>309</v>
      </c>
      <c r="D2171" t="s">
        <v>477</v>
      </c>
      <c r="E2171" t="s">
        <v>90</v>
      </c>
      <c r="F2171" t="s">
        <v>91</v>
      </c>
      <c r="G2171">
        <v>15</v>
      </c>
      <c r="H2171" t="s">
        <v>256</v>
      </c>
      <c r="I2171" t="s">
        <v>577</v>
      </c>
      <c r="J2171" t="s">
        <v>490</v>
      </c>
      <c r="K2171" s="142">
        <v>22</v>
      </c>
      <c r="L2171" s="326">
        <v>1.207999978214502E-2</v>
      </c>
      <c r="M2171" s="326">
        <v>3.0009999871253971E-2</v>
      </c>
      <c r="N2171" s="142">
        <v>45</v>
      </c>
      <c r="O2171" s="326">
        <v>1.494999974966049E-2</v>
      </c>
      <c r="P2171" s="326">
        <v>2.6350000873208049E-2</v>
      </c>
      <c r="Q2171" s="142">
        <v>3071</v>
      </c>
      <c r="R2171" s="326">
        <v>2.489000000059605E-2</v>
      </c>
      <c r="S2171" s="326">
        <v>3.9510000497102737E-2</v>
      </c>
    </row>
    <row r="2172" spans="1:19" x14ac:dyDescent="0.25">
      <c r="A2172" t="s">
        <v>478</v>
      </c>
      <c r="B2172" t="s">
        <v>284</v>
      </c>
      <c r="C2172" t="s">
        <v>309</v>
      </c>
      <c r="D2172" t="s">
        <v>477</v>
      </c>
      <c r="E2172" t="s">
        <v>90</v>
      </c>
      <c r="F2172" t="s">
        <v>91</v>
      </c>
      <c r="G2172" s="133">
        <v>15</v>
      </c>
      <c r="H2172" t="s">
        <v>256</v>
      </c>
      <c r="I2172" t="s">
        <v>577</v>
      </c>
      <c r="J2172" t="s">
        <v>489</v>
      </c>
      <c r="K2172" s="327">
        <v>5</v>
      </c>
      <c r="L2172" s="326">
        <v>2.7499999850988388E-3</v>
      </c>
      <c r="M2172" s="326">
        <v>6.8199997767806053E-3</v>
      </c>
      <c r="N2172" s="327">
        <v>21</v>
      </c>
      <c r="O2172" s="326">
        <v>6.9800000637769699E-3</v>
      </c>
      <c r="P2172" s="326">
        <v>1.2299999594688421E-2</v>
      </c>
      <c r="Q2172" s="327">
        <v>1819</v>
      </c>
      <c r="R2172" s="326">
        <v>1.473999954760075E-2</v>
      </c>
      <c r="S2172" s="325">
        <v>2.339999936521053E-2</v>
      </c>
    </row>
    <row r="2173" spans="1:19" x14ac:dyDescent="0.25">
      <c r="A2173" t="s">
        <v>478</v>
      </c>
      <c r="B2173" t="s">
        <v>284</v>
      </c>
      <c r="C2173" t="s">
        <v>309</v>
      </c>
      <c r="D2173" t="s">
        <v>477</v>
      </c>
      <c r="E2173" t="s">
        <v>90</v>
      </c>
      <c r="F2173" t="s">
        <v>91</v>
      </c>
      <c r="G2173">
        <v>15</v>
      </c>
      <c r="H2173" t="s">
        <v>256</v>
      </c>
      <c r="I2173" t="s">
        <v>577</v>
      </c>
      <c r="J2173" t="s">
        <v>488</v>
      </c>
      <c r="K2173" s="142">
        <v>2</v>
      </c>
      <c r="L2173" s="326">
        <v>1.099999994039536E-3</v>
      </c>
      <c r="M2173" s="326">
        <v>2.7300000656396151E-3</v>
      </c>
      <c r="N2173" s="142">
        <v>6</v>
      </c>
      <c r="O2173" s="326">
        <v>1.9900000188499689E-3</v>
      </c>
      <c r="P2173" s="326">
        <v>3.5099999513477091E-3</v>
      </c>
      <c r="Q2173" s="142">
        <v>374</v>
      </c>
      <c r="R2173" s="326">
        <v>3.03000002168119E-3</v>
      </c>
      <c r="S2173" s="326">
        <v>4.8099998384714127E-3</v>
      </c>
    </row>
    <row r="2174" spans="1:19" x14ac:dyDescent="0.25">
      <c r="A2174" t="s">
        <v>478</v>
      </c>
      <c r="B2174" t="s">
        <v>284</v>
      </c>
      <c r="C2174" t="s">
        <v>309</v>
      </c>
      <c r="D2174" t="s">
        <v>477</v>
      </c>
      <c r="E2174" t="s">
        <v>90</v>
      </c>
      <c r="F2174" t="s">
        <v>91</v>
      </c>
      <c r="G2174" s="133">
        <v>15</v>
      </c>
      <c r="H2174" t="s">
        <v>256</v>
      </c>
      <c r="I2174" t="s">
        <v>499</v>
      </c>
      <c r="J2174" t="s">
        <v>261</v>
      </c>
      <c r="K2174" s="327">
        <v>1809</v>
      </c>
      <c r="L2174" s="326">
        <v>0.99340999126434326</v>
      </c>
      <c r="N2174" s="327">
        <v>2986</v>
      </c>
      <c r="O2174" s="326">
        <v>0.99203002452850342</v>
      </c>
      <c r="Q2174" s="327">
        <v>122496</v>
      </c>
      <c r="R2174" s="326">
        <v>0.99278998374938965</v>
      </c>
      <c r="S2174" s="325"/>
    </row>
    <row r="2175" spans="1:19" x14ac:dyDescent="0.25">
      <c r="A2175" t="s">
        <v>478</v>
      </c>
      <c r="B2175" t="s">
        <v>284</v>
      </c>
      <c r="C2175" t="s">
        <v>309</v>
      </c>
      <c r="D2175" t="s">
        <v>477</v>
      </c>
      <c r="E2175" t="s">
        <v>90</v>
      </c>
      <c r="F2175" t="s">
        <v>91</v>
      </c>
      <c r="G2175" s="133">
        <v>15</v>
      </c>
      <c r="H2175" t="s">
        <v>256</v>
      </c>
      <c r="I2175" t="s">
        <v>499</v>
      </c>
      <c r="J2175" t="s">
        <v>262</v>
      </c>
      <c r="K2175" s="327">
        <v>12</v>
      </c>
      <c r="L2175" s="326">
        <v>6.5899998880922786E-3</v>
      </c>
      <c r="N2175" s="327">
        <v>24</v>
      </c>
      <c r="O2175" s="326">
        <v>7.969999685883522E-3</v>
      </c>
      <c r="Q2175" s="327">
        <v>889</v>
      </c>
      <c r="R2175" s="326">
        <v>7.2099999524652958E-3</v>
      </c>
      <c r="S2175" s="325"/>
    </row>
    <row r="2176" spans="1:19" x14ac:dyDescent="0.25">
      <c r="A2176" t="s">
        <v>478</v>
      </c>
      <c r="B2176" t="s">
        <v>284</v>
      </c>
      <c r="C2176" t="s">
        <v>309</v>
      </c>
      <c r="D2176" t="s">
        <v>477</v>
      </c>
      <c r="E2176" t="s">
        <v>90</v>
      </c>
      <c r="F2176" t="s">
        <v>91</v>
      </c>
      <c r="G2176">
        <v>15</v>
      </c>
      <c r="H2176" t="s">
        <v>256</v>
      </c>
      <c r="I2176" t="s">
        <v>578</v>
      </c>
      <c r="J2176" t="s">
        <v>498</v>
      </c>
      <c r="K2176" s="142">
        <v>228</v>
      </c>
      <c r="L2176" s="326">
        <v>0.1252100020647049</v>
      </c>
      <c r="N2176" s="142">
        <v>435</v>
      </c>
      <c r="O2176" s="326">
        <v>0.14451999962329859</v>
      </c>
      <c r="Q2176" s="142">
        <v>17871</v>
      </c>
      <c r="R2176" s="326">
        <v>0.1448400020599365</v>
      </c>
    </row>
    <row r="2177" spans="1:19" x14ac:dyDescent="0.25">
      <c r="A2177" t="s">
        <v>478</v>
      </c>
      <c r="B2177" t="s">
        <v>284</v>
      </c>
      <c r="C2177" t="s">
        <v>309</v>
      </c>
      <c r="D2177" t="s">
        <v>477</v>
      </c>
      <c r="E2177" t="s">
        <v>90</v>
      </c>
      <c r="F2177" t="s">
        <v>91</v>
      </c>
      <c r="G2177">
        <v>15</v>
      </c>
      <c r="H2177" t="s">
        <v>256</v>
      </c>
      <c r="I2177" t="s">
        <v>578</v>
      </c>
      <c r="J2177" t="s">
        <v>497</v>
      </c>
      <c r="K2177" s="142">
        <v>446</v>
      </c>
      <c r="L2177" s="326">
        <v>0.24492000043392179</v>
      </c>
      <c r="N2177" s="142">
        <v>915</v>
      </c>
      <c r="O2177" s="326">
        <v>0.30399000644683838</v>
      </c>
      <c r="Q2177" s="142">
        <v>21943</v>
      </c>
      <c r="R2177" s="326">
        <v>0.17783999443054199</v>
      </c>
    </row>
    <row r="2178" spans="1:19" x14ac:dyDescent="0.25">
      <c r="A2178" t="s">
        <v>478</v>
      </c>
      <c r="B2178" t="s">
        <v>284</v>
      </c>
      <c r="C2178" t="s">
        <v>309</v>
      </c>
      <c r="D2178" t="s">
        <v>477</v>
      </c>
      <c r="E2178" t="s">
        <v>90</v>
      </c>
      <c r="F2178" t="s">
        <v>91</v>
      </c>
      <c r="G2178" s="133">
        <v>15</v>
      </c>
      <c r="H2178" t="s">
        <v>256</v>
      </c>
      <c r="I2178" t="s">
        <v>578</v>
      </c>
      <c r="J2178" t="s">
        <v>496</v>
      </c>
      <c r="K2178" s="327">
        <v>396</v>
      </c>
      <c r="L2178" s="326">
        <v>0.21746000647544861</v>
      </c>
      <c r="N2178" s="327">
        <v>684</v>
      </c>
      <c r="O2178" s="326">
        <v>0.22723999619483951</v>
      </c>
      <c r="Q2178" s="327">
        <v>25988</v>
      </c>
      <c r="R2178" s="326">
        <v>0.21062999963760379</v>
      </c>
      <c r="S2178" s="325"/>
    </row>
    <row r="2179" spans="1:19" x14ac:dyDescent="0.25">
      <c r="A2179" t="s">
        <v>478</v>
      </c>
      <c r="B2179" t="s">
        <v>284</v>
      </c>
      <c r="C2179" t="s">
        <v>309</v>
      </c>
      <c r="D2179" t="s">
        <v>477</v>
      </c>
      <c r="E2179" t="s">
        <v>90</v>
      </c>
      <c r="F2179" t="s">
        <v>91</v>
      </c>
      <c r="G2179" s="133">
        <v>15</v>
      </c>
      <c r="H2179" t="s">
        <v>256</v>
      </c>
      <c r="I2179" t="s">
        <v>578</v>
      </c>
      <c r="J2179" t="s">
        <v>495</v>
      </c>
      <c r="K2179" s="327">
        <v>351</v>
      </c>
      <c r="L2179" s="326">
        <v>0.19275000691413879</v>
      </c>
      <c r="N2179" s="327">
        <v>503</v>
      </c>
      <c r="O2179" s="326">
        <v>0.16710999608039859</v>
      </c>
      <c r="Q2179" s="327">
        <v>27975</v>
      </c>
      <c r="R2179" s="326">
        <v>0.22673000395298001</v>
      </c>
      <c r="S2179" s="325"/>
    </row>
    <row r="2180" spans="1:19" x14ac:dyDescent="0.25">
      <c r="A2180" t="s">
        <v>478</v>
      </c>
      <c r="B2180" t="s">
        <v>284</v>
      </c>
      <c r="C2180" t="s">
        <v>309</v>
      </c>
      <c r="D2180" t="s">
        <v>477</v>
      </c>
      <c r="E2180" t="s">
        <v>90</v>
      </c>
      <c r="F2180" t="s">
        <v>91</v>
      </c>
      <c r="G2180" s="133">
        <v>15</v>
      </c>
      <c r="H2180" t="s">
        <v>256</v>
      </c>
      <c r="I2180" t="s">
        <v>578</v>
      </c>
      <c r="J2180" t="s">
        <v>494</v>
      </c>
      <c r="K2180" s="327">
        <v>400</v>
      </c>
      <c r="L2180" s="326">
        <v>0.21965999901294711</v>
      </c>
      <c r="N2180" s="327">
        <v>473</v>
      </c>
      <c r="O2180" s="326">
        <v>0.15714000165462491</v>
      </c>
      <c r="Q2180" s="327">
        <v>29608</v>
      </c>
      <c r="R2180" s="326">
        <v>0.23995999991893771</v>
      </c>
      <c r="S2180" s="325"/>
    </row>
    <row r="2181" spans="1:19" x14ac:dyDescent="0.25">
      <c r="A2181" t="s">
        <v>478</v>
      </c>
      <c r="B2181" t="s">
        <v>284</v>
      </c>
      <c r="C2181" t="s">
        <v>309</v>
      </c>
      <c r="D2181" t="s">
        <v>477</v>
      </c>
      <c r="E2181" t="s">
        <v>90</v>
      </c>
      <c r="F2181" t="s">
        <v>91</v>
      </c>
      <c r="G2181" s="133">
        <v>15</v>
      </c>
      <c r="H2181" t="s">
        <v>256</v>
      </c>
      <c r="I2181" t="s">
        <v>476</v>
      </c>
      <c r="J2181" t="s">
        <v>482</v>
      </c>
      <c r="K2181" s="327">
        <v>1381</v>
      </c>
      <c r="L2181" s="326">
        <v>0.75836998224258423</v>
      </c>
      <c r="M2181" s="326">
        <v>0.80524998903274536</v>
      </c>
      <c r="N2181" s="327">
        <v>2238</v>
      </c>
      <c r="O2181" s="326">
        <v>0.74352002143859863</v>
      </c>
      <c r="P2181" s="326">
        <v>0.79164999723434448</v>
      </c>
      <c r="Q2181" s="327">
        <v>91484</v>
      </c>
      <c r="R2181" s="326">
        <v>0.74145001173019409</v>
      </c>
      <c r="S2181" s="325">
        <v>0.77395999431610107</v>
      </c>
    </row>
    <row r="2182" spans="1:19" x14ac:dyDescent="0.25">
      <c r="A2182" t="s">
        <v>478</v>
      </c>
      <c r="B2182" t="s">
        <v>284</v>
      </c>
      <c r="C2182" t="s">
        <v>309</v>
      </c>
      <c r="D2182" t="s">
        <v>477</v>
      </c>
      <c r="E2182" t="s">
        <v>90</v>
      </c>
      <c r="F2182" t="s">
        <v>91</v>
      </c>
      <c r="G2182" s="133">
        <v>15</v>
      </c>
      <c r="H2182" t="s">
        <v>256</v>
      </c>
      <c r="I2182" t="s">
        <v>476</v>
      </c>
      <c r="J2182" t="s">
        <v>481</v>
      </c>
      <c r="K2182" s="327">
        <v>163</v>
      </c>
      <c r="L2182" s="326">
        <v>8.9510001242160797E-2</v>
      </c>
      <c r="M2182" s="326">
        <v>9.5040000975131989E-2</v>
      </c>
      <c r="N2182" s="327">
        <v>256</v>
      </c>
      <c r="O2182" s="326">
        <v>8.5050001740455627E-2</v>
      </c>
      <c r="P2182" s="326">
        <v>9.0559996664524078E-2</v>
      </c>
      <c r="Q2182" s="327">
        <v>12086</v>
      </c>
      <c r="R2182" s="326">
        <v>9.7949996590614319E-2</v>
      </c>
      <c r="S2182" s="325">
        <v>0.1022500023245811</v>
      </c>
    </row>
    <row r="2183" spans="1:19" x14ac:dyDescent="0.25">
      <c r="A2183" t="s">
        <v>478</v>
      </c>
      <c r="B2183" t="s">
        <v>284</v>
      </c>
      <c r="C2183" t="s">
        <v>309</v>
      </c>
      <c r="D2183" t="s">
        <v>477</v>
      </c>
      <c r="E2183" t="s">
        <v>90</v>
      </c>
      <c r="F2183" t="s">
        <v>91</v>
      </c>
      <c r="G2183" s="133">
        <v>15</v>
      </c>
      <c r="H2183" t="s">
        <v>256</v>
      </c>
      <c r="I2183" t="s">
        <v>476</v>
      </c>
      <c r="J2183" t="s">
        <v>480</v>
      </c>
      <c r="K2183" s="327">
        <v>102</v>
      </c>
      <c r="L2183" s="326">
        <v>5.601000040769577E-2</v>
      </c>
      <c r="M2183" s="326">
        <v>5.9480000287294388E-2</v>
      </c>
      <c r="N2183" s="327">
        <v>203</v>
      </c>
      <c r="O2183" s="326">
        <v>6.7440003156661987E-2</v>
      </c>
      <c r="P2183" s="326">
        <v>7.1809999644756317E-2</v>
      </c>
      <c r="Q2183" s="327">
        <v>8487</v>
      </c>
      <c r="R2183" s="326">
        <v>6.8779997527599335E-2</v>
      </c>
      <c r="S2183" s="325">
        <v>7.1800000965595245E-2</v>
      </c>
    </row>
    <row r="2184" spans="1:19" x14ac:dyDescent="0.25">
      <c r="A2184" t="s">
        <v>478</v>
      </c>
      <c r="B2184" t="s">
        <v>284</v>
      </c>
      <c r="C2184" t="s">
        <v>309</v>
      </c>
      <c r="D2184" t="s">
        <v>477</v>
      </c>
      <c r="E2184" t="s">
        <v>90</v>
      </c>
      <c r="F2184" t="s">
        <v>91</v>
      </c>
      <c r="G2184">
        <v>15</v>
      </c>
      <c r="H2184" t="s">
        <v>256</v>
      </c>
      <c r="I2184" t="s">
        <v>476</v>
      </c>
      <c r="J2184" t="s">
        <v>479</v>
      </c>
      <c r="K2184" s="142">
        <v>106</v>
      </c>
      <c r="L2184" s="326">
        <v>5.8210000395774841E-2</v>
      </c>
      <c r="N2184" s="142">
        <v>183</v>
      </c>
      <c r="O2184" s="326">
        <v>6.080000102519989E-2</v>
      </c>
      <c r="Q2184" s="142">
        <v>5183</v>
      </c>
      <c r="R2184" s="326">
        <v>4.2010001838207238E-2</v>
      </c>
    </row>
    <row r="2185" spans="1:19" x14ac:dyDescent="0.25">
      <c r="A2185" t="s">
        <v>478</v>
      </c>
      <c r="B2185" t="s">
        <v>284</v>
      </c>
      <c r="C2185" t="s">
        <v>309</v>
      </c>
      <c r="D2185" t="s">
        <v>477</v>
      </c>
      <c r="E2185" t="s">
        <v>90</v>
      </c>
      <c r="F2185" t="s">
        <v>91</v>
      </c>
      <c r="G2185" s="133">
        <v>15</v>
      </c>
      <c r="H2185" t="s">
        <v>256</v>
      </c>
      <c r="I2185" t="s">
        <v>476</v>
      </c>
      <c r="J2185" t="s">
        <v>475</v>
      </c>
      <c r="K2185" s="327">
        <v>69</v>
      </c>
      <c r="L2185" s="326">
        <v>3.7889998406171799E-2</v>
      </c>
      <c r="M2185" s="326">
        <v>4.0229998528957367E-2</v>
      </c>
      <c r="N2185" s="327">
        <v>130</v>
      </c>
      <c r="O2185" s="326">
        <v>4.3189998716115952E-2</v>
      </c>
      <c r="P2185" s="326">
        <v>4.5990001410245902E-2</v>
      </c>
      <c r="Q2185" s="327">
        <v>6145</v>
      </c>
      <c r="R2185" s="326">
        <v>4.9800001084804528E-2</v>
      </c>
      <c r="S2185" s="325">
        <v>5.1989998668432243E-2</v>
      </c>
    </row>
    <row r="2186" spans="1:19" x14ac:dyDescent="0.25">
      <c r="A2186" t="s">
        <v>478</v>
      </c>
      <c r="B2186" t="s">
        <v>284</v>
      </c>
      <c r="C2186" t="s">
        <v>309</v>
      </c>
      <c r="D2186" t="s">
        <v>477</v>
      </c>
      <c r="E2186" t="s">
        <v>92</v>
      </c>
      <c r="F2186" t="s">
        <v>93</v>
      </c>
      <c r="G2186">
        <v>14</v>
      </c>
      <c r="H2186" t="s">
        <v>416</v>
      </c>
      <c r="I2186" t="s">
        <v>525</v>
      </c>
      <c r="J2186" t="s">
        <v>530</v>
      </c>
      <c r="K2186" s="142">
        <v>2</v>
      </c>
      <c r="L2186" s="326">
        <v>3.6400000099092722E-3</v>
      </c>
      <c r="N2186" s="142">
        <v>47</v>
      </c>
      <c r="O2186" s="326">
        <v>7.089999970048666E-3</v>
      </c>
      <c r="Q2186" s="142">
        <v>595</v>
      </c>
      <c r="R2186" s="326">
        <v>4.8199999146163464E-3</v>
      </c>
    </row>
    <row r="2187" spans="1:19" x14ac:dyDescent="0.25">
      <c r="A2187" t="s">
        <v>478</v>
      </c>
      <c r="B2187" t="s">
        <v>284</v>
      </c>
      <c r="C2187" t="s">
        <v>309</v>
      </c>
      <c r="D2187" t="s">
        <v>477</v>
      </c>
      <c r="E2187" t="s">
        <v>92</v>
      </c>
      <c r="F2187" t="s">
        <v>93</v>
      </c>
      <c r="G2187">
        <v>14</v>
      </c>
      <c r="H2187" t="s">
        <v>416</v>
      </c>
      <c r="I2187" t="s">
        <v>525</v>
      </c>
      <c r="J2187" t="s">
        <v>529</v>
      </c>
      <c r="K2187" s="142">
        <v>33</v>
      </c>
      <c r="L2187" s="326">
        <v>6.0109999030828483E-2</v>
      </c>
      <c r="N2187" s="142">
        <v>396</v>
      </c>
      <c r="O2187" s="326">
        <v>5.9769999235868447E-2</v>
      </c>
      <c r="Q2187" s="142">
        <v>4962</v>
      </c>
      <c r="R2187" s="326">
        <v>4.0219999849796302E-2</v>
      </c>
    </row>
    <row r="2188" spans="1:19" x14ac:dyDescent="0.25">
      <c r="A2188" t="s">
        <v>478</v>
      </c>
      <c r="B2188" t="s">
        <v>284</v>
      </c>
      <c r="C2188" t="s">
        <v>309</v>
      </c>
      <c r="D2188" t="s">
        <v>477</v>
      </c>
      <c r="E2188" t="s">
        <v>92</v>
      </c>
      <c r="F2188" t="s">
        <v>93</v>
      </c>
      <c r="G2188" s="133">
        <v>14</v>
      </c>
      <c r="H2188" t="s">
        <v>416</v>
      </c>
      <c r="I2188" t="s">
        <v>525</v>
      </c>
      <c r="J2188" t="s">
        <v>528</v>
      </c>
      <c r="K2188" s="327">
        <v>123</v>
      </c>
      <c r="L2188" s="326">
        <v>0.22404000163078311</v>
      </c>
      <c r="N2188" s="327">
        <v>1163</v>
      </c>
      <c r="O2188" s="326">
        <v>0.17554999887943271</v>
      </c>
      <c r="Q2188" s="327">
        <v>15699</v>
      </c>
      <c r="R2188" s="326">
        <v>0.12724000215530401</v>
      </c>
      <c r="S2188" s="325"/>
    </row>
    <row r="2189" spans="1:19" x14ac:dyDescent="0.25">
      <c r="A2189" t="s">
        <v>478</v>
      </c>
      <c r="B2189" t="s">
        <v>284</v>
      </c>
      <c r="C2189" t="s">
        <v>309</v>
      </c>
      <c r="D2189" t="s">
        <v>477</v>
      </c>
      <c r="E2189" t="s">
        <v>92</v>
      </c>
      <c r="F2189" t="s">
        <v>93</v>
      </c>
      <c r="G2189" s="133">
        <v>14</v>
      </c>
      <c r="H2189" t="s">
        <v>416</v>
      </c>
      <c r="I2189" t="s">
        <v>525</v>
      </c>
      <c r="J2189" t="s">
        <v>527</v>
      </c>
      <c r="K2189" s="327">
        <v>117</v>
      </c>
      <c r="L2189" s="326">
        <v>0.2131099998950958</v>
      </c>
      <c r="N2189" s="327">
        <v>1657</v>
      </c>
      <c r="O2189" s="326">
        <v>0.25011000037193298</v>
      </c>
      <c r="Q2189" s="327">
        <v>30576</v>
      </c>
      <c r="R2189" s="326">
        <v>0.2478100061416626</v>
      </c>
      <c r="S2189" s="325"/>
    </row>
    <row r="2190" spans="1:19" x14ac:dyDescent="0.25">
      <c r="A2190" t="s">
        <v>478</v>
      </c>
      <c r="B2190" t="s">
        <v>284</v>
      </c>
      <c r="C2190" t="s">
        <v>309</v>
      </c>
      <c r="D2190" t="s">
        <v>477</v>
      </c>
      <c r="E2190" t="s">
        <v>92</v>
      </c>
      <c r="F2190" t="s">
        <v>93</v>
      </c>
      <c r="G2190">
        <v>14</v>
      </c>
      <c r="H2190" t="s">
        <v>416</v>
      </c>
      <c r="I2190" t="s">
        <v>525</v>
      </c>
      <c r="J2190" t="s">
        <v>526</v>
      </c>
      <c r="K2190" s="142">
        <v>88</v>
      </c>
      <c r="L2190" s="326">
        <v>0.160290002822876</v>
      </c>
      <c r="N2190" s="142">
        <v>1411</v>
      </c>
      <c r="O2190" s="326">
        <v>0.2129800021648407</v>
      </c>
      <c r="Q2190" s="142">
        <v>30917</v>
      </c>
      <c r="R2190" s="326">
        <v>0.25056999921798712</v>
      </c>
    </row>
    <row r="2191" spans="1:19" x14ac:dyDescent="0.25">
      <c r="A2191" t="s">
        <v>478</v>
      </c>
      <c r="B2191" t="s">
        <v>284</v>
      </c>
      <c r="C2191" t="s">
        <v>309</v>
      </c>
      <c r="D2191" t="s">
        <v>477</v>
      </c>
      <c r="E2191" t="s">
        <v>92</v>
      </c>
      <c r="F2191" t="s">
        <v>93</v>
      </c>
      <c r="G2191" s="133">
        <v>14</v>
      </c>
      <c r="H2191" t="s">
        <v>416</v>
      </c>
      <c r="I2191" t="s">
        <v>525</v>
      </c>
      <c r="J2191" t="s">
        <v>259</v>
      </c>
      <c r="K2191" s="327">
        <v>95</v>
      </c>
      <c r="L2191" s="326">
        <v>0.1730400025844574</v>
      </c>
      <c r="N2191" s="327">
        <v>1097</v>
      </c>
      <c r="O2191" s="326">
        <v>0.16558000445365911</v>
      </c>
      <c r="Q2191" s="327">
        <v>23351</v>
      </c>
      <c r="R2191" s="326">
        <v>0.18925000727176669</v>
      </c>
      <c r="S2191" s="325"/>
    </row>
    <row r="2192" spans="1:19" x14ac:dyDescent="0.25">
      <c r="A2192" t="s">
        <v>478</v>
      </c>
      <c r="B2192" t="s">
        <v>284</v>
      </c>
      <c r="C2192" t="s">
        <v>309</v>
      </c>
      <c r="D2192" t="s">
        <v>477</v>
      </c>
      <c r="E2192" t="s">
        <v>92</v>
      </c>
      <c r="F2192" t="s">
        <v>93</v>
      </c>
      <c r="G2192" s="133">
        <v>14</v>
      </c>
      <c r="H2192" t="s">
        <v>416</v>
      </c>
      <c r="I2192" t="s">
        <v>525</v>
      </c>
      <c r="J2192" t="s">
        <v>260</v>
      </c>
      <c r="K2192" s="327">
        <v>91</v>
      </c>
      <c r="L2192" s="326">
        <v>0.16575999557971949</v>
      </c>
      <c r="N2192" s="327">
        <v>854</v>
      </c>
      <c r="O2192" s="326">
        <v>0.12891000509262079</v>
      </c>
      <c r="Q2192" s="327">
        <v>17285</v>
      </c>
      <c r="R2192" s="326">
        <v>0.14009000360965729</v>
      </c>
      <c r="S2192" s="325"/>
    </row>
    <row r="2193" spans="1:19" x14ac:dyDescent="0.25">
      <c r="A2193" t="s">
        <v>478</v>
      </c>
      <c r="B2193" t="s">
        <v>284</v>
      </c>
      <c r="C2193" t="s">
        <v>309</v>
      </c>
      <c r="D2193" t="s">
        <v>477</v>
      </c>
      <c r="E2193" t="s">
        <v>92</v>
      </c>
      <c r="F2193" t="s">
        <v>93</v>
      </c>
      <c r="G2193" s="133">
        <v>14</v>
      </c>
      <c r="H2193" t="s">
        <v>416</v>
      </c>
      <c r="I2193" t="s">
        <v>521</v>
      </c>
      <c r="J2193" t="s">
        <v>524</v>
      </c>
      <c r="K2193" s="327">
        <v>417</v>
      </c>
      <c r="L2193" s="326">
        <v>0.7595599889755249</v>
      </c>
      <c r="M2193" s="326">
        <v>0.80347001552581787</v>
      </c>
      <c r="N2193" s="327">
        <v>5178</v>
      </c>
      <c r="O2193" s="326">
        <v>0.78157997131347656</v>
      </c>
      <c r="P2193" s="326">
        <v>0.8351600170135498</v>
      </c>
      <c r="Q2193" s="327">
        <v>99716</v>
      </c>
      <c r="R2193" s="326">
        <v>0.80817002058029175</v>
      </c>
      <c r="S2193" s="325">
        <v>0.84360998868942261</v>
      </c>
    </row>
    <row r="2194" spans="1:19" x14ac:dyDescent="0.25">
      <c r="A2194" t="s">
        <v>478</v>
      </c>
      <c r="B2194" t="s">
        <v>284</v>
      </c>
      <c r="C2194" t="s">
        <v>309</v>
      </c>
      <c r="D2194" t="s">
        <v>477</v>
      </c>
      <c r="E2194" t="s">
        <v>92</v>
      </c>
      <c r="F2194" t="s">
        <v>93</v>
      </c>
      <c r="G2194" s="133">
        <v>14</v>
      </c>
      <c r="H2194" t="s">
        <v>416</v>
      </c>
      <c r="I2194" t="s">
        <v>521</v>
      </c>
      <c r="J2194" t="s">
        <v>523</v>
      </c>
      <c r="K2194" s="327">
        <v>61</v>
      </c>
      <c r="L2194" s="326">
        <v>0.1111100018024445</v>
      </c>
      <c r="M2194" s="326">
        <v>0.1175300031900406</v>
      </c>
      <c r="N2194" s="327">
        <v>624</v>
      </c>
      <c r="O2194" s="326">
        <v>9.4190001487731934E-2</v>
      </c>
      <c r="P2194" s="326">
        <v>0.10064999759197241</v>
      </c>
      <c r="Q2194" s="327">
        <v>10969</v>
      </c>
      <c r="R2194" s="326">
        <v>8.8899999856948853E-2</v>
      </c>
      <c r="S2194" s="325">
        <v>9.2799998819828033E-2</v>
      </c>
    </row>
    <row r="2195" spans="1:19" x14ac:dyDescent="0.25">
      <c r="A2195" t="s">
        <v>478</v>
      </c>
      <c r="B2195" t="s">
        <v>284</v>
      </c>
      <c r="C2195" t="s">
        <v>309</v>
      </c>
      <c r="D2195" t="s">
        <v>477</v>
      </c>
      <c r="E2195" t="s">
        <v>92</v>
      </c>
      <c r="F2195" t="s">
        <v>93</v>
      </c>
      <c r="G2195" s="133">
        <v>14</v>
      </c>
      <c r="H2195" t="s">
        <v>416</v>
      </c>
      <c r="I2195" t="s">
        <v>521</v>
      </c>
      <c r="J2195" t="s">
        <v>522</v>
      </c>
      <c r="K2195" s="327">
        <v>41</v>
      </c>
      <c r="L2195" s="326">
        <v>7.468000054359436E-2</v>
      </c>
      <c r="M2195" s="326">
        <v>7.9000003635883331E-2</v>
      </c>
      <c r="N2195" s="327">
        <v>398</v>
      </c>
      <c r="O2195" s="326">
        <v>6.0079999268054962E-2</v>
      </c>
      <c r="P2195" s="326">
        <v>6.4190000295639038E-2</v>
      </c>
      <c r="Q2195" s="327">
        <v>7517</v>
      </c>
      <c r="R2195" s="326">
        <v>6.0920000076293952E-2</v>
      </c>
      <c r="S2195" s="325">
        <v>6.3589997589588165E-2</v>
      </c>
    </row>
    <row r="2196" spans="1:19" x14ac:dyDescent="0.25">
      <c r="A2196" t="s">
        <v>478</v>
      </c>
      <c r="B2196" t="s">
        <v>284</v>
      </c>
      <c r="C2196" t="s">
        <v>309</v>
      </c>
      <c r="D2196" t="s">
        <v>477</v>
      </c>
      <c r="E2196" t="s">
        <v>92</v>
      </c>
      <c r="F2196" t="s">
        <v>93</v>
      </c>
      <c r="G2196" s="133">
        <v>14</v>
      </c>
      <c r="H2196" t="s">
        <v>416</v>
      </c>
      <c r="I2196" t="s">
        <v>521</v>
      </c>
      <c r="J2196" t="s">
        <v>438</v>
      </c>
      <c r="K2196" s="327">
        <v>30</v>
      </c>
      <c r="L2196" s="326">
        <v>5.4639998823404312E-2</v>
      </c>
      <c r="N2196" s="327">
        <v>425</v>
      </c>
      <c r="O2196" s="326">
        <v>6.4149998128414154E-2</v>
      </c>
      <c r="Q2196" s="327">
        <v>5183</v>
      </c>
      <c r="R2196" s="326">
        <v>4.2010001838207238E-2</v>
      </c>
      <c r="S2196" s="325"/>
    </row>
    <row r="2197" spans="1:19" x14ac:dyDescent="0.25">
      <c r="A2197" t="s">
        <v>478</v>
      </c>
      <c r="B2197" t="s">
        <v>284</v>
      </c>
      <c r="C2197" t="s">
        <v>309</v>
      </c>
      <c r="D2197" t="s">
        <v>477</v>
      </c>
      <c r="E2197" t="s">
        <v>92</v>
      </c>
      <c r="F2197" t="s">
        <v>93</v>
      </c>
      <c r="G2197" s="133">
        <v>14</v>
      </c>
      <c r="H2197" t="s">
        <v>416</v>
      </c>
      <c r="I2197" t="s">
        <v>517</v>
      </c>
      <c r="J2197" t="s">
        <v>520</v>
      </c>
      <c r="K2197" s="327">
        <v>191</v>
      </c>
      <c r="L2197" s="326">
        <v>0.34790998697280878</v>
      </c>
      <c r="N2197" s="327">
        <v>2427</v>
      </c>
      <c r="O2197" s="326">
        <v>0.36634001135826111</v>
      </c>
      <c r="Q2197" s="327">
        <v>43571</v>
      </c>
      <c r="R2197" s="326">
        <v>0.35313001275062561</v>
      </c>
      <c r="S2197" s="325"/>
    </row>
    <row r="2198" spans="1:19" x14ac:dyDescent="0.25">
      <c r="A2198" t="s">
        <v>478</v>
      </c>
      <c r="B2198" t="s">
        <v>284</v>
      </c>
      <c r="C2198" t="s">
        <v>309</v>
      </c>
      <c r="D2198" t="s">
        <v>477</v>
      </c>
      <c r="E2198" t="s">
        <v>92</v>
      </c>
      <c r="F2198" t="s">
        <v>93</v>
      </c>
      <c r="G2198" s="133">
        <v>14</v>
      </c>
      <c r="H2198" t="s">
        <v>416</v>
      </c>
      <c r="I2198" t="s">
        <v>517</v>
      </c>
      <c r="J2198" t="s">
        <v>519</v>
      </c>
      <c r="K2198" s="327">
        <v>161</v>
      </c>
      <c r="L2198" s="326">
        <v>0.29326000809669489</v>
      </c>
      <c r="N2198" s="327">
        <v>1875</v>
      </c>
      <c r="O2198" s="326">
        <v>0.28301998972892761</v>
      </c>
      <c r="Q2198" s="327">
        <v>34904</v>
      </c>
      <c r="R2198" s="326">
        <v>0.28288999199867249</v>
      </c>
      <c r="S2198" s="325"/>
    </row>
    <row r="2199" spans="1:19" x14ac:dyDescent="0.25">
      <c r="A2199" t="s">
        <v>478</v>
      </c>
      <c r="B2199" t="s">
        <v>284</v>
      </c>
      <c r="C2199" t="s">
        <v>309</v>
      </c>
      <c r="D2199" t="s">
        <v>477</v>
      </c>
      <c r="E2199" t="s">
        <v>92</v>
      </c>
      <c r="F2199" t="s">
        <v>93</v>
      </c>
      <c r="G2199" s="133">
        <v>14</v>
      </c>
      <c r="H2199" t="s">
        <v>416</v>
      </c>
      <c r="I2199" t="s">
        <v>517</v>
      </c>
      <c r="J2199" t="s">
        <v>518</v>
      </c>
      <c r="K2199" s="327">
        <v>197</v>
      </c>
      <c r="L2199" s="326">
        <v>0.35883000493049622</v>
      </c>
      <c r="N2199" s="327">
        <v>2323</v>
      </c>
      <c r="O2199" s="326">
        <v>0.35063999891281128</v>
      </c>
      <c r="Q2199" s="327">
        <v>44910</v>
      </c>
      <c r="R2199" s="326">
        <v>0.3639799952507019</v>
      </c>
      <c r="S2199" s="325"/>
    </row>
    <row r="2200" spans="1:19" x14ac:dyDescent="0.25">
      <c r="A2200" t="s">
        <v>478</v>
      </c>
      <c r="B2200" t="s">
        <v>284</v>
      </c>
      <c r="C2200" t="s">
        <v>309</v>
      </c>
      <c r="D2200" t="s">
        <v>477</v>
      </c>
      <c r="E2200" t="s">
        <v>92</v>
      </c>
      <c r="F2200" t="s">
        <v>93</v>
      </c>
      <c r="G2200" s="133">
        <v>14</v>
      </c>
      <c r="H2200" t="s">
        <v>416</v>
      </c>
      <c r="I2200" t="s">
        <v>513</v>
      </c>
      <c r="J2200" t="s">
        <v>516</v>
      </c>
      <c r="K2200" s="327">
        <v>11</v>
      </c>
      <c r="L2200" s="326">
        <v>2.0039999857544899E-2</v>
      </c>
      <c r="M2200" s="326">
        <v>2.6960000395774841E-2</v>
      </c>
      <c r="N2200" s="327">
        <v>207</v>
      </c>
      <c r="O2200" s="326">
        <v>3.125E-2</v>
      </c>
      <c r="P2200" s="326">
        <v>4.171999916434288E-2</v>
      </c>
      <c r="Q2200" s="327">
        <v>4179</v>
      </c>
      <c r="R2200" s="326">
        <v>3.3870000392198563E-2</v>
      </c>
      <c r="S2200" s="325">
        <v>3.8320001214742661E-2</v>
      </c>
    </row>
    <row r="2201" spans="1:19" x14ac:dyDescent="0.25">
      <c r="A2201" t="s">
        <v>478</v>
      </c>
      <c r="B2201" t="s">
        <v>284</v>
      </c>
      <c r="C2201" t="s">
        <v>309</v>
      </c>
      <c r="D2201" t="s">
        <v>477</v>
      </c>
      <c r="E2201" t="s">
        <v>92</v>
      </c>
      <c r="F2201" t="s">
        <v>93</v>
      </c>
      <c r="G2201">
        <v>14</v>
      </c>
      <c r="H2201" t="s">
        <v>416</v>
      </c>
      <c r="I2201" t="s">
        <v>513</v>
      </c>
      <c r="J2201" t="s">
        <v>515</v>
      </c>
      <c r="K2201" s="142">
        <v>54</v>
      </c>
      <c r="L2201" s="326">
        <v>9.8360002040863037E-2</v>
      </c>
      <c r="M2201" s="326">
        <v>0.13234999775886541</v>
      </c>
      <c r="N2201" s="142">
        <v>765</v>
      </c>
      <c r="O2201" s="326">
        <v>0.1154699996113777</v>
      </c>
      <c r="P2201" s="326">
        <v>0.15417000651359561</v>
      </c>
      <c r="Q2201" s="142">
        <v>13286</v>
      </c>
      <c r="R2201" s="326">
        <v>0.1076800003647804</v>
      </c>
      <c r="S2201" s="326">
        <v>0.12182000279426571</v>
      </c>
    </row>
    <row r="2202" spans="1:19" x14ac:dyDescent="0.25">
      <c r="A2202" t="s">
        <v>478</v>
      </c>
      <c r="B2202" t="s">
        <v>284</v>
      </c>
      <c r="C2202" t="s">
        <v>309</v>
      </c>
      <c r="D2202" t="s">
        <v>477</v>
      </c>
      <c r="E2202" t="s">
        <v>92</v>
      </c>
      <c r="F2202" t="s">
        <v>93</v>
      </c>
      <c r="G2202">
        <v>14</v>
      </c>
      <c r="H2202" t="s">
        <v>416</v>
      </c>
      <c r="I2202" t="s">
        <v>513</v>
      </c>
      <c r="J2202" t="s">
        <v>514</v>
      </c>
      <c r="K2202" s="142">
        <v>343</v>
      </c>
      <c r="L2202" s="326">
        <v>0.62476998567581177</v>
      </c>
      <c r="M2202" s="326">
        <v>0.840690016746521</v>
      </c>
      <c r="N2202" s="142">
        <v>3990</v>
      </c>
      <c r="O2202" s="326">
        <v>0.60225999355316162</v>
      </c>
      <c r="P2202" s="326">
        <v>0.80410999059677124</v>
      </c>
      <c r="Q2202" s="142">
        <v>91601</v>
      </c>
      <c r="R2202" s="326">
        <v>0.74239999055862427</v>
      </c>
      <c r="S2202" s="326">
        <v>0.83986997604370117</v>
      </c>
    </row>
    <row r="2203" spans="1:19" x14ac:dyDescent="0.25">
      <c r="A2203" t="s">
        <v>478</v>
      </c>
      <c r="B2203" t="s">
        <v>284</v>
      </c>
      <c r="C2203" t="s">
        <v>309</v>
      </c>
      <c r="D2203" t="s">
        <v>477</v>
      </c>
      <c r="E2203" t="s">
        <v>92</v>
      </c>
      <c r="F2203" t="s">
        <v>93</v>
      </c>
      <c r="G2203">
        <v>14</v>
      </c>
      <c r="H2203" t="s">
        <v>416</v>
      </c>
      <c r="I2203" t="s">
        <v>513</v>
      </c>
      <c r="J2203" t="s">
        <v>512</v>
      </c>
      <c r="K2203" s="142">
        <v>141</v>
      </c>
      <c r="L2203" s="326">
        <v>0.25683000683784479</v>
      </c>
      <c r="N2203" s="142">
        <v>1663</v>
      </c>
      <c r="O2203" s="326">
        <v>0.25102001428604132</v>
      </c>
      <c r="Q2203" s="142">
        <v>14319</v>
      </c>
      <c r="R2203" s="326">
        <v>0.11604999750852581</v>
      </c>
    </row>
    <row r="2204" spans="1:19" x14ac:dyDescent="0.25">
      <c r="A2204" t="s">
        <v>478</v>
      </c>
      <c r="B2204" t="s">
        <v>284</v>
      </c>
      <c r="C2204" t="s">
        <v>309</v>
      </c>
      <c r="D2204" t="s">
        <v>477</v>
      </c>
      <c r="E2204" t="s">
        <v>92</v>
      </c>
      <c r="F2204" t="s">
        <v>93</v>
      </c>
      <c r="G2204">
        <v>14</v>
      </c>
      <c r="H2204" t="s">
        <v>416</v>
      </c>
      <c r="I2204" t="s">
        <v>575</v>
      </c>
      <c r="J2204" t="s">
        <v>511</v>
      </c>
      <c r="K2204" s="142">
        <v>34</v>
      </c>
      <c r="L2204" s="326">
        <v>6.1930000782012939E-2</v>
      </c>
      <c r="M2204" s="326">
        <v>6.4029999077320099E-2</v>
      </c>
      <c r="N2204" s="142">
        <v>958</v>
      </c>
      <c r="O2204" s="326">
        <v>0.14460000395774841</v>
      </c>
      <c r="P2204" s="326">
        <v>0.1540700048208237</v>
      </c>
      <c r="Q2204" s="142">
        <v>5100</v>
      </c>
      <c r="R2204" s="326">
        <v>4.1329998522996902E-2</v>
      </c>
      <c r="S2204" s="326">
        <v>4.4070001691579819E-2</v>
      </c>
    </row>
    <row r="2205" spans="1:19" x14ac:dyDescent="0.25">
      <c r="A2205" t="s">
        <v>478</v>
      </c>
      <c r="B2205" t="s">
        <v>284</v>
      </c>
      <c r="C2205" t="s">
        <v>309</v>
      </c>
      <c r="D2205" t="s">
        <v>477</v>
      </c>
      <c r="E2205" t="s">
        <v>92</v>
      </c>
      <c r="F2205" t="s">
        <v>93</v>
      </c>
      <c r="G2205">
        <v>14</v>
      </c>
      <c r="H2205" t="s">
        <v>416</v>
      </c>
      <c r="I2205" t="s">
        <v>575</v>
      </c>
      <c r="J2205" t="s">
        <v>510</v>
      </c>
      <c r="K2205" s="142">
        <v>12</v>
      </c>
      <c r="L2205" s="326">
        <v>2.185999974608421E-2</v>
      </c>
      <c r="M2205" s="326">
        <v>2.2600000724196431E-2</v>
      </c>
      <c r="N2205" s="142">
        <v>535</v>
      </c>
      <c r="O2205" s="326">
        <v>8.0750003457069397E-2</v>
      </c>
      <c r="P2205" s="326">
        <v>8.6039997637271881E-2</v>
      </c>
      <c r="Q2205" s="142">
        <v>2781</v>
      </c>
      <c r="R2205" s="326">
        <v>2.2539999336004261E-2</v>
      </c>
      <c r="S2205" s="326">
        <v>2.4029999971389771E-2</v>
      </c>
    </row>
    <row r="2206" spans="1:19" x14ac:dyDescent="0.25">
      <c r="A2206" t="s">
        <v>478</v>
      </c>
      <c r="B2206" t="s">
        <v>284</v>
      </c>
      <c r="C2206" t="s">
        <v>309</v>
      </c>
      <c r="D2206" t="s">
        <v>477</v>
      </c>
      <c r="E2206" t="s">
        <v>92</v>
      </c>
      <c r="F2206" t="s">
        <v>93</v>
      </c>
      <c r="G2206" s="133">
        <v>14</v>
      </c>
      <c r="H2206" t="s">
        <v>416</v>
      </c>
      <c r="I2206" t="s">
        <v>575</v>
      </c>
      <c r="J2206" t="s">
        <v>509</v>
      </c>
      <c r="K2206" s="327">
        <v>2</v>
      </c>
      <c r="L2206" s="326">
        <v>3.6400000099092722E-3</v>
      </c>
      <c r="M2206" s="326">
        <v>3.7700000684708361E-3</v>
      </c>
      <c r="N2206" s="327">
        <v>125</v>
      </c>
      <c r="O2206" s="326">
        <v>1.8869999796152111E-2</v>
      </c>
      <c r="P2206" s="326">
        <v>2.009999938309193E-2</v>
      </c>
      <c r="Q2206" s="327">
        <v>909</v>
      </c>
      <c r="R2206" s="326">
        <v>7.3699997738003731E-3</v>
      </c>
      <c r="S2206" s="325">
        <v>7.8499997034668922E-3</v>
      </c>
    </row>
    <row r="2207" spans="1:19" x14ac:dyDescent="0.25">
      <c r="A2207" t="s">
        <v>478</v>
      </c>
      <c r="B2207" t="s">
        <v>284</v>
      </c>
      <c r="C2207" t="s">
        <v>309</v>
      </c>
      <c r="D2207" t="s">
        <v>477</v>
      </c>
      <c r="E2207" t="s">
        <v>92</v>
      </c>
      <c r="F2207" t="s">
        <v>93</v>
      </c>
      <c r="G2207" s="133">
        <v>14</v>
      </c>
      <c r="H2207" t="s">
        <v>416</v>
      </c>
      <c r="I2207" t="s">
        <v>575</v>
      </c>
      <c r="J2207" t="s">
        <v>508</v>
      </c>
      <c r="K2207" s="327">
        <v>45</v>
      </c>
      <c r="L2207" s="326">
        <v>8.1969998776912689E-2</v>
      </c>
      <c r="M2207" s="326">
        <v>8.4749996662139893E-2</v>
      </c>
      <c r="N2207" s="327">
        <v>497</v>
      </c>
      <c r="O2207" s="326">
        <v>7.5020000338554382E-2</v>
      </c>
      <c r="P2207" s="326">
        <v>7.9930000007152557E-2</v>
      </c>
      <c r="Q2207" s="327">
        <v>2219</v>
      </c>
      <c r="R2207" s="326">
        <v>1.7980000004172329E-2</v>
      </c>
      <c r="S2207" s="325">
        <v>1.9169999286532399E-2</v>
      </c>
    </row>
    <row r="2208" spans="1:19" x14ac:dyDescent="0.25">
      <c r="A2208" t="s">
        <v>478</v>
      </c>
      <c r="B2208" t="s">
        <v>284</v>
      </c>
      <c r="C2208" t="s">
        <v>309</v>
      </c>
      <c r="D2208" t="s">
        <v>477</v>
      </c>
      <c r="E2208" t="s">
        <v>92</v>
      </c>
      <c r="F2208" t="s">
        <v>93</v>
      </c>
      <c r="G2208" s="133">
        <v>14</v>
      </c>
      <c r="H2208" t="s">
        <v>416</v>
      </c>
      <c r="I2208" t="s">
        <v>575</v>
      </c>
      <c r="J2208" t="s">
        <v>438</v>
      </c>
      <c r="K2208" s="327">
        <v>18</v>
      </c>
      <c r="L2208" s="326">
        <v>3.2790001481771469E-2</v>
      </c>
      <c r="N2208" s="327">
        <v>407</v>
      </c>
      <c r="O2208" s="326">
        <v>6.1429999768733978E-2</v>
      </c>
      <c r="Q2208" s="327">
        <v>7648</v>
      </c>
      <c r="R2208" s="326">
        <v>6.1980001628398902E-2</v>
      </c>
      <c r="S2208" s="325"/>
    </row>
    <row r="2209" spans="1:19" x14ac:dyDescent="0.25">
      <c r="A2209" t="s">
        <v>478</v>
      </c>
      <c r="B2209" t="s">
        <v>284</v>
      </c>
      <c r="C2209" t="s">
        <v>309</v>
      </c>
      <c r="D2209" t="s">
        <v>477</v>
      </c>
      <c r="E2209" t="s">
        <v>92</v>
      </c>
      <c r="F2209" t="s">
        <v>93</v>
      </c>
      <c r="G2209">
        <v>14</v>
      </c>
      <c r="H2209" t="s">
        <v>416</v>
      </c>
      <c r="I2209" t="s">
        <v>575</v>
      </c>
      <c r="J2209" t="s">
        <v>507</v>
      </c>
      <c r="K2209" s="142">
        <v>438</v>
      </c>
      <c r="L2209" s="326">
        <v>0.79781001806259155</v>
      </c>
      <c r="M2209" s="326">
        <v>0.82485997676849365</v>
      </c>
      <c r="N2209" s="142">
        <v>4103</v>
      </c>
      <c r="O2209" s="326">
        <v>0.61931997537612915</v>
      </c>
      <c r="P2209" s="326">
        <v>0.65986001491546631</v>
      </c>
      <c r="Q2209" s="142">
        <v>104728</v>
      </c>
      <c r="R2209" s="326">
        <v>0.84878998994827271</v>
      </c>
      <c r="S2209" s="326">
        <v>0.90487998723983765</v>
      </c>
    </row>
    <row r="2210" spans="1:19" x14ac:dyDescent="0.25">
      <c r="A2210" t="s">
        <v>478</v>
      </c>
      <c r="B2210" t="s">
        <v>284</v>
      </c>
      <c r="C2210" t="s">
        <v>309</v>
      </c>
      <c r="D2210" t="s">
        <v>477</v>
      </c>
      <c r="E2210" t="s">
        <v>92</v>
      </c>
      <c r="F2210" t="s">
        <v>93</v>
      </c>
      <c r="G2210">
        <v>14</v>
      </c>
      <c r="H2210" t="s">
        <v>416</v>
      </c>
      <c r="I2210" t="s">
        <v>576</v>
      </c>
      <c r="J2210" t="s">
        <v>485</v>
      </c>
      <c r="K2210" s="142">
        <v>0</v>
      </c>
      <c r="L2210" s="326">
        <v>0</v>
      </c>
      <c r="N2210" s="142">
        <v>0</v>
      </c>
      <c r="O2210" s="326">
        <v>0</v>
      </c>
      <c r="Q2210" s="142">
        <v>2</v>
      </c>
      <c r="R2210" s="326">
        <v>1.99999994947575E-5</v>
      </c>
      <c r="S2210" s="326">
        <v>0.5</v>
      </c>
    </row>
    <row r="2211" spans="1:19" x14ac:dyDescent="0.25">
      <c r="A2211" t="s">
        <v>478</v>
      </c>
      <c r="B2211" t="s">
        <v>284</v>
      </c>
      <c r="C2211" t="s">
        <v>309</v>
      </c>
      <c r="D2211" t="s">
        <v>477</v>
      </c>
      <c r="E2211" t="s">
        <v>92</v>
      </c>
      <c r="F2211" t="s">
        <v>93</v>
      </c>
      <c r="G2211" s="133">
        <v>14</v>
      </c>
      <c r="H2211" t="s">
        <v>416</v>
      </c>
      <c r="I2211" t="s">
        <v>576</v>
      </c>
      <c r="J2211" t="s">
        <v>484</v>
      </c>
      <c r="K2211" s="327">
        <v>0</v>
      </c>
      <c r="L2211" s="326">
        <v>0</v>
      </c>
      <c r="N2211" s="327">
        <v>0</v>
      </c>
      <c r="O2211" s="326">
        <v>0</v>
      </c>
      <c r="Q2211" s="327">
        <v>2</v>
      </c>
      <c r="R2211" s="326">
        <v>1.99999994947575E-5</v>
      </c>
      <c r="S2211" s="325">
        <v>0.5</v>
      </c>
    </row>
    <row r="2212" spans="1:19" x14ac:dyDescent="0.25">
      <c r="A2212" t="s">
        <v>478</v>
      </c>
      <c r="B2212" t="s">
        <v>284</v>
      </c>
      <c r="C2212" t="s">
        <v>309</v>
      </c>
      <c r="D2212" t="s">
        <v>477</v>
      </c>
      <c r="E2212" t="s">
        <v>92</v>
      </c>
      <c r="F2212" t="s">
        <v>93</v>
      </c>
      <c r="G2212" s="133">
        <v>14</v>
      </c>
      <c r="H2212" t="s">
        <v>416</v>
      </c>
      <c r="I2212" t="s">
        <v>576</v>
      </c>
      <c r="J2212" t="s">
        <v>438</v>
      </c>
      <c r="K2212" s="327">
        <v>549</v>
      </c>
      <c r="L2212" s="326">
        <v>1</v>
      </c>
      <c r="N2212" s="327">
        <v>6625</v>
      </c>
      <c r="O2212" s="326">
        <v>1</v>
      </c>
      <c r="Q2212" s="327">
        <v>123381</v>
      </c>
      <c r="R2212" s="326">
        <v>0.99997001886367798</v>
      </c>
      <c r="S2212" s="325"/>
    </row>
    <row r="2213" spans="1:19" x14ac:dyDescent="0.25">
      <c r="A2213" t="s">
        <v>478</v>
      </c>
      <c r="B2213" t="s">
        <v>284</v>
      </c>
      <c r="C2213" t="s">
        <v>309</v>
      </c>
      <c r="D2213" t="s">
        <v>477</v>
      </c>
      <c r="E2213" t="s">
        <v>92</v>
      </c>
      <c r="F2213" t="s">
        <v>93</v>
      </c>
      <c r="G2213" s="133">
        <v>14</v>
      </c>
      <c r="H2213" t="s">
        <v>416</v>
      </c>
      <c r="I2213" t="s">
        <v>504</v>
      </c>
      <c r="J2213" t="s">
        <v>506</v>
      </c>
      <c r="K2213" s="327">
        <v>141</v>
      </c>
      <c r="L2213" s="326">
        <v>0.25683000683784479</v>
      </c>
      <c r="N2213" s="327">
        <v>1663</v>
      </c>
      <c r="O2213" s="326">
        <v>0.25102001428604132</v>
      </c>
      <c r="Q2213" s="327">
        <v>14319</v>
      </c>
      <c r="R2213" s="326">
        <v>0.11604999750852581</v>
      </c>
      <c r="S2213" s="325"/>
    </row>
    <row r="2214" spans="1:19" x14ac:dyDescent="0.25">
      <c r="A2214" t="s">
        <v>478</v>
      </c>
      <c r="B2214" t="s">
        <v>284</v>
      </c>
      <c r="C2214" t="s">
        <v>309</v>
      </c>
      <c r="D2214" t="s">
        <v>477</v>
      </c>
      <c r="E2214" t="s">
        <v>92</v>
      </c>
      <c r="F2214" t="s">
        <v>93</v>
      </c>
      <c r="G2214" s="133">
        <v>14</v>
      </c>
      <c r="H2214" t="s">
        <v>416</v>
      </c>
      <c r="I2214" t="s">
        <v>504</v>
      </c>
      <c r="J2214" t="s">
        <v>424</v>
      </c>
      <c r="K2214" s="327">
        <v>54</v>
      </c>
      <c r="L2214" s="326">
        <v>9.8360002040863037E-2</v>
      </c>
      <c r="M2214" s="326">
        <v>0.13234999775886541</v>
      </c>
      <c r="N2214" s="327">
        <v>765</v>
      </c>
      <c r="O2214" s="326">
        <v>0.1154699996113777</v>
      </c>
      <c r="P2214" s="326">
        <v>0.15417000651359561</v>
      </c>
      <c r="Q2214" s="327">
        <v>13286</v>
      </c>
      <c r="R2214" s="326">
        <v>0.1076800003647804</v>
      </c>
      <c r="S2214" s="325">
        <v>0.12182000279426571</v>
      </c>
    </row>
    <row r="2215" spans="1:19" x14ac:dyDescent="0.25">
      <c r="A2215" t="s">
        <v>478</v>
      </c>
      <c r="B2215" t="s">
        <v>284</v>
      </c>
      <c r="C2215" t="s">
        <v>309</v>
      </c>
      <c r="D2215" t="s">
        <v>477</v>
      </c>
      <c r="E2215" t="s">
        <v>92</v>
      </c>
      <c r="F2215" t="s">
        <v>93</v>
      </c>
      <c r="G2215" s="133">
        <v>14</v>
      </c>
      <c r="H2215" t="s">
        <v>416</v>
      </c>
      <c r="I2215" t="s">
        <v>504</v>
      </c>
      <c r="J2215" t="s">
        <v>455</v>
      </c>
      <c r="K2215" s="327">
        <v>159</v>
      </c>
      <c r="L2215" s="326">
        <v>0.28962001204490662</v>
      </c>
      <c r="M2215" s="326">
        <v>0.38971000909805298</v>
      </c>
      <c r="N2215" s="327">
        <v>1675</v>
      </c>
      <c r="O2215" s="326">
        <v>0.25282999873161321</v>
      </c>
      <c r="P2215" s="326">
        <v>0.33757001161575317</v>
      </c>
      <c r="Q2215" s="327">
        <v>43045</v>
      </c>
      <c r="R2215" s="326">
        <v>0.34887000918388372</v>
      </c>
      <c r="S2215" s="325">
        <v>0.39467000961303711</v>
      </c>
    </row>
    <row r="2216" spans="1:19" x14ac:dyDescent="0.25">
      <c r="A2216" t="s">
        <v>478</v>
      </c>
      <c r="B2216" t="s">
        <v>284</v>
      </c>
      <c r="C2216" t="s">
        <v>309</v>
      </c>
      <c r="D2216" t="s">
        <v>477</v>
      </c>
      <c r="E2216" t="s">
        <v>92</v>
      </c>
      <c r="F2216" t="s">
        <v>93</v>
      </c>
      <c r="G2216" s="133">
        <v>14</v>
      </c>
      <c r="H2216" t="s">
        <v>416</v>
      </c>
      <c r="I2216" t="s">
        <v>504</v>
      </c>
      <c r="J2216" t="s">
        <v>505</v>
      </c>
      <c r="K2216" s="327">
        <v>164</v>
      </c>
      <c r="L2216" s="326">
        <v>0.29872000217437739</v>
      </c>
      <c r="M2216" s="326">
        <v>0.40195998549461359</v>
      </c>
      <c r="N2216" s="327">
        <v>2009</v>
      </c>
      <c r="O2216" s="326">
        <v>0.3032500147819519</v>
      </c>
      <c r="P2216" s="326">
        <v>0.40487998723983759</v>
      </c>
      <c r="Q2216" s="327">
        <v>42835</v>
      </c>
      <c r="R2216" s="326">
        <v>0.34716999530792242</v>
      </c>
      <c r="S2216" s="325">
        <v>0.39274001121521002</v>
      </c>
    </row>
    <row r="2217" spans="1:19" x14ac:dyDescent="0.25">
      <c r="A2217" t="s">
        <v>478</v>
      </c>
      <c r="B2217" t="s">
        <v>284</v>
      </c>
      <c r="C2217" t="s">
        <v>309</v>
      </c>
      <c r="D2217" t="s">
        <v>477</v>
      </c>
      <c r="E2217" t="s">
        <v>92</v>
      </c>
      <c r="F2217" t="s">
        <v>93</v>
      </c>
      <c r="G2217" s="133">
        <v>14</v>
      </c>
      <c r="H2217" t="s">
        <v>416</v>
      </c>
      <c r="I2217" t="s">
        <v>504</v>
      </c>
      <c r="J2217" t="s">
        <v>503</v>
      </c>
      <c r="K2217" s="327">
        <v>31</v>
      </c>
      <c r="L2217" s="326">
        <v>5.6469999253749847E-2</v>
      </c>
      <c r="M2217" s="326">
        <v>7.5980000197887421E-2</v>
      </c>
      <c r="N2217" s="327">
        <v>513</v>
      </c>
      <c r="O2217" s="326">
        <v>7.7430002391338348E-2</v>
      </c>
      <c r="P2217" s="326">
        <v>0.1033900007605553</v>
      </c>
      <c r="Q2217" s="327">
        <v>9900</v>
      </c>
      <c r="R2217" s="326">
        <v>8.0239996314048767E-2</v>
      </c>
      <c r="S2217" s="325">
        <v>9.0769998729228973E-2</v>
      </c>
    </row>
    <row r="2218" spans="1:19" x14ac:dyDescent="0.25">
      <c r="A2218" t="s">
        <v>478</v>
      </c>
      <c r="B2218" t="s">
        <v>284</v>
      </c>
      <c r="C2218" t="s">
        <v>309</v>
      </c>
      <c r="D2218" t="s">
        <v>477</v>
      </c>
      <c r="E2218" t="s">
        <v>92</v>
      </c>
      <c r="F2218" t="s">
        <v>93</v>
      </c>
      <c r="G2218" s="133">
        <v>14</v>
      </c>
      <c r="H2218" t="s">
        <v>416</v>
      </c>
      <c r="I2218" t="s">
        <v>501</v>
      </c>
      <c r="J2218" t="s">
        <v>502</v>
      </c>
      <c r="K2218" s="327">
        <v>141</v>
      </c>
      <c r="L2218" s="326">
        <v>0.25683000683784479</v>
      </c>
      <c r="N2218" s="327">
        <v>1663</v>
      </c>
      <c r="O2218" s="326">
        <v>0.25102001428604132</v>
      </c>
      <c r="Q2218" s="327">
        <v>14319</v>
      </c>
      <c r="R2218" s="326">
        <v>0.11604999750852581</v>
      </c>
      <c r="S2218" s="325"/>
    </row>
    <row r="2219" spans="1:19" x14ac:dyDescent="0.25">
      <c r="A2219" t="s">
        <v>478</v>
      </c>
      <c r="B2219" t="s">
        <v>284</v>
      </c>
      <c r="C2219" t="s">
        <v>309</v>
      </c>
      <c r="D2219" t="s">
        <v>477</v>
      </c>
      <c r="E2219" t="s">
        <v>92</v>
      </c>
      <c r="F2219" t="s">
        <v>93</v>
      </c>
      <c r="G2219" s="133">
        <v>14</v>
      </c>
      <c r="H2219" t="s">
        <v>416</v>
      </c>
      <c r="I2219" t="s">
        <v>501</v>
      </c>
      <c r="J2219" t="s">
        <v>500</v>
      </c>
      <c r="K2219" s="327">
        <v>408</v>
      </c>
      <c r="L2219" s="326">
        <v>0.74317002296447754</v>
      </c>
      <c r="M2219" s="326">
        <v>1</v>
      </c>
      <c r="N2219" s="327">
        <v>4962</v>
      </c>
      <c r="O2219" s="326">
        <v>0.74897998571395874</v>
      </c>
      <c r="P2219" s="326">
        <v>1</v>
      </c>
      <c r="Q2219" s="327">
        <v>109066</v>
      </c>
      <c r="R2219" s="326">
        <v>0.88394999504089355</v>
      </c>
      <c r="S2219" s="325">
        <v>1</v>
      </c>
    </row>
    <row r="2220" spans="1:19" x14ac:dyDescent="0.25">
      <c r="A2220" t="s">
        <v>478</v>
      </c>
      <c r="B2220" t="s">
        <v>284</v>
      </c>
      <c r="C2220" t="s">
        <v>309</v>
      </c>
      <c r="D2220" t="s">
        <v>477</v>
      </c>
      <c r="E2220" t="s">
        <v>92</v>
      </c>
      <c r="F2220" t="s">
        <v>93</v>
      </c>
      <c r="G2220">
        <v>14</v>
      </c>
      <c r="H2220" t="s">
        <v>416</v>
      </c>
      <c r="I2220" t="s">
        <v>577</v>
      </c>
      <c r="J2220" t="s">
        <v>493</v>
      </c>
      <c r="K2220" s="142">
        <v>327</v>
      </c>
      <c r="L2220" s="326">
        <v>0.5956299901008606</v>
      </c>
      <c r="N2220" s="142">
        <v>3476</v>
      </c>
      <c r="O2220" s="326">
        <v>0.52468001842498779</v>
      </c>
      <c r="Q2220" s="142">
        <v>45663</v>
      </c>
      <c r="R2220" s="326">
        <v>0.37009000778198242</v>
      </c>
    </row>
    <row r="2221" spans="1:19" x14ac:dyDescent="0.25">
      <c r="A2221" t="s">
        <v>478</v>
      </c>
      <c r="B2221" t="s">
        <v>284</v>
      </c>
      <c r="C2221" t="s">
        <v>309</v>
      </c>
      <c r="D2221" t="s">
        <v>477</v>
      </c>
      <c r="E2221" t="s">
        <v>92</v>
      </c>
      <c r="F2221" t="s">
        <v>93</v>
      </c>
      <c r="G2221" s="133">
        <v>14</v>
      </c>
      <c r="H2221" t="s">
        <v>416</v>
      </c>
      <c r="I2221" t="s">
        <v>577</v>
      </c>
      <c r="J2221" t="s">
        <v>492</v>
      </c>
      <c r="K2221" s="327">
        <v>149</v>
      </c>
      <c r="L2221" s="326">
        <v>0.27140000462532038</v>
      </c>
      <c r="M2221" s="326">
        <v>0.67116999626159668</v>
      </c>
      <c r="N2221" s="327">
        <v>2465</v>
      </c>
      <c r="O2221" s="326">
        <v>0.372079998254776</v>
      </c>
      <c r="P2221" s="326">
        <v>0.78279000520706177</v>
      </c>
      <c r="Q2221" s="327">
        <v>63272</v>
      </c>
      <c r="R2221" s="326">
        <v>0.51279997825622559</v>
      </c>
      <c r="S2221" s="325">
        <v>0.81407999992370605</v>
      </c>
    </row>
    <row r="2222" spans="1:19" x14ac:dyDescent="0.25">
      <c r="A2222" t="s">
        <v>478</v>
      </c>
      <c r="B2222" t="s">
        <v>284</v>
      </c>
      <c r="C2222" t="s">
        <v>309</v>
      </c>
      <c r="D2222" t="s">
        <v>477</v>
      </c>
      <c r="E2222" t="s">
        <v>92</v>
      </c>
      <c r="F2222" t="s">
        <v>93</v>
      </c>
      <c r="G2222" s="133">
        <v>14</v>
      </c>
      <c r="H2222" t="s">
        <v>416</v>
      </c>
      <c r="I2222" t="s">
        <v>577</v>
      </c>
      <c r="J2222" t="s">
        <v>491</v>
      </c>
      <c r="K2222" s="327">
        <v>62</v>
      </c>
      <c r="L2222" s="326">
        <v>0.1129299998283386</v>
      </c>
      <c r="M2222" s="326">
        <v>0.27928000688552862</v>
      </c>
      <c r="N2222" s="327">
        <v>496</v>
      </c>
      <c r="O2222" s="326">
        <v>7.4869997799396515E-2</v>
      </c>
      <c r="P2222" s="326">
        <v>0.1575099974870682</v>
      </c>
      <c r="Q2222" s="327">
        <v>9186</v>
      </c>
      <c r="R2222" s="326">
        <v>7.4450001120567322E-2</v>
      </c>
      <c r="S2222" s="325">
        <v>0.11818999797105791</v>
      </c>
    </row>
    <row r="2223" spans="1:19" x14ac:dyDescent="0.25">
      <c r="A2223" t="s">
        <v>478</v>
      </c>
      <c r="B2223" t="s">
        <v>284</v>
      </c>
      <c r="C2223" t="s">
        <v>309</v>
      </c>
      <c r="D2223" t="s">
        <v>477</v>
      </c>
      <c r="E2223" t="s">
        <v>92</v>
      </c>
      <c r="F2223" t="s">
        <v>93</v>
      </c>
      <c r="G2223" s="133">
        <v>14</v>
      </c>
      <c r="H2223" t="s">
        <v>416</v>
      </c>
      <c r="I2223" t="s">
        <v>577</v>
      </c>
      <c r="J2223" t="s">
        <v>490</v>
      </c>
      <c r="K2223" s="327">
        <v>6</v>
      </c>
      <c r="L2223" s="326">
        <v>1.092999987304211E-2</v>
      </c>
      <c r="M2223" s="326">
        <v>2.703000046312809E-2</v>
      </c>
      <c r="N2223" s="327">
        <v>106</v>
      </c>
      <c r="O2223" s="326">
        <v>1.6000000759959221E-2</v>
      </c>
      <c r="P2223" s="326">
        <v>3.3659998327493668E-2</v>
      </c>
      <c r="Q2223" s="327">
        <v>3071</v>
      </c>
      <c r="R2223" s="326">
        <v>2.489000000059605E-2</v>
      </c>
      <c r="S2223" s="325">
        <v>3.9510000497102737E-2</v>
      </c>
    </row>
    <row r="2224" spans="1:19" x14ac:dyDescent="0.25">
      <c r="A2224" t="s">
        <v>478</v>
      </c>
      <c r="B2224" t="s">
        <v>284</v>
      </c>
      <c r="C2224" t="s">
        <v>309</v>
      </c>
      <c r="D2224" t="s">
        <v>477</v>
      </c>
      <c r="E2224" t="s">
        <v>92</v>
      </c>
      <c r="F2224" t="s">
        <v>93</v>
      </c>
      <c r="G2224" s="133">
        <v>14</v>
      </c>
      <c r="H2224" t="s">
        <v>416</v>
      </c>
      <c r="I2224" t="s">
        <v>577</v>
      </c>
      <c r="J2224" t="s">
        <v>489</v>
      </c>
      <c r="K2224" s="327">
        <v>5</v>
      </c>
      <c r="L2224" s="326">
        <v>9.1099999845027924E-3</v>
      </c>
      <c r="M2224" s="326">
        <v>2.2520000115036961E-2</v>
      </c>
      <c r="N2224" s="327">
        <v>66</v>
      </c>
      <c r="O2224" s="326">
        <v>9.9600004032254219E-3</v>
      </c>
      <c r="P2224" s="326">
        <v>2.0959999412298199E-2</v>
      </c>
      <c r="Q2224" s="327">
        <v>1819</v>
      </c>
      <c r="R2224" s="326">
        <v>1.473999954760075E-2</v>
      </c>
      <c r="S2224" s="325">
        <v>2.339999936521053E-2</v>
      </c>
    </row>
    <row r="2225" spans="1:19" x14ac:dyDescent="0.25">
      <c r="A2225" t="s">
        <v>478</v>
      </c>
      <c r="B2225" t="s">
        <v>284</v>
      </c>
      <c r="C2225" t="s">
        <v>309</v>
      </c>
      <c r="D2225" t="s">
        <v>477</v>
      </c>
      <c r="E2225" t="s">
        <v>92</v>
      </c>
      <c r="F2225" t="s">
        <v>93</v>
      </c>
      <c r="G2225">
        <v>14</v>
      </c>
      <c r="H2225" t="s">
        <v>416</v>
      </c>
      <c r="I2225" t="s">
        <v>577</v>
      </c>
      <c r="J2225" t="s">
        <v>488</v>
      </c>
      <c r="K2225" s="142">
        <v>0</v>
      </c>
      <c r="L2225" s="326">
        <v>0</v>
      </c>
      <c r="M2225" s="326">
        <v>0</v>
      </c>
      <c r="N2225" s="142">
        <v>16</v>
      </c>
      <c r="O2225" s="326">
        <v>2.4200000334531069E-3</v>
      </c>
      <c r="P2225" s="326">
        <v>5.0800000317394733E-3</v>
      </c>
      <c r="Q2225" s="142">
        <v>374</v>
      </c>
      <c r="R2225" s="326">
        <v>3.03000002168119E-3</v>
      </c>
      <c r="S2225" s="326">
        <v>4.8099998384714127E-3</v>
      </c>
    </row>
    <row r="2226" spans="1:19" x14ac:dyDescent="0.25">
      <c r="A2226" t="s">
        <v>478</v>
      </c>
      <c r="B2226" t="s">
        <v>284</v>
      </c>
      <c r="C2226" t="s">
        <v>309</v>
      </c>
      <c r="D2226" t="s">
        <v>477</v>
      </c>
      <c r="E2226" t="s">
        <v>92</v>
      </c>
      <c r="F2226" t="s">
        <v>93</v>
      </c>
      <c r="G2226">
        <v>14</v>
      </c>
      <c r="H2226" t="s">
        <v>416</v>
      </c>
      <c r="I2226" t="s">
        <v>499</v>
      </c>
      <c r="J2226" t="s">
        <v>261</v>
      </c>
      <c r="K2226" s="142">
        <v>542</v>
      </c>
      <c r="L2226" s="326">
        <v>0.98724997043609619</v>
      </c>
      <c r="N2226" s="142">
        <v>6558</v>
      </c>
      <c r="O2226" s="326">
        <v>0.98988997936248779</v>
      </c>
      <c r="Q2226" s="142">
        <v>122496</v>
      </c>
      <c r="R2226" s="326">
        <v>0.99278998374938965</v>
      </c>
    </row>
    <row r="2227" spans="1:19" x14ac:dyDescent="0.25">
      <c r="A2227" t="s">
        <v>478</v>
      </c>
      <c r="B2227" t="s">
        <v>284</v>
      </c>
      <c r="C2227" t="s">
        <v>309</v>
      </c>
      <c r="D2227" t="s">
        <v>477</v>
      </c>
      <c r="E2227" t="s">
        <v>92</v>
      </c>
      <c r="F2227" t="s">
        <v>93</v>
      </c>
      <c r="G2227" s="133">
        <v>14</v>
      </c>
      <c r="H2227" t="s">
        <v>416</v>
      </c>
      <c r="I2227" t="s">
        <v>499</v>
      </c>
      <c r="J2227" t="s">
        <v>262</v>
      </c>
      <c r="K2227" s="327">
        <v>7</v>
      </c>
      <c r="L2227" s="326">
        <v>1.2749999761581419E-2</v>
      </c>
      <c r="N2227" s="327">
        <v>67</v>
      </c>
      <c r="O2227" s="326">
        <v>1.0110000148415571E-2</v>
      </c>
      <c r="Q2227" s="327">
        <v>889</v>
      </c>
      <c r="R2227" s="326">
        <v>7.2099999524652958E-3</v>
      </c>
      <c r="S2227" s="325"/>
    </row>
    <row r="2228" spans="1:19" x14ac:dyDescent="0.25">
      <c r="A2228" t="s">
        <v>478</v>
      </c>
      <c r="B2228" t="s">
        <v>284</v>
      </c>
      <c r="C2228" t="s">
        <v>309</v>
      </c>
      <c r="D2228" t="s">
        <v>477</v>
      </c>
      <c r="E2228" t="s">
        <v>92</v>
      </c>
      <c r="F2228" t="s">
        <v>93</v>
      </c>
      <c r="G2228" s="133">
        <v>14</v>
      </c>
      <c r="H2228" t="s">
        <v>416</v>
      </c>
      <c r="I2228" t="s">
        <v>578</v>
      </c>
      <c r="J2228" t="s">
        <v>498</v>
      </c>
      <c r="K2228" s="327">
        <v>11</v>
      </c>
      <c r="L2228" s="326">
        <v>2.0039999857544899E-2</v>
      </c>
      <c r="N2228" s="327">
        <v>574</v>
      </c>
      <c r="O2228" s="326">
        <v>8.6640000343322754E-2</v>
      </c>
      <c r="Q2228" s="327">
        <v>17871</v>
      </c>
      <c r="R2228" s="326">
        <v>0.1448400020599365</v>
      </c>
      <c r="S2228" s="325"/>
    </row>
    <row r="2229" spans="1:19" x14ac:dyDescent="0.25">
      <c r="A2229" t="s">
        <v>478</v>
      </c>
      <c r="B2229" t="s">
        <v>284</v>
      </c>
      <c r="C2229" t="s">
        <v>309</v>
      </c>
      <c r="D2229" t="s">
        <v>477</v>
      </c>
      <c r="E2229" t="s">
        <v>92</v>
      </c>
      <c r="F2229" t="s">
        <v>93</v>
      </c>
      <c r="G2229">
        <v>14</v>
      </c>
      <c r="H2229" t="s">
        <v>416</v>
      </c>
      <c r="I2229" t="s">
        <v>578</v>
      </c>
      <c r="J2229" t="s">
        <v>497</v>
      </c>
      <c r="K2229" s="142">
        <v>19</v>
      </c>
      <c r="L2229" s="326">
        <v>3.4609999507665627E-2</v>
      </c>
      <c r="N2229" s="142">
        <v>1363</v>
      </c>
      <c r="O2229" s="326">
        <v>0.2057400047779083</v>
      </c>
      <c r="Q2229" s="142">
        <v>21943</v>
      </c>
      <c r="R2229" s="326">
        <v>0.17783999443054199</v>
      </c>
    </row>
    <row r="2230" spans="1:19" x14ac:dyDescent="0.25">
      <c r="A2230" t="s">
        <v>478</v>
      </c>
      <c r="B2230" t="s">
        <v>284</v>
      </c>
      <c r="C2230" t="s">
        <v>309</v>
      </c>
      <c r="D2230" t="s">
        <v>477</v>
      </c>
      <c r="E2230" t="s">
        <v>92</v>
      </c>
      <c r="F2230" t="s">
        <v>93</v>
      </c>
      <c r="G2230" s="133">
        <v>14</v>
      </c>
      <c r="H2230" t="s">
        <v>416</v>
      </c>
      <c r="I2230" t="s">
        <v>578</v>
      </c>
      <c r="J2230" t="s">
        <v>496</v>
      </c>
      <c r="K2230" s="327">
        <v>92</v>
      </c>
      <c r="L2230" s="326">
        <v>0.16757999360561371</v>
      </c>
      <c r="N2230" s="327">
        <v>1604</v>
      </c>
      <c r="O2230" s="326">
        <v>0.2421099990606308</v>
      </c>
      <c r="Q2230" s="327">
        <v>25988</v>
      </c>
      <c r="R2230" s="326">
        <v>0.21062999963760379</v>
      </c>
      <c r="S2230" s="325"/>
    </row>
    <row r="2231" spans="1:19" x14ac:dyDescent="0.25">
      <c r="A2231" t="s">
        <v>478</v>
      </c>
      <c r="B2231" t="s">
        <v>284</v>
      </c>
      <c r="C2231" t="s">
        <v>309</v>
      </c>
      <c r="D2231" t="s">
        <v>477</v>
      </c>
      <c r="E2231" t="s">
        <v>92</v>
      </c>
      <c r="F2231" t="s">
        <v>93</v>
      </c>
      <c r="G2231" s="133">
        <v>14</v>
      </c>
      <c r="H2231" t="s">
        <v>416</v>
      </c>
      <c r="I2231" t="s">
        <v>578</v>
      </c>
      <c r="J2231" t="s">
        <v>495</v>
      </c>
      <c r="K2231" s="327">
        <v>144</v>
      </c>
      <c r="L2231" s="326">
        <v>0.26230001449584961</v>
      </c>
      <c r="N2231" s="327">
        <v>1455</v>
      </c>
      <c r="O2231" s="326">
        <v>0.2196200042963028</v>
      </c>
      <c r="Q2231" s="327">
        <v>27975</v>
      </c>
      <c r="R2231" s="326">
        <v>0.22673000395298001</v>
      </c>
      <c r="S2231" s="325"/>
    </row>
    <row r="2232" spans="1:19" x14ac:dyDescent="0.25">
      <c r="A2232" t="s">
        <v>478</v>
      </c>
      <c r="B2232" t="s">
        <v>284</v>
      </c>
      <c r="C2232" t="s">
        <v>309</v>
      </c>
      <c r="D2232" t="s">
        <v>477</v>
      </c>
      <c r="E2232" t="s">
        <v>92</v>
      </c>
      <c r="F2232" t="s">
        <v>93</v>
      </c>
      <c r="G2232" s="133">
        <v>14</v>
      </c>
      <c r="H2232" t="s">
        <v>416</v>
      </c>
      <c r="I2232" t="s">
        <v>578</v>
      </c>
      <c r="J2232" t="s">
        <v>494</v>
      </c>
      <c r="K2232" s="327">
        <v>283</v>
      </c>
      <c r="L2232" s="326">
        <v>0.51547998189926147</v>
      </c>
      <c r="N2232" s="327">
        <v>1629</v>
      </c>
      <c r="O2232" s="326">
        <v>0.24589000642299649</v>
      </c>
      <c r="Q2232" s="327">
        <v>29608</v>
      </c>
      <c r="R2232" s="326">
        <v>0.23995999991893771</v>
      </c>
      <c r="S2232" s="325"/>
    </row>
    <row r="2233" spans="1:19" x14ac:dyDescent="0.25">
      <c r="A2233" t="s">
        <v>478</v>
      </c>
      <c r="B2233" t="s">
        <v>284</v>
      </c>
      <c r="C2233" t="s">
        <v>309</v>
      </c>
      <c r="D2233" t="s">
        <v>477</v>
      </c>
      <c r="E2233" t="s">
        <v>92</v>
      </c>
      <c r="F2233" t="s">
        <v>93</v>
      </c>
      <c r="G2233">
        <v>14</v>
      </c>
      <c r="H2233" t="s">
        <v>416</v>
      </c>
      <c r="I2233" t="s">
        <v>476</v>
      </c>
      <c r="J2233" t="s">
        <v>482</v>
      </c>
      <c r="K2233" s="142">
        <v>386</v>
      </c>
      <c r="L2233" s="326">
        <v>0.70310002565383911</v>
      </c>
      <c r="M2233" s="326">
        <v>0.7437400221824646</v>
      </c>
      <c r="N2233" s="142">
        <v>4732</v>
      </c>
      <c r="O2233" s="326">
        <v>0.71425998210906982</v>
      </c>
      <c r="P2233" s="326">
        <v>0.76323002576828003</v>
      </c>
      <c r="Q2233" s="142">
        <v>91484</v>
      </c>
      <c r="R2233" s="326">
        <v>0.74145001173019409</v>
      </c>
      <c r="S2233" s="326">
        <v>0.77395999431610107</v>
      </c>
    </row>
    <row r="2234" spans="1:19" x14ac:dyDescent="0.25">
      <c r="A2234" t="s">
        <v>478</v>
      </c>
      <c r="B2234" t="s">
        <v>284</v>
      </c>
      <c r="C2234" t="s">
        <v>309</v>
      </c>
      <c r="D2234" t="s">
        <v>477</v>
      </c>
      <c r="E2234" t="s">
        <v>92</v>
      </c>
      <c r="F2234" t="s">
        <v>93</v>
      </c>
      <c r="G2234">
        <v>14</v>
      </c>
      <c r="H2234" t="s">
        <v>416</v>
      </c>
      <c r="I2234" t="s">
        <v>476</v>
      </c>
      <c r="J2234" t="s">
        <v>481</v>
      </c>
      <c r="K2234" s="142">
        <v>52</v>
      </c>
      <c r="L2234" s="326">
        <v>9.471999853849411E-2</v>
      </c>
      <c r="M2234" s="326">
        <v>0.1001899987459183</v>
      </c>
      <c r="N2234" s="142">
        <v>640</v>
      </c>
      <c r="O2234" s="326">
        <v>9.66000035405159E-2</v>
      </c>
      <c r="P2234" s="326">
        <v>0.1032299995422363</v>
      </c>
      <c r="Q2234" s="142">
        <v>12086</v>
      </c>
      <c r="R2234" s="326">
        <v>9.7949996590614319E-2</v>
      </c>
      <c r="S2234" s="326">
        <v>0.1022500023245811</v>
      </c>
    </row>
    <row r="2235" spans="1:19" x14ac:dyDescent="0.25">
      <c r="A2235" t="s">
        <v>478</v>
      </c>
      <c r="B2235" t="s">
        <v>284</v>
      </c>
      <c r="C2235" t="s">
        <v>309</v>
      </c>
      <c r="D2235" t="s">
        <v>477</v>
      </c>
      <c r="E2235" t="s">
        <v>92</v>
      </c>
      <c r="F2235" t="s">
        <v>93</v>
      </c>
      <c r="G2235" s="133">
        <v>14</v>
      </c>
      <c r="H2235" t="s">
        <v>416</v>
      </c>
      <c r="I2235" t="s">
        <v>476</v>
      </c>
      <c r="J2235" t="s">
        <v>480</v>
      </c>
      <c r="K2235" s="327">
        <v>39</v>
      </c>
      <c r="L2235" s="326">
        <v>7.1039997041225433E-2</v>
      </c>
      <c r="M2235" s="326">
        <v>7.5139999389648438E-2</v>
      </c>
      <c r="N2235" s="327">
        <v>477</v>
      </c>
      <c r="O2235" s="326">
        <v>7.1999996900558472E-2</v>
      </c>
      <c r="P2235" s="326">
        <v>7.6940000057220459E-2</v>
      </c>
      <c r="Q2235" s="327">
        <v>8487</v>
      </c>
      <c r="R2235" s="326">
        <v>6.8779997527599335E-2</v>
      </c>
      <c r="S2235" s="325">
        <v>7.1800000965595245E-2</v>
      </c>
    </row>
    <row r="2236" spans="1:19" x14ac:dyDescent="0.25">
      <c r="A2236" t="s">
        <v>478</v>
      </c>
      <c r="B2236" t="s">
        <v>284</v>
      </c>
      <c r="C2236" t="s">
        <v>309</v>
      </c>
      <c r="D2236" t="s">
        <v>477</v>
      </c>
      <c r="E2236" t="s">
        <v>92</v>
      </c>
      <c r="F2236" t="s">
        <v>93</v>
      </c>
      <c r="G2236" s="133">
        <v>14</v>
      </c>
      <c r="H2236" t="s">
        <v>416</v>
      </c>
      <c r="I2236" t="s">
        <v>476</v>
      </c>
      <c r="J2236" t="s">
        <v>479</v>
      </c>
      <c r="K2236" s="327">
        <v>30</v>
      </c>
      <c r="L2236" s="326">
        <v>5.4639998823404312E-2</v>
      </c>
      <c r="N2236" s="327">
        <v>425</v>
      </c>
      <c r="O2236" s="326">
        <v>6.4149998128414154E-2</v>
      </c>
      <c r="Q2236" s="327">
        <v>5183</v>
      </c>
      <c r="R2236" s="326">
        <v>4.2010001838207238E-2</v>
      </c>
      <c r="S2236" s="325"/>
    </row>
    <row r="2237" spans="1:19" x14ac:dyDescent="0.25">
      <c r="A2237" t="s">
        <v>478</v>
      </c>
      <c r="B2237" t="s">
        <v>284</v>
      </c>
      <c r="C2237" t="s">
        <v>309</v>
      </c>
      <c r="D2237" t="s">
        <v>477</v>
      </c>
      <c r="E2237" t="s">
        <v>92</v>
      </c>
      <c r="F2237" t="s">
        <v>93</v>
      </c>
      <c r="G2237" s="133">
        <v>14</v>
      </c>
      <c r="H2237" t="s">
        <v>416</v>
      </c>
      <c r="I2237" t="s">
        <v>476</v>
      </c>
      <c r="J2237" t="s">
        <v>475</v>
      </c>
      <c r="K2237" s="327">
        <v>42</v>
      </c>
      <c r="L2237" s="326">
        <v>7.6499998569488525E-2</v>
      </c>
      <c r="M2237" s="326">
        <v>8.0920003354549408E-2</v>
      </c>
      <c r="N2237" s="327">
        <v>351</v>
      </c>
      <c r="O2237" s="326">
        <v>5.2979998290538788E-2</v>
      </c>
      <c r="P2237" s="326">
        <v>5.6609999388456338E-2</v>
      </c>
      <c r="Q2237" s="327">
        <v>6145</v>
      </c>
      <c r="R2237" s="326">
        <v>4.9800001084804528E-2</v>
      </c>
      <c r="S2237" s="325">
        <v>5.1989998668432243E-2</v>
      </c>
    </row>
    <row r="2238" spans="1:19" x14ac:dyDescent="0.25">
      <c r="A2238" t="s">
        <v>478</v>
      </c>
      <c r="B2238" t="s">
        <v>284</v>
      </c>
      <c r="C2238" t="s">
        <v>309</v>
      </c>
      <c r="D2238" t="s">
        <v>477</v>
      </c>
      <c r="E2238" t="s">
        <v>94</v>
      </c>
      <c r="F2238" t="s">
        <v>95</v>
      </c>
      <c r="G2238" s="133">
        <v>2</v>
      </c>
      <c r="H2238" t="s">
        <v>243</v>
      </c>
      <c r="I2238" t="s">
        <v>525</v>
      </c>
      <c r="J2238" t="s">
        <v>530</v>
      </c>
      <c r="K2238" s="327">
        <v>5</v>
      </c>
      <c r="L2238" s="326">
        <v>8.3499997854232788E-3</v>
      </c>
      <c r="N2238" s="327">
        <v>15</v>
      </c>
      <c r="O2238" s="326">
        <v>4.6899998560547829E-3</v>
      </c>
      <c r="Q2238" s="327">
        <v>595</v>
      </c>
      <c r="R2238" s="326">
        <v>4.8199999146163464E-3</v>
      </c>
      <c r="S2238" s="325"/>
    </row>
    <row r="2239" spans="1:19" x14ac:dyDescent="0.25">
      <c r="A2239" t="s">
        <v>478</v>
      </c>
      <c r="B2239" t="s">
        <v>284</v>
      </c>
      <c r="C2239" t="s">
        <v>309</v>
      </c>
      <c r="D2239" t="s">
        <v>477</v>
      </c>
      <c r="E2239" t="s">
        <v>94</v>
      </c>
      <c r="F2239" t="s">
        <v>95</v>
      </c>
      <c r="G2239">
        <v>2</v>
      </c>
      <c r="H2239" t="s">
        <v>243</v>
      </c>
      <c r="I2239" t="s">
        <v>525</v>
      </c>
      <c r="J2239" t="s">
        <v>529</v>
      </c>
      <c r="K2239" s="142">
        <v>46</v>
      </c>
      <c r="L2239" s="326">
        <v>7.6789997518062592E-2</v>
      </c>
      <c r="N2239" s="142">
        <v>132</v>
      </c>
      <c r="O2239" s="326">
        <v>4.1280001401901252E-2</v>
      </c>
      <c r="Q2239" s="142">
        <v>4962</v>
      </c>
      <c r="R2239" s="326">
        <v>4.0219999849796302E-2</v>
      </c>
    </row>
    <row r="2240" spans="1:19" x14ac:dyDescent="0.25">
      <c r="A2240" t="s">
        <v>478</v>
      </c>
      <c r="B2240" t="s">
        <v>284</v>
      </c>
      <c r="C2240" t="s">
        <v>309</v>
      </c>
      <c r="D2240" t="s">
        <v>477</v>
      </c>
      <c r="E2240" t="s">
        <v>94</v>
      </c>
      <c r="F2240" t="s">
        <v>95</v>
      </c>
      <c r="G2240">
        <v>2</v>
      </c>
      <c r="H2240" t="s">
        <v>243</v>
      </c>
      <c r="I2240" t="s">
        <v>525</v>
      </c>
      <c r="J2240" t="s">
        <v>528</v>
      </c>
      <c r="K2240" s="142">
        <v>101</v>
      </c>
      <c r="L2240" s="326">
        <v>0.16861000657081601</v>
      </c>
      <c r="N2240" s="142">
        <v>388</v>
      </c>
      <c r="O2240" s="326">
        <v>0.1213300004601479</v>
      </c>
      <c r="Q2240" s="142">
        <v>15699</v>
      </c>
      <c r="R2240" s="326">
        <v>0.12724000215530401</v>
      </c>
    </row>
    <row r="2241" spans="1:19" x14ac:dyDescent="0.25">
      <c r="A2241" t="s">
        <v>478</v>
      </c>
      <c r="B2241" t="s">
        <v>284</v>
      </c>
      <c r="C2241" t="s">
        <v>309</v>
      </c>
      <c r="D2241" t="s">
        <v>477</v>
      </c>
      <c r="E2241" t="s">
        <v>94</v>
      </c>
      <c r="F2241" t="s">
        <v>95</v>
      </c>
      <c r="G2241">
        <v>2</v>
      </c>
      <c r="H2241" t="s">
        <v>243</v>
      </c>
      <c r="I2241" t="s">
        <v>525</v>
      </c>
      <c r="J2241" t="s">
        <v>527</v>
      </c>
      <c r="K2241" s="142">
        <v>124</v>
      </c>
      <c r="L2241" s="326">
        <v>0.2070100009441376</v>
      </c>
      <c r="N2241" s="142">
        <v>705</v>
      </c>
      <c r="O2241" s="326">
        <v>0.22044999897480011</v>
      </c>
      <c r="Q2241" s="142">
        <v>30576</v>
      </c>
      <c r="R2241" s="326">
        <v>0.2478100061416626</v>
      </c>
    </row>
    <row r="2242" spans="1:19" x14ac:dyDescent="0.25">
      <c r="A2242" t="s">
        <v>478</v>
      </c>
      <c r="B2242" t="s">
        <v>284</v>
      </c>
      <c r="C2242" t="s">
        <v>309</v>
      </c>
      <c r="D2242" t="s">
        <v>477</v>
      </c>
      <c r="E2242" t="s">
        <v>94</v>
      </c>
      <c r="F2242" t="s">
        <v>95</v>
      </c>
      <c r="G2242">
        <v>2</v>
      </c>
      <c r="H2242" t="s">
        <v>243</v>
      </c>
      <c r="I2242" t="s">
        <v>525</v>
      </c>
      <c r="J2242" t="s">
        <v>526</v>
      </c>
      <c r="K2242" s="142">
        <v>91</v>
      </c>
      <c r="L2242" s="326">
        <v>0.15192000567913061</v>
      </c>
      <c r="N2242" s="142">
        <v>765</v>
      </c>
      <c r="O2242" s="326">
        <v>0.23920999467372889</v>
      </c>
      <c r="Q2242" s="142">
        <v>30917</v>
      </c>
      <c r="R2242" s="326">
        <v>0.25056999921798712</v>
      </c>
    </row>
    <row r="2243" spans="1:19" x14ac:dyDescent="0.25">
      <c r="A2243" t="s">
        <v>478</v>
      </c>
      <c r="B2243" t="s">
        <v>284</v>
      </c>
      <c r="C2243" t="s">
        <v>309</v>
      </c>
      <c r="D2243" t="s">
        <v>477</v>
      </c>
      <c r="E2243" t="s">
        <v>94</v>
      </c>
      <c r="F2243" t="s">
        <v>95</v>
      </c>
      <c r="G2243" s="133">
        <v>2</v>
      </c>
      <c r="H2243" t="s">
        <v>243</v>
      </c>
      <c r="I2243" t="s">
        <v>525</v>
      </c>
      <c r="J2243" t="s">
        <v>259</v>
      </c>
      <c r="K2243" s="327">
        <v>122</v>
      </c>
      <c r="L2243" s="326">
        <v>0.20366999506950381</v>
      </c>
      <c r="N2243" s="327">
        <v>677</v>
      </c>
      <c r="O2243" s="326">
        <v>0.21168999373912811</v>
      </c>
      <c r="Q2243" s="327">
        <v>23351</v>
      </c>
      <c r="R2243" s="326">
        <v>0.18925000727176669</v>
      </c>
      <c r="S2243" s="325"/>
    </row>
    <row r="2244" spans="1:19" x14ac:dyDescent="0.25">
      <c r="A2244" t="s">
        <v>478</v>
      </c>
      <c r="B2244" t="s">
        <v>284</v>
      </c>
      <c r="C2244" t="s">
        <v>309</v>
      </c>
      <c r="D2244" t="s">
        <v>477</v>
      </c>
      <c r="E2244" t="s">
        <v>94</v>
      </c>
      <c r="F2244" t="s">
        <v>95</v>
      </c>
      <c r="G2244" s="133">
        <v>2</v>
      </c>
      <c r="H2244" t="s">
        <v>243</v>
      </c>
      <c r="I2244" t="s">
        <v>525</v>
      </c>
      <c r="J2244" t="s">
        <v>260</v>
      </c>
      <c r="K2244" s="327">
        <v>110</v>
      </c>
      <c r="L2244" s="326">
        <v>0.1836400032043457</v>
      </c>
      <c r="N2244" s="327">
        <v>516</v>
      </c>
      <c r="O2244" s="326">
        <v>0.1613499969244003</v>
      </c>
      <c r="Q2244" s="327">
        <v>17285</v>
      </c>
      <c r="R2244" s="326">
        <v>0.14009000360965729</v>
      </c>
      <c r="S2244" s="325"/>
    </row>
    <row r="2245" spans="1:19" x14ac:dyDescent="0.25">
      <c r="A2245" t="s">
        <v>478</v>
      </c>
      <c r="B2245" t="s">
        <v>284</v>
      </c>
      <c r="C2245" t="s">
        <v>309</v>
      </c>
      <c r="D2245" t="s">
        <v>477</v>
      </c>
      <c r="E2245" t="s">
        <v>94</v>
      </c>
      <c r="F2245" t="s">
        <v>95</v>
      </c>
      <c r="G2245" s="133">
        <v>2</v>
      </c>
      <c r="H2245" t="s">
        <v>243</v>
      </c>
      <c r="I2245" t="s">
        <v>521</v>
      </c>
      <c r="J2245" t="s">
        <v>524</v>
      </c>
      <c r="K2245" s="327">
        <v>483</v>
      </c>
      <c r="L2245" s="326">
        <v>0.80633997917175293</v>
      </c>
      <c r="M2245" s="326">
        <v>0.81863999366760254</v>
      </c>
      <c r="N2245" s="327">
        <v>2556</v>
      </c>
      <c r="O2245" s="326">
        <v>0.79925000667572021</v>
      </c>
      <c r="P2245" s="326">
        <v>0.81090998649597168</v>
      </c>
      <c r="Q2245" s="327">
        <v>99716</v>
      </c>
      <c r="R2245" s="326">
        <v>0.80817002058029175</v>
      </c>
      <c r="S2245" s="325">
        <v>0.84360998868942261</v>
      </c>
    </row>
    <row r="2246" spans="1:19" x14ac:dyDescent="0.25">
      <c r="A2246" t="s">
        <v>478</v>
      </c>
      <c r="B2246" t="s">
        <v>284</v>
      </c>
      <c r="C2246" t="s">
        <v>309</v>
      </c>
      <c r="D2246" t="s">
        <v>477</v>
      </c>
      <c r="E2246" t="s">
        <v>94</v>
      </c>
      <c r="F2246" t="s">
        <v>95</v>
      </c>
      <c r="G2246" s="133">
        <v>2</v>
      </c>
      <c r="H2246" t="s">
        <v>243</v>
      </c>
      <c r="I2246" t="s">
        <v>521</v>
      </c>
      <c r="J2246" t="s">
        <v>523</v>
      </c>
      <c r="K2246" s="327">
        <v>55</v>
      </c>
      <c r="L2246" s="326">
        <v>9.1820001602172852E-2</v>
      </c>
      <c r="M2246" s="326">
        <v>9.3220002949237823E-2</v>
      </c>
      <c r="N2246" s="327">
        <v>348</v>
      </c>
      <c r="O2246" s="326">
        <v>0.10881999880075451</v>
      </c>
      <c r="P2246" s="326">
        <v>0.1104099974036217</v>
      </c>
      <c r="Q2246" s="327">
        <v>10969</v>
      </c>
      <c r="R2246" s="326">
        <v>8.8899999856948853E-2</v>
      </c>
      <c r="S2246" s="325">
        <v>9.2799998819828033E-2</v>
      </c>
    </row>
    <row r="2247" spans="1:19" x14ac:dyDescent="0.25">
      <c r="A2247" t="s">
        <v>478</v>
      </c>
      <c r="B2247" t="s">
        <v>284</v>
      </c>
      <c r="C2247" t="s">
        <v>309</v>
      </c>
      <c r="D2247" t="s">
        <v>477</v>
      </c>
      <c r="E2247" t="s">
        <v>94</v>
      </c>
      <c r="F2247" t="s">
        <v>95</v>
      </c>
      <c r="G2247" s="133">
        <v>2</v>
      </c>
      <c r="H2247" t="s">
        <v>243</v>
      </c>
      <c r="I2247" t="s">
        <v>521</v>
      </c>
      <c r="J2247" t="s">
        <v>522</v>
      </c>
      <c r="K2247" s="327">
        <v>52</v>
      </c>
      <c r="L2247" s="326">
        <v>8.6810000240802765E-2</v>
      </c>
      <c r="M2247" s="326">
        <v>8.8140003383159637E-2</v>
      </c>
      <c r="N2247" s="327">
        <v>248</v>
      </c>
      <c r="O2247" s="326">
        <v>7.7550001442432404E-2</v>
      </c>
      <c r="P2247" s="326">
        <v>7.8680001199245453E-2</v>
      </c>
      <c r="Q2247" s="327">
        <v>7517</v>
      </c>
      <c r="R2247" s="326">
        <v>6.0920000076293952E-2</v>
      </c>
      <c r="S2247" s="325">
        <v>6.3589997589588165E-2</v>
      </c>
    </row>
    <row r="2248" spans="1:19" x14ac:dyDescent="0.25">
      <c r="A2248" t="s">
        <v>478</v>
      </c>
      <c r="B2248" t="s">
        <v>284</v>
      </c>
      <c r="C2248" t="s">
        <v>309</v>
      </c>
      <c r="D2248" t="s">
        <v>477</v>
      </c>
      <c r="E2248" t="s">
        <v>94</v>
      </c>
      <c r="F2248" t="s">
        <v>95</v>
      </c>
      <c r="G2248">
        <v>2</v>
      </c>
      <c r="H2248" t="s">
        <v>243</v>
      </c>
      <c r="I2248" t="s">
        <v>521</v>
      </c>
      <c r="J2248" t="s">
        <v>438</v>
      </c>
      <c r="K2248" s="142">
        <v>9</v>
      </c>
      <c r="L2248" s="326">
        <v>1.503000035881996E-2</v>
      </c>
      <c r="N2248" s="142">
        <v>46</v>
      </c>
      <c r="O2248" s="326">
        <v>1.437999960035086E-2</v>
      </c>
      <c r="Q2248" s="142">
        <v>5183</v>
      </c>
      <c r="R2248" s="326">
        <v>4.2010001838207238E-2</v>
      </c>
    </row>
    <row r="2249" spans="1:19" x14ac:dyDescent="0.25">
      <c r="A2249" t="s">
        <v>478</v>
      </c>
      <c r="B2249" t="s">
        <v>284</v>
      </c>
      <c r="C2249" t="s">
        <v>309</v>
      </c>
      <c r="D2249" t="s">
        <v>477</v>
      </c>
      <c r="E2249" t="s">
        <v>94</v>
      </c>
      <c r="F2249" t="s">
        <v>95</v>
      </c>
      <c r="G2249" s="133">
        <v>2</v>
      </c>
      <c r="H2249" t="s">
        <v>243</v>
      </c>
      <c r="I2249" t="s">
        <v>517</v>
      </c>
      <c r="J2249" t="s">
        <v>520</v>
      </c>
      <c r="K2249" s="327">
        <v>223</v>
      </c>
      <c r="L2249" s="326">
        <v>0.3722899854183197</v>
      </c>
      <c r="N2249" s="327">
        <v>1159</v>
      </c>
      <c r="O2249" s="326">
        <v>0.36241000890731812</v>
      </c>
      <c r="Q2249" s="327">
        <v>43571</v>
      </c>
      <c r="R2249" s="326">
        <v>0.35313001275062561</v>
      </c>
      <c r="S2249" s="325"/>
    </row>
    <row r="2250" spans="1:19" x14ac:dyDescent="0.25">
      <c r="A2250" t="s">
        <v>478</v>
      </c>
      <c r="B2250" t="s">
        <v>284</v>
      </c>
      <c r="C2250" t="s">
        <v>309</v>
      </c>
      <c r="D2250" t="s">
        <v>477</v>
      </c>
      <c r="E2250" t="s">
        <v>94</v>
      </c>
      <c r="F2250" t="s">
        <v>95</v>
      </c>
      <c r="G2250" s="133">
        <v>2</v>
      </c>
      <c r="H2250" t="s">
        <v>243</v>
      </c>
      <c r="I2250" t="s">
        <v>517</v>
      </c>
      <c r="J2250" t="s">
        <v>519</v>
      </c>
      <c r="K2250" s="327">
        <v>171</v>
      </c>
      <c r="L2250" s="326">
        <v>0.28547999262809748</v>
      </c>
      <c r="N2250" s="327">
        <v>840</v>
      </c>
      <c r="O2250" s="326">
        <v>0.26265999674797058</v>
      </c>
      <c r="Q2250" s="327">
        <v>34904</v>
      </c>
      <c r="R2250" s="326">
        <v>0.28288999199867249</v>
      </c>
      <c r="S2250" s="325"/>
    </row>
    <row r="2251" spans="1:19" x14ac:dyDescent="0.25">
      <c r="A2251" t="s">
        <v>478</v>
      </c>
      <c r="B2251" t="s">
        <v>284</v>
      </c>
      <c r="C2251" t="s">
        <v>309</v>
      </c>
      <c r="D2251" t="s">
        <v>477</v>
      </c>
      <c r="E2251" t="s">
        <v>94</v>
      </c>
      <c r="F2251" t="s">
        <v>95</v>
      </c>
      <c r="G2251">
        <v>2</v>
      </c>
      <c r="H2251" t="s">
        <v>243</v>
      </c>
      <c r="I2251" t="s">
        <v>517</v>
      </c>
      <c r="J2251" t="s">
        <v>518</v>
      </c>
      <c r="K2251" s="142">
        <v>205</v>
      </c>
      <c r="L2251" s="326">
        <v>0.34224000573158259</v>
      </c>
      <c r="N2251" s="142">
        <v>1199</v>
      </c>
      <c r="O2251" s="326">
        <v>0.37492001056671143</v>
      </c>
      <c r="Q2251" s="142">
        <v>44910</v>
      </c>
      <c r="R2251" s="326">
        <v>0.3639799952507019</v>
      </c>
    </row>
    <row r="2252" spans="1:19" x14ac:dyDescent="0.25">
      <c r="A2252" t="s">
        <v>478</v>
      </c>
      <c r="B2252" t="s">
        <v>284</v>
      </c>
      <c r="C2252" t="s">
        <v>309</v>
      </c>
      <c r="D2252" t="s">
        <v>477</v>
      </c>
      <c r="E2252" t="s">
        <v>94</v>
      </c>
      <c r="F2252" t="s">
        <v>95</v>
      </c>
      <c r="G2252" s="133">
        <v>2</v>
      </c>
      <c r="H2252" t="s">
        <v>243</v>
      </c>
      <c r="I2252" t="s">
        <v>513</v>
      </c>
      <c r="J2252" t="s">
        <v>516</v>
      </c>
      <c r="K2252" s="327">
        <v>31</v>
      </c>
      <c r="L2252" s="326">
        <v>5.1750000566244132E-2</v>
      </c>
      <c r="M2252" s="326">
        <v>5.8490000665187843E-2</v>
      </c>
      <c r="N2252" s="327">
        <v>108</v>
      </c>
      <c r="O2252" s="326">
        <v>3.3769998699426651E-2</v>
      </c>
      <c r="P2252" s="326">
        <v>3.5130001604557037E-2</v>
      </c>
      <c r="Q2252" s="327">
        <v>4179</v>
      </c>
      <c r="R2252" s="326">
        <v>3.3870000392198563E-2</v>
      </c>
      <c r="S2252" s="325">
        <v>3.8320001214742661E-2</v>
      </c>
    </row>
    <row r="2253" spans="1:19" x14ac:dyDescent="0.25">
      <c r="A2253" t="s">
        <v>478</v>
      </c>
      <c r="B2253" t="s">
        <v>284</v>
      </c>
      <c r="C2253" t="s">
        <v>309</v>
      </c>
      <c r="D2253" t="s">
        <v>477</v>
      </c>
      <c r="E2253" t="s">
        <v>94</v>
      </c>
      <c r="F2253" t="s">
        <v>95</v>
      </c>
      <c r="G2253" s="133">
        <v>2</v>
      </c>
      <c r="H2253" t="s">
        <v>243</v>
      </c>
      <c r="I2253" t="s">
        <v>513</v>
      </c>
      <c r="J2253" t="s">
        <v>515</v>
      </c>
      <c r="K2253" s="327">
        <v>33</v>
      </c>
      <c r="L2253" s="326">
        <v>5.5089998990297318E-2</v>
      </c>
      <c r="M2253" s="326">
        <v>6.2259998172521591E-2</v>
      </c>
      <c r="N2253" s="327">
        <v>330</v>
      </c>
      <c r="O2253" s="326">
        <v>0.1031899973750114</v>
      </c>
      <c r="P2253" s="326">
        <v>0.1073499992489815</v>
      </c>
      <c r="Q2253" s="327">
        <v>13286</v>
      </c>
      <c r="R2253" s="326">
        <v>0.1076800003647804</v>
      </c>
      <c r="S2253" s="325">
        <v>0.12182000279426571</v>
      </c>
    </row>
    <row r="2254" spans="1:19" x14ac:dyDescent="0.25">
      <c r="A2254" t="s">
        <v>478</v>
      </c>
      <c r="B2254" t="s">
        <v>284</v>
      </c>
      <c r="C2254" t="s">
        <v>309</v>
      </c>
      <c r="D2254" t="s">
        <v>477</v>
      </c>
      <c r="E2254" t="s">
        <v>94</v>
      </c>
      <c r="F2254" t="s">
        <v>95</v>
      </c>
      <c r="G2254" s="133">
        <v>2</v>
      </c>
      <c r="H2254" t="s">
        <v>243</v>
      </c>
      <c r="I2254" t="s">
        <v>513</v>
      </c>
      <c r="J2254" t="s">
        <v>514</v>
      </c>
      <c r="K2254" s="327">
        <v>466</v>
      </c>
      <c r="L2254" s="326">
        <v>0.77796000242233276</v>
      </c>
      <c r="M2254" s="326">
        <v>0.87924998998641968</v>
      </c>
      <c r="N2254" s="327">
        <v>2636</v>
      </c>
      <c r="O2254" s="326">
        <v>0.82427000999450684</v>
      </c>
      <c r="P2254" s="326">
        <v>0.85750997066497803</v>
      </c>
      <c r="Q2254" s="327">
        <v>91601</v>
      </c>
      <c r="R2254" s="326">
        <v>0.74239999055862427</v>
      </c>
      <c r="S2254" s="325">
        <v>0.83986997604370117</v>
      </c>
    </row>
    <row r="2255" spans="1:19" x14ac:dyDescent="0.25">
      <c r="A2255" t="s">
        <v>478</v>
      </c>
      <c r="B2255" t="s">
        <v>284</v>
      </c>
      <c r="C2255" t="s">
        <v>309</v>
      </c>
      <c r="D2255" t="s">
        <v>477</v>
      </c>
      <c r="E2255" t="s">
        <v>94</v>
      </c>
      <c r="F2255" t="s">
        <v>95</v>
      </c>
      <c r="G2255" s="133">
        <v>2</v>
      </c>
      <c r="H2255" t="s">
        <v>243</v>
      </c>
      <c r="I2255" t="s">
        <v>513</v>
      </c>
      <c r="J2255" t="s">
        <v>512</v>
      </c>
      <c r="K2255" s="327">
        <v>69</v>
      </c>
      <c r="L2255" s="326">
        <v>0.11518999934196469</v>
      </c>
      <c r="N2255" s="327">
        <v>124</v>
      </c>
      <c r="O2255" s="326">
        <v>3.8770001381635673E-2</v>
      </c>
      <c r="Q2255" s="327">
        <v>14319</v>
      </c>
      <c r="R2255" s="326">
        <v>0.11604999750852581</v>
      </c>
      <c r="S2255" s="325"/>
    </row>
    <row r="2256" spans="1:19" x14ac:dyDescent="0.25">
      <c r="A2256" t="s">
        <v>478</v>
      </c>
      <c r="B2256" t="s">
        <v>284</v>
      </c>
      <c r="C2256" t="s">
        <v>309</v>
      </c>
      <c r="D2256" t="s">
        <v>477</v>
      </c>
      <c r="E2256" t="s">
        <v>94</v>
      </c>
      <c r="F2256" t="s">
        <v>95</v>
      </c>
      <c r="G2256" s="133">
        <v>2</v>
      </c>
      <c r="H2256" t="s">
        <v>243</v>
      </c>
      <c r="I2256" t="s">
        <v>575</v>
      </c>
      <c r="J2256" t="s">
        <v>511</v>
      </c>
      <c r="K2256" s="327">
        <v>25</v>
      </c>
      <c r="L2256" s="326">
        <v>4.1740000247955322E-2</v>
      </c>
      <c r="M2256" s="326">
        <v>4.2300000786781311E-2</v>
      </c>
      <c r="N2256" s="327">
        <v>113</v>
      </c>
      <c r="O2256" s="326">
        <v>3.5330001264810562E-2</v>
      </c>
      <c r="P2256" s="326">
        <v>3.6019999533891678E-2</v>
      </c>
      <c r="Q2256" s="327">
        <v>5100</v>
      </c>
      <c r="R2256" s="326">
        <v>4.1329998522996902E-2</v>
      </c>
      <c r="S2256" s="325">
        <v>4.4070001691579819E-2</v>
      </c>
    </row>
    <row r="2257" spans="1:19" x14ac:dyDescent="0.25">
      <c r="A2257" t="s">
        <v>478</v>
      </c>
      <c r="B2257" t="s">
        <v>284</v>
      </c>
      <c r="C2257" t="s">
        <v>309</v>
      </c>
      <c r="D2257" t="s">
        <v>477</v>
      </c>
      <c r="E2257" t="s">
        <v>94</v>
      </c>
      <c r="F2257" t="s">
        <v>95</v>
      </c>
      <c r="G2257" s="133">
        <v>2</v>
      </c>
      <c r="H2257" t="s">
        <v>243</v>
      </c>
      <c r="I2257" t="s">
        <v>575</v>
      </c>
      <c r="J2257" t="s">
        <v>510</v>
      </c>
      <c r="K2257" s="327">
        <v>2</v>
      </c>
      <c r="L2257" s="326">
        <v>3.3400000538676981E-3</v>
      </c>
      <c r="M2257" s="326">
        <v>3.3799998927861452E-3</v>
      </c>
      <c r="N2257" s="327">
        <v>12</v>
      </c>
      <c r="O2257" s="326">
        <v>3.7499999161809679E-3</v>
      </c>
      <c r="P2257" s="326">
        <v>3.830000059679151E-3</v>
      </c>
      <c r="Q2257" s="327">
        <v>2781</v>
      </c>
      <c r="R2257" s="326">
        <v>2.2539999336004261E-2</v>
      </c>
      <c r="S2257" s="325">
        <v>2.4029999971389771E-2</v>
      </c>
    </row>
    <row r="2258" spans="1:19" x14ac:dyDescent="0.25">
      <c r="A2258" t="s">
        <v>478</v>
      </c>
      <c r="B2258" t="s">
        <v>284</v>
      </c>
      <c r="C2258" t="s">
        <v>309</v>
      </c>
      <c r="D2258" t="s">
        <v>477</v>
      </c>
      <c r="E2258" t="s">
        <v>94</v>
      </c>
      <c r="F2258" t="s">
        <v>95</v>
      </c>
      <c r="G2258">
        <v>2</v>
      </c>
      <c r="H2258" t="s">
        <v>243</v>
      </c>
      <c r="I2258" t="s">
        <v>575</v>
      </c>
      <c r="J2258" t="s">
        <v>509</v>
      </c>
      <c r="K2258" s="142">
        <v>5</v>
      </c>
      <c r="L2258" s="326">
        <v>8.3499997854232788E-3</v>
      </c>
      <c r="M2258" s="326">
        <v>8.4600001573562622E-3</v>
      </c>
      <c r="N2258" s="142">
        <v>18</v>
      </c>
      <c r="O2258" s="326">
        <v>5.6300000287592411E-3</v>
      </c>
      <c r="P2258" s="326">
        <v>5.7399999350309372E-3</v>
      </c>
      <c r="Q2258" s="142">
        <v>909</v>
      </c>
      <c r="R2258" s="326">
        <v>7.3699997738003731E-3</v>
      </c>
      <c r="S2258" s="326">
        <v>7.8499997034668922E-3</v>
      </c>
    </row>
    <row r="2259" spans="1:19" x14ac:dyDescent="0.25">
      <c r="A2259" t="s">
        <v>478</v>
      </c>
      <c r="B2259" t="s">
        <v>284</v>
      </c>
      <c r="C2259" t="s">
        <v>309</v>
      </c>
      <c r="D2259" t="s">
        <v>477</v>
      </c>
      <c r="E2259" t="s">
        <v>94</v>
      </c>
      <c r="F2259" t="s">
        <v>95</v>
      </c>
      <c r="G2259">
        <v>2</v>
      </c>
      <c r="H2259" t="s">
        <v>243</v>
      </c>
      <c r="I2259" t="s">
        <v>575</v>
      </c>
      <c r="J2259" t="s">
        <v>508</v>
      </c>
      <c r="K2259" s="142">
        <v>2</v>
      </c>
      <c r="L2259" s="326">
        <v>3.3400000538676981E-3</v>
      </c>
      <c r="M2259" s="326">
        <v>3.3799998927861452E-3</v>
      </c>
      <c r="N2259" s="142">
        <v>14</v>
      </c>
      <c r="O2259" s="326">
        <v>4.3799998238682747E-3</v>
      </c>
      <c r="P2259" s="326">
        <v>4.459999967366457E-3</v>
      </c>
      <c r="Q2259" s="142">
        <v>2219</v>
      </c>
      <c r="R2259" s="326">
        <v>1.7980000004172329E-2</v>
      </c>
      <c r="S2259" s="326">
        <v>1.9169999286532399E-2</v>
      </c>
    </row>
    <row r="2260" spans="1:19" x14ac:dyDescent="0.25">
      <c r="A2260" t="s">
        <v>478</v>
      </c>
      <c r="B2260" t="s">
        <v>284</v>
      </c>
      <c r="C2260" t="s">
        <v>309</v>
      </c>
      <c r="D2260" t="s">
        <v>477</v>
      </c>
      <c r="E2260" t="s">
        <v>94</v>
      </c>
      <c r="F2260" t="s">
        <v>95</v>
      </c>
      <c r="G2260" s="133">
        <v>2</v>
      </c>
      <c r="H2260" t="s">
        <v>243</v>
      </c>
      <c r="I2260" t="s">
        <v>575</v>
      </c>
      <c r="J2260" t="s">
        <v>438</v>
      </c>
      <c r="K2260" s="327">
        <v>8</v>
      </c>
      <c r="L2260" s="326">
        <v>1.3360000215470791E-2</v>
      </c>
      <c r="N2260" s="327">
        <v>61</v>
      </c>
      <c r="O2260" s="326">
        <v>1.906999945640564E-2</v>
      </c>
      <c r="Q2260" s="327">
        <v>7648</v>
      </c>
      <c r="R2260" s="326">
        <v>6.1980001628398902E-2</v>
      </c>
      <c r="S2260" s="325"/>
    </row>
    <row r="2261" spans="1:19" x14ac:dyDescent="0.25">
      <c r="A2261" t="s">
        <v>478</v>
      </c>
      <c r="B2261" t="s">
        <v>284</v>
      </c>
      <c r="C2261" t="s">
        <v>309</v>
      </c>
      <c r="D2261" t="s">
        <v>477</v>
      </c>
      <c r="E2261" t="s">
        <v>94</v>
      </c>
      <c r="F2261" t="s">
        <v>95</v>
      </c>
      <c r="G2261" s="133">
        <v>2</v>
      </c>
      <c r="H2261" t="s">
        <v>243</v>
      </c>
      <c r="I2261" t="s">
        <v>575</v>
      </c>
      <c r="J2261" t="s">
        <v>507</v>
      </c>
      <c r="K2261" s="327">
        <v>557</v>
      </c>
      <c r="L2261" s="326">
        <v>0.92988002300262451</v>
      </c>
      <c r="M2261" s="326">
        <v>0.9424700140953064</v>
      </c>
      <c r="N2261" s="327">
        <v>2980</v>
      </c>
      <c r="O2261" s="326">
        <v>0.93182998895645142</v>
      </c>
      <c r="P2261" s="326">
        <v>0.94994997978210449</v>
      </c>
      <c r="Q2261" s="327">
        <v>104728</v>
      </c>
      <c r="R2261" s="326">
        <v>0.84878998994827271</v>
      </c>
      <c r="S2261" s="325">
        <v>0.90487998723983765</v>
      </c>
    </row>
    <row r="2262" spans="1:19" x14ac:dyDescent="0.25">
      <c r="A2262" t="s">
        <v>478</v>
      </c>
      <c r="B2262" t="s">
        <v>284</v>
      </c>
      <c r="C2262" t="s">
        <v>309</v>
      </c>
      <c r="D2262" t="s">
        <v>477</v>
      </c>
      <c r="E2262" t="s">
        <v>94</v>
      </c>
      <c r="F2262" t="s">
        <v>95</v>
      </c>
      <c r="G2262" s="133">
        <v>2</v>
      </c>
      <c r="H2262" t="s">
        <v>243</v>
      </c>
      <c r="I2262" t="s">
        <v>576</v>
      </c>
      <c r="J2262" t="s">
        <v>485</v>
      </c>
      <c r="K2262" s="327">
        <v>0</v>
      </c>
      <c r="L2262" s="326">
        <v>0</v>
      </c>
      <c r="N2262" s="327">
        <v>0</v>
      </c>
      <c r="O2262" s="326">
        <v>0</v>
      </c>
      <c r="Q2262" s="327">
        <v>2</v>
      </c>
      <c r="R2262" s="326">
        <v>1.99999994947575E-5</v>
      </c>
      <c r="S2262" s="325">
        <v>0.5</v>
      </c>
    </row>
    <row r="2263" spans="1:19" x14ac:dyDescent="0.25">
      <c r="A2263" t="s">
        <v>478</v>
      </c>
      <c r="B2263" t="s">
        <v>284</v>
      </c>
      <c r="C2263" t="s">
        <v>309</v>
      </c>
      <c r="D2263" t="s">
        <v>477</v>
      </c>
      <c r="E2263" t="s">
        <v>94</v>
      </c>
      <c r="F2263" t="s">
        <v>95</v>
      </c>
      <c r="G2263" s="133">
        <v>2</v>
      </c>
      <c r="H2263" t="s">
        <v>243</v>
      </c>
      <c r="I2263" t="s">
        <v>576</v>
      </c>
      <c r="J2263" t="s">
        <v>484</v>
      </c>
      <c r="K2263" s="327">
        <v>0</v>
      </c>
      <c r="L2263" s="326">
        <v>0</v>
      </c>
      <c r="N2263" s="327">
        <v>0</v>
      </c>
      <c r="O2263" s="326">
        <v>0</v>
      </c>
      <c r="Q2263" s="327">
        <v>2</v>
      </c>
      <c r="R2263" s="326">
        <v>1.99999994947575E-5</v>
      </c>
      <c r="S2263" s="325">
        <v>0.5</v>
      </c>
    </row>
    <row r="2264" spans="1:19" x14ac:dyDescent="0.25">
      <c r="A2264" t="s">
        <v>478</v>
      </c>
      <c r="B2264" t="s">
        <v>284</v>
      </c>
      <c r="C2264" t="s">
        <v>309</v>
      </c>
      <c r="D2264" t="s">
        <v>477</v>
      </c>
      <c r="E2264" t="s">
        <v>94</v>
      </c>
      <c r="F2264" t="s">
        <v>95</v>
      </c>
      <c r="G2264" s="133">
        <v>2</v>
      </c>
      <c r="H2264" t="s">
        <v>243</v>
      </c>
      <c r="I2264" t="s">
        <v>576</v>
      </c>
      <c r="J2264" t="s">
        <v>438</v>
      </c>
      <c r="K2264" s="327">
        <v>599</v>
      </c>
      <c r="L2264" s="326">
        <v>1</v>
      </c>
      <c r="N2264" s="327">
        <v>3198</v>
      </c>
      <c r="O2264" s="326">
        <v>1</v>
      </c>
      <c r="Q2264" s="327">
        <v>123381</v>
      </c>
      <c r="R2264" s="326">
        <v>0.99997001886367798</v>
      </c>
      <c r="S2264" s="325"/>
    </row>
    <row r="2265" spans="1:19" x14ac:dyDescent="0.25">
      <c r="A2265" t="s">
        <v>478</v>
      </c>
      <c r="B2265" t="s">
        <v>284</v>
      </c>
      <c r="C2265" t="s">
        <v>309</v>
      </c>
      <c r="D2265" t="s">
        <v>477</v>
      </c>
      <c r="E2265" t="s">
        <v>94</v>
      </c>
      <c r="F2265" t="s">
        <v>95</v>
      </c>
      <c r="G2265" s="133">
        <v>2</v>
      </c>
      <c r="H2265" t="s">
        <v>243</v>
      </c>
      <c r="I2265" t="s">
        <v>504</v>
      </c>
      <c r="J2265" t="s">
        <v>506</v>
      </c>
      <c r="K2265" s="327">
        <v>69</v>
      </c>
      <c r="L2265" s="326">
        <v>0.11518999934196469</v>
      </c>
      <c r="N2265" s="327">
        <v>124</v>
      </c>
      <c r="O2265" s="326">
        <v>3.8770001381635673E-2</v>
      </c>
      <c r="Q2265" s="327">
        <v>14319</v>
      </c>
      <c r="R2265" s="326">
        <v>0.11604999750852581</v>
      </c>
      <c r="S2265" s="325"/>
    </row>
    <row r="2266" spans="1:19" x14ac:dyDescent="0.25">
      <c r="A2266" t="s">
        <v>478</v>
      </c>
      <c r="B2266" t="s">
        <v>284</v>
      </c>
      <c r="C2266" t="s">
        <v>309</v>
      </c>
      <c r="D2266" t="s">
        <v>477</v>
      </c>
      <c r="E2266" t="s">
        <v>94</v>
      </c>
      <c r="F2266" t="s">
        <v>95</v>
      </c>
      <c r="G2266" s="133">
        <v>2</v>
      </c>
      <c r="H2266" t="s">
        <v>243</v>
      </c>
      <c r="I2266" t="s">
        <v>504</v>
      </c>
      <c r="J2266" t="s">
        <v>424</v>
      </c>
      <c r="K2266" s="327">
        <v>33</v>
      </c>
      <c r="L2266" s="326">
        <v>5.5089998990297318E-2</v>
      </c>
      <c r="M2266" s="326">
        <v>6.2259998172521591E-2</v>
      </c>
      <c r="N2266" s="327">
        <v>330</v>
      </c>
      <c r="O2266" s="326">
        <v>0.1031899973750114</v>
      </c>
      <c r="P2266" s="326">
        <v>0.1073499992489815</v>
      </c>
      <c r="Q2266" s="327">
        <v>13286</v>
      </c>
      <c r="R2266" s="326">
        <v>0.1076800003647804</v>
      </c>
      <c r="S2266" s="325">
        <v>0.12182000279426571</v>
      </c>
    </row>
    <row r="2267" spans="1:19" x14ac:dyDescent="0.25">
      <c r="A2267" t="s">
        <v>478</v>
      </c>
      <c r="B2267" t="s">
        <v>284</v>
      </c>
      <c r="C2267" t="s">
        <v>309</v>
      </c>
      <c r="D2267" t="s">
        <v>477</v>
      </c>
      <c r="E2267" t="s">
        <v>94</v>
      </c>
      <c r="F2267" t="s">
        <v>95</v>
      </c>
      <c r="G2267" s="133">
        <v>2</v>
      </c>
      <c r="H2267" t="s">
        <v>243</v>
      </c>
      <c r="I2267" t="s">
        <v>504</v>
      </c>
      <c r="J2267" t="s">
        <v>455</v>
      </c>
      <c r="K2267" s="327">
        <v>161</v>
      </c>
      <c r="L2267" s="326">
        <v>0.26877999305725098</v>
      </c>
      <c r="M2267" s="326">
        <v>0.30377000570297241</v>
      </c>
      <c r="N2267" s="327">
        <v>1121</v>
      </c>
      <c r="O2267" s="326">
        <v>0.3505299985408783</v>
      </c>
      <c r="P2267" s="326">
        <v>0.36467000842094421</v>
      </c>
      <c r="Q2267" s="327">
        <v>43045</v>
      </c>
      <c r="R2267" s="326">
        <v>0.34887000918388372</v>
      </c>
      <c r="S2267" s="325">
        <v>0.39467000961303711</v>
      </c>
    </row>
    <row r="2268" spans="1:19" x14ac:dyDescent="0.25">
      <c r="A2268" t="s">
        <v>478</v>
      </c>
      <c r="B2268" t="s">
        <v>284</v>
      </c>
      <c r="C2268" t="s">
        <v>309</v>
      </c>
      <c r="D2268" t="s">
        <v>477</v>
      </c>
      <c r="E2268" t="s">
        <v>94</v>
      </c>
      <c r="F2268" t="s">
        <v>95</v>
      </c>
      <c r="G2268">
        <v>2</v>
      </c>
      <c r="H2268" t="s">
        <v>243</v>
      </c>
      <c r="I2268" t="s">
        <v>504</v>
      </c>
      <c r="J2268" t="s">
        <v>505</v>
      </c>
      <c r="K2268" s="142">
        <v>259</v>
      </c>
      <c r="L2268" s="326">
        <v>0.4323900043964386</v>
      </c>
      <c r="M2268" s="326">
        <v>0.48868000507354742</v>
      </c>
      <c r="N2268" s="142">
        <v>1374</v>
      </c>
      <c r="O2268" s="326">
        <v>0.42963999509811401</v>
      </c>
      <c r="P2268" s="326">
        <v>0.44696998596191412</v>
      </c>
      <c r="Q2268" s="142">
        <v>42835</v>
      </c>
      <c r="R2268" s="326">
        <v>0.34716999530792242</v>
      </c>
      <c r="S2268" s="326">
        <v>0.39274001121521002</v>
      </c>
    </row>
    <row r="2269" spans="1:19" x14ac:dyDescent="0.25">
      <c r="A2269" t="s">
        <v>478</v>
      </c>
      <c r="B2269" t="s">
        <v>284</v>
      </c>
      <c r="C2269" t="s">
        <v>309</v>
      </c>
      <c r="D2269" t="s">
        <v>477</v>
      </c>
      <c r="E2269" t="s">
        <v>94</v>
      </c>
      <c r="F2269" t="s">
        <v>95</v>
      </c>
      <c r="G2269">
        <v>2</v>
      </c>
      <c r="H2269" t="s">
        <v>243</v>
      </c>
      <c r="I2269" t="s">
        <v>504</v>
      </c>
      <c r="J2269" t="s">
        <v>503</v>
      </c>
      <c r="K2269" s="142">
        <v>77</v>
      </c>
      <c r="L2269" s="326">
        <v>0.12854999303817749</v>
      </c>
      <c r="M2269" s="326">
        <v>0.14528000354766851</v>
      </c>
      <c r="N2269" s="142">
        <v>249</v>
      </c>
      <c r="O2269" s="326">
        <v>7.7859997749328613E-2</v>
      </c>
      <c r="P2269" s="326">
        <v>8.1000000238418579E-2</v>
      </c>
      <c r="Q2269" s="142">
        <v>9900</v>
      </c>
      <c r="R2269" s="326">
        <v>8.0239996314048767E-2</v>
      </c>
      <c r="S2269" s="326">
        <v>9.0769998729228973E-2</v>
      </c>
    </row>
    <row r="2270" spans="1:19" x14ac:dyDescent="0.25">
      <c r="A2270" t="s">
        <v>478</v>
      </c>
      <c r="B2270" t="s">
        <v>284</v>
      </c>
      <c r="C2270" t="s">
        <v>309</v>
      </c>
      <c r="D2270" t="s">
        <v>477</v>
      </c>
      <c r="E2270" t="s">
        <v>94</v>
      </c>
      <c r="F2270" t="s">
        <v>95</v>
      </c>
      <c r="G2270">
        <v>2</v>
      </c>
      <c r="H2270" t="s">
        <v>243</v>
      </c>
      <c r="I2270" t="s">
        <v>501</v>
      </c>
      <c r="J2270" t="s">
        <v>502</v>
      </c>
      <c r="K2270" s="142">
        <v>69</v>
      </c>
      <c r="L2270" s="326">
        <v>0.11518999934196469</v>
      </c>
      <c r="N2270" s="142">
        <v>124</v>
      </c>
      <c r="O2270" s="326">
        <v>3.8770001381635673E-2</v>
      </c>
      <c r="Q2270" s="142">
        <v>14319</v>
      </c>
      <c r="R2270" s="326">
        <v>0.11604999750852581</v>
      </c>
    </row>
    <row r="2271" spans="1:19" x14ac:dyDescent="0.25">
      <c r="A2271" t="s">
        <v>478</v>
      </c>
      <c r="B2271" t="s">
        <v>284</v>
      </c>
      <c r="C2271" t="s">
        <v>309</v>
      </c>
      <c r="D2271" t="s">
        <v>477</v>
      </c>
      <c r="E2271" t="s">
        <v>94</v>
      </c>
      <c r="F2271" t="s">
        <v>95</v>
      </c>
      <c r="G2271">
        <v>2</v>
      </c>
      <c r="H2271" t="s">
        <v>243</v>
      </c>
      <c r="I2271" t="s">
        <v>501</v>
      </c>
      <c r="J2271" t="s">
        <v>500</v>
      </c>
      <c r="K2271" s="142">
        <v>530</v>
      </c>
      <c r="L2271" s="326">
        <v>0.88480997085571289</v>
      </c>
      <c r="M2271" s="326">
        <v>1</v>
      </c>
      <c r="N2271" s="142">
        <v>3074</v>
      </c>
      <c r="O2271" s="326">
        <v>0.96122997999191284</v>
      </c>
      <c r="P2271" s="326">
        <v>1</v>
      </c>
      <c r="Q2271" s="142">
        <v>109066</v>
      </c>
      <c r="R2271" s="326">
        <v>0.88394999504089355</v>
      </c>
      <c r="S2271" s="326">
        <v>1</v>
      </c>
    </row>
    <row r="2272" spans="1:19" x14ac:dyDescent="0.25">
      <c r="A2272" t="s">
        <v>478</v>
      </c>
      <c r="B2272" t="s">
        <v>284</v>
      </c>
      <c r="C2272" t="s">
        <v>309</v>
      </c>
      <c r="D2272" t="s">
        <v>477</v>
      </c>
      <c r="E2272" t="s">
        <v>94</v>
      </c>
      <c r="F2272" t="s">
        <v>95</v>
      </c>
      <c r="G2272" s="133">
        <v>2</v>
      </c>
      <c r="H2272" t="s">
        <v>243</v>
      </c>
      <c r="I2272" t="s">
        <v>577</v>
      </c>
      <c r="J2272" t="s">
        <v>493</v>
      </c>
      <c r="K2272" s="327">
        <v>49</v>
      </c>
      <c r="L2272" s="326">
        <v>8.1799998879432678E-2</v>
      </c>
      <c r="N2272" s="327">
        <v>267</v>
      </c>
      <c r="O2272" s="326">
        <v>8.3489999175071716E-2</v>
      </c>
      <c r="Q2272" s="327">
        <v>45663</v>
      </c>
      <c r="R2272" s="326">
        <v>0.37009000778198242</v>
      </c>
      <c r="S2272" s="325"/>
    </row>
    <row r="2273" spans="1:19" x14ac:dyDescent="0.25">
      <c r="A2273" t="s">
        <v>478</v>
      </c>
      <c r="B2273" t="s">
        <v>284</v>
      </c>
      <c r="C2273" t="s">
        <v>309</v>
      </c>
      <c r="D2273" t="s">
        <v>477</v>
      </c>
      <c r="E2273" t="s">
        <v>94</v>
      </c>
      <c r="F2273" t="s">
        <v>95</v>
      </c>
      <c r="G2273" s="133">
        <v>2</v>
      </c>
      <c r="H2273" t="s">
        <v>243</v>
      </c>
      <c r="I2273" t="s">
        <v>577</v>
      </c>
      <c r="J2273" t="s">
        <v>492</v>
      </c>
      <c r="K2273" s="327">
        <v>445</v>
      </c>
      <c r="L2273" s="326">
        <v>0.74290001392364502</v>
      </c>
      <c r="M2273" s="326">
        <v>0.8090900182723999</v>
      </c>
      <c r="N2273" s="327">
        <v>2380</v>
      </c>
      <c r="O2273" s="326">
        <v>0.74422001838684082</v>
      </c>
      <c r="P2273" s="326">
        <v>0.81200999021530151</v>
      </c>
      <c r="Q2273" s="327">
        <v>63272</v>
      </c>
      <c r="R2273" s="326">
        <v>0.51279997825622559</v>
      </c>
      <c r="S2273" s="325">
        <v>0.81407999992370605</v>
      </c>
    </row>
    <row r="2274" spans="1:19" x14ac:dyDescent="0.25">
      <c r="A2274" t="s">
        <v>478</v>
      </c>
      <c r="B2274" t="s">
        <v>284</v>
      </c>
      <c r="C2274" t="s">
        <v>309</v>
      </c>
      <c r="D2274" t="s">
        <v>477</v>
      </c>
      <c r="E2274" t="s">
        <v>94</v>
      </c>
      <c r="F2274" t="s">
        <v>95</v>
      </c>
      <c r="G2274" s="133">
        <v>2</v>
      </c>
      <c r="H2274" t="s">
        <v>243</v>
      </c>
      <c r="I2274" t="s">
        <v>577</v>
      </c>
      <c r="J2274" t="s">
        <v>491</v>
      </c>
      <c r="K2274" s="327">
        <v>62</v>
      </c>
      <c r="L2274" s="326">
        <v>0.10350999981164929</v>
      </c>
      <c r="M2274" s="326">
        <v>0.1127299964427948</v>
      </c>
      <c r="N2274" s="327">
        <v>363</v>
      </c>
      <c r="O2274" s="326">
        <v>0.1135099977254868</v>
      </c>
      <c r="P2274" s="326">
        <v>0.12385000288486479</v>
      </c>
      <c r="Q2274" s="327">
        <v>9186</v>
      </c>
      <c r="R2274" s="326">
        <v>7.4450001120567322E-2</v>
      </c>
      <c r="S2274" s="325">
        <v>0.11818999797105791</v>
      </c>
    </row>
    <row r="2275" spans="1:19" x14ac:dyDescent="0.25">
      <c r="A2275" t="s">
        <v>478</v>
      </c>
      <c r="B2275" t="s">
        <v>284</v>
      </c>
      <c r="C2275" t="s">
        <v>309</v>
      </c>
      <c r="D2275" t="s">
        <v>477</v>
      </c>
      <c r="E2275" t="s">
        <v>94</v>
      </c>
      <c r="F2275" t="s">
        <v>95</v>
      </c>
      <c r="G2275" s="133">
        <v>2</v>
      </c>
      <c r="H2275" t="s">
        <v>243</v>
      </c>
      <c r="I2275" t="s">
        <v>577</v>
      </c>
      <c r="J2275" t="s">
        <v>490</v>
      </c>
      <c r="K2275" s="327">
        <v>26</v>
      </c>
      <c r="L2275" s="326">
        <v>4.3409999459981918E-2</v>
      </c>
      <c r="M2275" s="326">
        <v>4.7269999980926507E-2</v>
      </c>
      <c r="N2275" s="327">
        <v>118</v>
      </c>
      <c r="O2275" s="326">
        <v>3.6899998784065247E-2</v>
      </c>
      <c r="P2275" s="326">
        <v>4.0259998291730881E-2</v>
      </c>
      <c r="Q2275" s="327">
        <v>3071</v>
      </c>
      <c r="R2275" s="326">
        <v>2.489000000059605E-2</v>
      </c>
      <c r="S2275" s="325">
        <v>3.9510000497102737E-2</v>
      </c>
    </row>
    <row r="2276" spans="1:19" x14ac:dyDescent="0.25">
      <c r="A2276" t="s">
        <v>478</v>
      </c>
      <c r="B2276" t="s">
        <v>284</v>
      </c>
      <c r="C2276" t="s">
        <v>309</v>
      </c>
      <c r="D2276" t="s">
        <v>477</v>
      </c>
      <c r="E2276" t="s">
        <v>94</v>
      </c>
      <c r="F2276" t="s">
        <v>95</v>
      </c>
      <c r="G2276">
        <v>2</v>
      </c>
      <c r="H2276" t="s">
        <v>243</v>
      </c>
      <c r="I2276" t="s">
        <v>577</v>
      </c>
      <c r="J2276" t="s">
        <v>489</v>
      </c>
      <c r="K2276" s="142">
        <v>12</v>
      </c>
      <c r="L2276" s="326">
        <v>2.0029999315738681E-2</v>
      </c>
      <c r="M2276" s="326">
        <v>2.1819999441504478E-2</v>
      </c>
      <c r="N2276" s="142">
        <v>51</v>
      </c>
      <c r="O2276" s="326">
        <v>1.5949999913573269E-2</v>
      </c>
      <c r="P2276" s="326">
        <v>1.740000024437904E-2</v>
      </c>
      <c r="Q2276" s="142">
        <v>1819</v>
      </c>
      <c r="R2276" s="326">
        <v>1.473999954760075E-2</v>
      </c>
      <c r="S2276" s="326">
        <v>2.339999936521053E-2</v>
      </c>
    </row>
    <row r="2277" spans="1:19" x14ac:dyDescent="0.25">
      <c r="A2277" t="s">
        <v>478</v>
      </c>
      <c r="B2277" t="s">
        <v>284</v>
      </c>
      <c r="C2277" t="s">
        <v>309</v>
      </c>
      <c r="D2277" t="s">
        <v>477</v>
      </c>
      <c r="E2277" t="s">
        <v>94</v>
      </c>
      <c r="F2277" t="s">
        <v>95</v>
      </c>
      <c r="G2277" s="133">
        <v>2</v>
      </c>
      <c r="H2277" t="s">
        <v>243</v>
      </c>
      <c r="I2277" t="s">
        <v>577</v>
      </c>
      <c r="J2277" t="s">
        <v>488</v>
      </c>
      <c r="K2277" s="327">
        <v>5</v>
      </c>
      <c r="L2277" s="326">
        <v>8.3499997854232788E-3</v>
      </c>
      <c r="M2277" s="326">
        <v>9.089999832212925E-3</v>
      </c>
      <c r="N2277" s="327">
        <v>19</v>
      </c>
      <c r="O2277" s="326">
        <v>5.9400000609457493E-3</v>
      </c>
      <c r="P2277" s="326">
        <v>6.4799999818205833E-3</v>
      </c>
      <c r="Q2277" s="327">
        <v>374</v>
      </c>
      <c r="R2277" s="326">
        <v>3.03000002168119E-3</v>
      </c>
      <c r="S2277" s="325">
        <v>4.8099998384714127E-3</v>
      </c>
    </row>
    <row r="2278" spans="1:19" x14ac:dyDescent="0.25">
      <c r="A2278" t="s">
        <v>478</v>
      </c>
      <c r="B2278" t="s">
        <v>284</v>
      </c>
      <c r="C2278" t="s">
        <v>309</v>
      </c>
      <c r="D2278" t="s">
        <v>477</v>
      </c>
      <c r="E2278" t="s">
        <v>94</v>
      </c>
      <c r="F2278" t="s">
        <v>95</v>
      </c>
      <c r="G2278" s="133">
        <v>2</v>
      </c>
      <c r="H2278" t="s">
        <v>243</v>
      </c>
      <c r="I2278" t="s">
        <v>499</v>
      </c>
      <c r="J2278" t="s">
        <v>261</v>
      </c>
      <c r="K2278" s="327">
        <v>594</v>
      </c>
      <c r="L2278" s="326">
        <v>0.99164998531341553</v>
      </c>
      <c r="N2278" s="327">
        <v>3171</v>
      </c>
      <c r="O2278" s="326">
        <v>0.99155998229980469</v>
      </c>
      <c r="Q2278" s="327">
        <v>122496</v>
      </c>
      <c r="R2278" s="326">
        <v>0.99278998374938965</v>
      </c>
      <c r="S2278" s="325"/>
    </row>
    <row r="2279" spans="1:19" x14ac:dyDescent="0.25">
      <c r="A2279" t="s">
        <v>478</v>
      </c>
      <c r="B2279" t="s">
        <v>284</v>
      </c>
      <c r="C2279" t="s">
        <v>309</v>
      </c>
      <c r="D2279" t="s">
        <v>477</v>
      </c>
      <c r="E2279" t="s">
        <v>94</v>
      </c>
      <c r="F2279" t="s">
        <v>95</v>
      </c>
      <c r="G2279" s="133">
        <v>2</v>
      </c>
      <c r="H2279" t="s">
        <v>243</v>
      </c>
      <c r="I2279" t="s">
        <v>499</v>
      </c>
      <c r="J2279" t="s">
        <v>262</v>
      </c>
      <c r="K2279" s="327">
        <v>5</v>
      </c>
      <c r="L2279" s="326">
        <v>8.3499997854232788E-3</v>
      </c>
      <c r="N2279" s="327">
        <v>27</v>
      </c>
      <c r="O2279" s="326">
        <v>8.4400000050663948E-3</v>
      </c>
      <c r="Q2279" s="327">
        <v>889</v>
      </c>
      <c r="R2279" s="326">
        <v>7.2099999524652958E-3</v>
      </c>
      <c r="S2279" s="325"/>
    </row>
    <row r="2280" spans="1:19" x14ac:dyDescent="0.25">
      <c r="A2280" t="s">
        <v>478</v>
      </c>
      <c r="B2280" t="s">
        <v>284</v>
      </c>
      <c r="C2280" t="s">
        <v>309</v>
      </c>
      <c r="D2280" t="s">
        <v>477</v>
      </c>
      <c r="E2280" t="s">
        <v>94</v>
      </c>
      <c r="F2280" t="s">
        <v>95</v>
      </c>
      <c r="G2280" s="133">
        <v>2</v>
      </c>
      <c r="H2280" t="s">
        <v>243</v>
      </c>
      <c r="I2280" t="s">
        <v>578</v>
      </c>
      <c r="J2280" t="s">
        <v>498</v>
      </c>
      <c r="K2280" s="327">
        <v>78</v>
      </c>
      <c r="L2280" s="326">
        <v>0.13021999597549441</v>
      </c>
      <c r="N2280" s="327">
        <v>693</v>
      </c>
      <c r="O2280" s="326">
        <v>0.2167000025510788</v>
      </c>
      <c r="Q2280" s="327">
        <v>17871</v>
      </c>
      <c r="R2280" s="326">
        <v>0.1448400020599365</v>
      </c>
      <c r="S2280" s="325"/>
    </row>
    <row r="2281" spans="1:19" x14ac:dyDescent="0.25">
      <c r="A2281" t="s">
        <v>478</v>
      </c>
      <c r="B2281" t="s">
        <v>284</v>
      </c>
      <c r="C2281" t="s">
        <v>309</v>
      </c>
      <c r="D2281" t="s">
        <v>477</v>
      </c>
      <c r="E2281" t="s">
        <v>94</v>
      </c>
      <c r="F2281" t="s">
        <v>95</v>
      </c>
      <c r="G2281" s="133">
        <v>2</v>
      </c>
      <c r="H2281" t="s">
        <v>243</v>
      </c>
      <c r="I2281" t="s">
        <v>578</v>
      </c>
      <c r="J2281" t="s">
        <v>497</v>
      </c>
      <c r="K2281" s="327">
        <v>112</v>
      </c>
      <c r="L2281" s="326">
        <v>0.1869799941778183</v>
      </c>
      <c r="N2281" s="327">
        <v>640</v>
      </c>
      <c r="O2281" s="326">
        <v>0.20013000071048739</v>
      </c>
      <c r="Q2281" s="327">
        <v>21943</v>
      </c>
      <c r="R2281" s="326">
        <v>0.17783999443054199</v>
      </c>
      <c r="S2281" s="325"/>
    </row>
    <row r="2282" spans="1:19" x14ac:dyDescent="0.25">
      <c r="A2282" t="s">
        <v>478</v>
      </c>
      <c r="B2282" t="s">
        <v>284</v>
      </c>
      <c r="C2282" t="s">
        <v>309</v>
      </c>
      <c r="D2282" t="s">
        <v>477</v>
      </c>
      <c r="E2282" t="s">
        <v>94</v>
      </c>
      <c r="F2282" t="s">
        <v>95</v>
      </c>
      <c r="G2282" s="133">
        <v>2</v>
      </c>
      <c r="H2282" t="s">
        <v>243</v>
      </c>
      <c r="I2282" t="s">
        <v>578</v>
      </c>
      <c r="J2282" t="s">
        <v>496</v>
      </c>
      <c r="K2282" s="327">
        <v>78</v>
      </c>
      <c r="L2282" s="326">
        <v>0.13021999597549441</v>
      </c>
      <c r="N2282" s="327">
        <v>564</v>
      </c>
      <c r="O2282" s="326">
        <v>0.17635999619960779</v>
      </c>
      <c r="Q2282" s="327">
        <v>25988</v>
      </c>
      <c r="R2282" s="326">
        <v>0.21062999963760379</v>
      </c>
      <c r="S2282" s="325"/>
    </row>
    <row r="2283" spans="1:19" x14ac:dyDescent="0.25">
      <c r="A2283" t="s">
        <v>478</v>
      </c>
      <c r="B2283" t="s">
        <v>284</v>
      </c>
      <c r="C2283" t="s">
        <v>309</v>
      </c>
      <c r="D2283" t="s">
        <v>477</v>
      </c>
      <c r="E2283" t="s">
        <v>94</v>
      </c>
      <c r="F2283" t="s">
        <v>95</v>
      </c>
      <c r="G2283">
        <v>2</v>
      </c>
      <c r="H2283" t="s">
        <v>243</v>
      </c>
      <c r="I2283" t="s">
        <v>578</v>
      </c>
      <c r="J2283" t="s">
        <v>495</v>
      </c>
      <c r="K2283" s="142">
        <v>164</v>
      </c>
      <c r="L2283" s="326">
        <v>0.27379000186920172</v>
      </c>
      <c r="N2283" s="142">
        <v>789</v>
      </c>
      <c r="O2283" s="326">
        <v>0.24672000110149381</v>
      </c>
      <c r="Q2283" s="142">
        <v>27975</v>
      </c>
      <c r="R2283" s="326">
        <v>0.22673000395298001</v>
      </c>
    </row>
    <row r="2284" spans="1:19" x14ac:dyDescent="0.25">
      <c r="A2284" t="s">
        <v>478</v>
      </c>
      <c r="B2284" t="s">
        <v>284</v>
      </c>
      <c r="C2284" t="s">
        <v>309</v>
      </c>
      <c r="D2284" t="s">
        <v>477</v>
      </c>
      <c r="E2284" t="s">
        <v>94</v>
      </c>
      <c r="F2284" t="s">
        <v>95</v>
      </c>
      <c r="G2284">
        <v>2</v>
      </c>
      <c r="H2284" t="s">
        <v>243</v>
      </c>
      <c r="I2284" t="s">
        <v>578</v>
      </c>
      <c r="J2284" t="s">
        <v>494</v>
      </c>
      <c r="K2284" s="142">
        <v>167</v>
      </c>
      <c r="L2284" s="326">
        <v>0.27880001068115229</v>
      </c>
      <c r="N2284" s="142">
        <v>512</v>
      </c>
      <c r="O2284" s="326">
        <v>0.1600999981164932</v>
      </c>
      <c r="Q2284" s="142">
        <v>29608</v>
      </c>
      <c r="R2284" s="326">
        <v>0.23995999991893771</v>
      </c>
    </row>
    <row r="2285" spans="1:19" x14ac:dyDescent="0.25">
      <c r="A2285" t="s">
        <v>478</v>
      </c>
      <c r="B2285" t="s">
        <v>284</v>
      </c>
      <c r="C2285" t="s">
        <v>309</v>
      </c>
      <c r="D2285" t="s">
        <v>477</v>
      </c>
      <c r="E2285" t="s">
        <v>94</v>
      </c>
      <c r="F2285" t="s">
        <v>95</v>
      </c>
      <c r="G2285">
        <v>2</v>
      </c>
      <c r="H2285" t="s">
        <v>243</v>
      </c>
      <c r="I2285" t="s">
        <v>476</v>
      </c>
      <c r="J2285" t="s">
        <v>482</v>
      </c>
      <c r="K2285" s="142">
        <v>431</v>
      </c>
      <c r="L2285" s="326">
        <v>0.71952998638153076</v>
      </c>
      <c r="M2285" s="326">
        <v>0.73050999641418457</v>
      </c>
      <c r="N2285" s="142">
        <v>2305</v>
      </c>
      <c r="O2285" s="326">
        <v>0.72075998783111572</v>
      </c>
      <c r="P2285" s="326">
        <v>0.73128002882003784</v>
      </c>
      <c r="Q2285" s="142">
        <v>91484</v>
      </c>
      <c r="R2285" s="326">
        <v>0.74145001173019409</v>
      </c>
      <c r="S2285" s="326">
        <v>0.77395999431610107</v>
      </c>
    </row>
    <row r="2286" spans="1:19" x14ac:dyDescent="0.25">
      <c r="A2286" t="s">
        <v>478</v>
      </c>
      <c r="B2286" t="s">
        <v>284</v>
      </c>
      <c r="C2286" t="s">
        <v>309</v>
      </c>
      <c r="D2286" t="s">
        <v>477</v>
      </c>
      <c r="E2286" t="s">
        <v>94</v>
      </c>
      <c r="F2286" t="s">
        <v>95</v>
      </c>
      <c r="G2286">
        <v>2</v>
      </c>
      <c r="H2286" t="s">
        <v>243</v>
      </c>
      <c r="I2286" t="s">
        <v>476</v>
      </c>
      <c r="J2286" t="s">
        <v>481</v>
      </c>
      <c r="K2286" s="142">
        <v>60</v>
      </c>
      <c r="L2286" s="326">
        <v>0.1001700013875961</v>
      </c>
      <c r="M2286" s="326">
        <v>0.1016900017857552</v>
      </c>
      <c r="N2286" s="142">
        <v>329</v>
      </c>
      <c r="O2286" s="326">
        <v>0.10288000106811521</v>
      </c>
      <c r="P2286" s="326">
        <v>0.10437999665737149</v>
      </c>
      <c r="Q2286" s="142">
        <v>12086</v>
      </c>
      <c r="R2286" s="326">
        <v>9.7949996590614319E-2</v>
      </c>
      <c r="S2286" s="326">
        <v>0.1022500023245811</v>
      </c>
    </row>
    <row r="2287" spans="1:19" x14ac:dyDescent="0.25">
      <c r="A2287" t="s">
        <v>478</v>
      </c>
      <c r="B2287" t="s">
        <v>284</v>
      </c>
      <c r="C2287" t="s">
        <v>309</v>
      </c>
      <c r="D2287" t="s">
        <v>477</v>
      </c>
      <c r="E2287" t="s">
        <v>94</v>
      </c>
      <c r="F2287" t="s">
        <v>95</v>
      </c>
      <c r="G2287" s="133">
        <v>2</v>
      </c>
      <c r="H2287" t="s">
        <v>243</v>
      </c>
      <c r="I2287" t="s">
        <v>476</v>
      </c>
      <c r="J2287" t="s">
        <v>480</v>
      </c>
      <c r="K2287" s="327">
        <v>48</v>
      </c>
      <c r="L2287" s="326">
        <v>8.0130003392696381E-2</v>
      </c>
      <c r="M2287" s="326">
        <v>8.1359997391700745E-2</v>
      </c>
      <c r="N2287" s="327">
        <v>297</v>
      </c>
      <c r="O2287" s="326">
        <v>9.2869997024536133E-2</v>
      </c>
      <c r="P2287" s="326">
        <v>9.4230003654956818E-2</v>
      </c>
      <c r="Q2287" s="327">
        <v>8487</v>
      </c>
      <c r="R2287" s="326">
        <v>6.8779997527599335E-2</v>
      </c>
      <c r="S2287" s="325">
        <v>7.1800000965595245E-2</v>
      </c>
    </row>
    <row r="2288" spans="1:19" x14ac:dyDescent="0.25">
      <c r="A2288" t="s">
        <v>478</v>
      </c>
      <c r="B2288" t="s">
        <v>284</v>
      </c>
      <c r="C2288" t="s">
        <v>309</v>
      </c>
      <c r="D2288" t="s">
        <v>477</v>
      </c>
      <c r="E2288" t="s">
        <v>94</v>
      </c>
      <c r="F2288" t="s">
        <v>95</v>
      </c>
      <c r="G2288" s="133">
        <v>2</v>
      </c>
      <c r="H2288" t="s">
        <v>243</v>
      </c>
      <c r="I2288" t="s">
        <v>476</v>
      </c>
      <c r="J2288" t="s">
        <v>479</v>
      </c>
      <c r="K2288" s="327">
        <v>9</v>
      </c>
      <c r="L2288" s="326">
        <v>1.503000035881996E-2</v>
      </c>
      <c r="N2288" s="327">
        <v>46</v>
      </c>
      <c r="O2288" s="326">
        <v>1.437999960035086E-2</v>
      </c>
      <c r="Q2288" s="327">
        <v>5183</v>
      </c>
      <c r="R2288" s="326">
        <v>4.2010001838207238E-2</v>
      </c>
      <c r="S2288" s="325"/>
    </row>
    <row r="2289" spans="1:19" x14ac:dyDescent="0.25">
      <c r="A2289" t="s">
        <v>478</v>
      </c>
      <c r="B2289" t="s">
        <v>284</v>
      </c>
      <c r="C2289" t="s">
        <v>309</v>
      </c>
      <c r="D2289" t="s">
        <v>477</v>
      </c>
      <c r="E2289" t="s">
        <v>94</v>
      </c>
      <c r="F2289" t="s">
        <v>95</v>
      </c>
      <c r="G2289" s="133">
        <v>2</v>
      </c>
      <c r="H2289" t="s">
        <v>243</v>
      </c>
      <c r="I2289" t="s">
        <v>476</v>
      </c>
      <c r="J2289" t="s">
        <v>475</v>
      </c>
      <c r="K2289" s="327">
        <v>51</v>
      </c>
      <c r="L2289" s="326">
        <v>8.513999730348587E-2</v>
      </c>
      <c r="M2289" s="326">
        <v>8.6439996957778931E-2</v>
      </c>
      <c r="N2289" s="327">
        <v>221</v>
      </c>
      <c r="O2289" s="326">
        <v>6.9109998643398285E-2</v>
      </c>
      <c r="P2289" s="326">
        <v>7.0110000669956207E-2</v>
      </c>
      <c r="Q2289" s="327">
        <v>6145</v>
      </c>
      <c r="R2289" s="326">
        <v>4.9800001084804528E-2</v>
      </c>
      <c r="S2289" s="325">
        <v>5.1989998668432243E-2</v>
      </c>
    </row>
    <row r="2290" spans="1:19" x14ac:dyDescent="0.25">
      <c r="A2290" t="s">
        <v>478</v>
      </c>
      <c r="B2290" t="s">
        <v>284</v>
      </c>
      <c r="C2290" t="s">
        <v>309</v>
      </c>
      <c r="D2290" t="s">
        <v>477</v>
      </c>
      <c r="E2290" t="s">
        <v>96</v>
      </c>
      <c r="F2290" t="s">
        <v>97</v>
      </c>
      <c r="G2290" s="133">
        <v>3</v>
      </c>
      <c r="H2290" t="s">
        <v>249</v>
      </c>
      <c r="I2290" t="s">
        <v>525</v>
      </c>
      <c r="J2290" t="s">
        <v>530</v>
      </c>
      <c r="K2290" s="327">
        <v>13</v>
      </c>
      <c r="L2290" s="326">
        <v>6.8100001662969589E-3</v>
      </c>
      <c r="N2290" s="327">
        <v>39</v>
      </c>
      <c r="O2290" s="326">
        <v>7.3799998499453068E-3</v>
      </c>
      <c r="Q2290" s="327">
        <v>595</v>
      </c>
      <c r="R2290" s="326">
        <v>4.8199999146163464E-3</v>
      </c>
      <c r="S2290" s="325"/>
    </row>
    <row r="2291" spans="1:19" x14ac:dyDescent="0.25">
      <c r="A2291" t="s">
        <v>478</v>
      </c>
      <c r="B2291" t="s">
        <v>284</v>
      </c>
      <c r="C2291" t="s">
        <v>309</v>
      </c>
      <c r="D2291" t="s">
        <v>477</v>
      </c>
      <c r="E2291" t="s">
        <v>96</v>
      </c>
      <c r="F2291" t="s">
        <v>97</v>
      </c>
      <c r="G2291">
        <v>3</v>
      </c>
      <c r="H2291" t="s">
        <v>249</v>
      </c>
      <c r="I2291" t="s">
        <v>525</v>
      </c>
      <c r="J2291" t="s">
        <v>529</v>
      </c>
      <c r="K2291" s="142">
        <v>101</v>
      </c>
      <c r="L2291" s="326">
        <v>5.2910000085830688E-2</v>
      </c>
      <c r="N2291" s="142">
        <v>260</v>
      </c>
      <c r="O2291" s="326">
        <v>4.9199998378753662E-2</v>
      </c>
      <c r="Q2291" s="142">
        <v>4962</v>
      </c>
      <c r="R2291" s="326">
        <v>4.0219999849796302E-2</v>
      </c>
    </row>
    <row r="2292" spans="1:19" x14ac:dyDescent="0.25">
      <c r="A2292" t="s">
        <v>478</v>
      </c>
      <c r="B2292" t="s">
        <v>284</v>
      </c>
      <c r="C2292" t="s">
        <v>309</v>
      </c>
      <c r="D2292" t="s">
        <v>477</v>
      </c>
      <c r="E2292" t="s">
        <v>96</v>
      </c>
      <c r="F2292" t="s">
        <v>97</v>
      </c>
      <c r="G2292" s="133">
        <v>3</v>
      </c>
      <c r="H2292" t="s">
        <v>249</v>
      </c>
      <c r="I2292" t="s">
        <v>525</v>
      </c>
      <c r="J2292" t="s">
        <v>528</v>
      </c>
      <c r="K2292" s="327">
        <v>246</v>
      </c>
      <c r="L2292" s="326">
        <v>0.1288599967956543</v>
      </c>
      <c r="N2292" s="327">
        <v>712</v>
      </c>
      <c r="O2292" s="326">
        <v>0.13471999764442441</v>
      </c>
      <c r="Q2292" s="327">
        <v>15699</v>
      </c>
      <c r="R2292" s="326">
        <v>0.12724000215530401</v>
      </c>
      <c r="S2292" s="325"/>
    </row>
    <row r="2293" spans="1:19" x14ac:dyDescent="0.25">
      <c r="A2293" t="s">
        <v>478</v>
      </c>
      <c r="B2293" t="s">
        <v>284</v>
      </c>
      <c r="C2293" t="s">
        <v>309</v>
      </c>
      <c r="D2293" t="s">
        <v>477</v>
      </c>
      <c r="E2293" t="s">
        <v>96</v>
      </c>
      <c r="F2293" t="s">
        <v>97</v>
      </c>
      <c r="G2293">
        <v>3</v>
      </c>
      <c r="H2293" t="s">
        <v>249</v>
      </c>
      <c r="I2293" t="s">
        <v>525</v>
      </c>
      <c r="J2293" t="s">
        <v>527</v>
      </c>
      <c r="K2293" s="142">
        <v>512</v>
      </c>
      <c r="L2293" s="326">
        <v>0.26820001006126398</v>
      </c>
      <c r="N2293" s="142">
        <v>1263</v>
      </c>
      <c r="O2293" s="326">
        <v>0.2389799952507019</v>
      </c>
      <c r="Q2293" s="142">
        <v>30576</v>
      </c>
      <c r="R2293" s="326">
        <v>0.2478100061416626</v>
      </c>
    </row>
    <row r="2294" spans="1:19" x14ac:dyDescent="0.25">
      <c r="A2294" t="s">
        <v>478</v>
      </c>
      <c r="B2294" t="s">
        <v>284</v>
      </c>
      <c r="C2294" t="s">
        <v>309</v>
      </c>
      <c r="D2294" t="s">
        <v>477</v>
      </c>
      <c r="E2294" t="s">
        <v>96</v>
      </c>
      <c r="F2294" t="s">
        <v>97</v>
      </c>
      <c r="G2294">
        <v>3</v>
      </c>
      <c r="H2294" t="s">
        <v>249</v>
      </c>
      <c r="I2294" t="s">
        <v>525</v>
      </c>
      <c r="J2294" t="s">
        <v>526</v>
      </c>
      <c r="K2294" s="142">
        <v>526</v>
      </c>
      <c r="L2294" s="326">
        <v>0.27553999423980707</v>
      </c>
      <c r="N2294" s="142">
        <v>1329</v>
      </c>
      <c r="O2294" s="326">
        <v>0.25146999955177313</v>
      </c>
      <c r="Q2294" s="142">
        <v>30917</v>
      </c>
      <c r="R2294" s="326">
        <v>0.25056999921798712</v>
      </c>
    </row>
    <row r="2295" spans="1:19" x14ac:dyDescent="0.25">
      <c r="A2295" t="s">
        <v>478</v>
      </c>
      <c r="B2295" t="s">
        <v>284</v>
      </c>
      <c r="C2295" t="s">
        <v>309</v>
      </c>
      <c r="D2295" t="s">
        <v>477</v>
      </c>
      <c r="E2295" t="s">
        <v>96</v>
      </c>
      <c r="F2295" t="s">
        <v>97</v>
      </c>
      <c r="G2295">
        <v>3</v>
      </c>
      <c r="H2295" t="s">
        <v>249</v>
      </c>
      <c r="I2295" t="s">
        <v>525</v>
      </c>
      <c r="J2295" t="s">
        <v>259</v>
      </c>
      <c r="K2295" s="142">
        <v>324</v>
      </c>
      <c r="L2295" s="326">
        <v>0.16971999406814581</v>
      </c>
      <c r="N2295" s="142">
        <v>988</v>
      </c>
      <c r="O2295" s="326">
        <v>0.18693999946117401</v>
      </c>
      <c r="Q2295" s="142">
        <v>23351</v>
      </c>
      <c r="R2295" s="326">
        <v>0.18925000727176669</v>
      </c>
    </row>
    <row r="2296" spans="1:19" x14ac:dyDescent="0.25">
      <c r="A2296" t="s">
        <v>478</v>
      </c>
      <c r="B2296" t="s">
        <v>284</v>
      </c>
      <c r="C2296" t="s">
        <v>309</v>
      </c>
      <c r="D2296" t="s">
        <v>477</v>
      </c>
      <c r="E2296" t="s">
        <v>96</v>
      </c>
      <c r="F2296" t="s">
        <v>97</v>
      </c>
      <c r="G2296" s="133">
        <v>3</v>
      </c>
      <c r="H2296" t="s">
        <v>249</v>
      </c>
      <c r="I2296" t="s">
        <v>525</v>
      </c>
      <c r="J2296" t="s">
        <v>260</v>
      </c>
      <c r="K2296" s="327">
        <v>187</v>
      </c>
      <c r="L2296" s="326">
        <v>9.7960002720355988E-2</v>
      </c>
      <c r="N2296" s="327">
        <v>694</v>
      </c>
      <c r="O2296" s="326">
        <v>0.13131999969482419</v>
      </c>
      <c r="Q2296" s="327">
        <v>17285</v>
      </c>
      <c r="R2296" s="326">
        <v>0.14009000360965729</v>
      </c>
      <c r="S2296" s="325"/>
    </row>
    <row r="2297" spans="1:19" x14ac:dyDescent="0.25">
      <c r="A2297" t="s">
        <v>478</v>
      </c>
      <c r="B2297" t="s">
        <v>284</v>
      </c>
      <c r="C2297" t="s">
        <v>309</v>
      </c>
      <c r="D2297" t="s">
        <v>477</v>
      </c>
      <c r="E2297" t="s">
        <v>96</v>
      </c>
      <c r="F2297" t="s">
        <v>97</v>
      </c>
      <c r="G2297">
        <v>3</v>
      </c>
      <c r="H2297" t="s">
        <v>249</v>
      </c>
      <c r="I2297" t="s">
        <v>521</v>
      </c>
      <c r="J2297" t="s">
        <v>524</v>
      </c>
      <c r="K2297" s="142">
        <v>1528</v>
      </c>
      <c r="L2297" s="326">
        <v>0.80041998624801636</v>
      </c>
      <c r="M2297" s="326">
        <v>0.82907998561859131</v>
      </c>
      <c r="N2297" s="142">
        <v>4284</v>
      </c>
      <c r="O2297" s="326">
        <v>0.81059998273849487</v>
      </c>
      <c r="P2297" s="326">
        <v>0.83297997713088989</v>
      </c>
      <c r="Q2297" s="142">
        <v>99716</v>
      </c>
      <c r="R2297" s="326">
        <v>0.80817002058029175</v>
      </c>
      <c r="S2297" s="326">
        <v>0.84360998868942261</v>
      </c>
    </row>
    <row r="2298" spans="1:19" x14ac:dyDescent="0.25">
      <c r="A2298" t="s">
        <v>478</v>
      </c>
      <c r="B2298" t="s">
        <v>284</v>
      </c>
      <c r="C2298" t="s">
        <v>309</v>
      </c>
      <c r="D2298" t="s">
        <v>477</v>
      </c>
      <c r="E2298" t="s">
        <v>96</v>
      </c>
      <c r="F2298" t="s">
        <v>97</v>
      </c>
      <c r="G2298" s="133">
        <v>3</v>
      </c>
      <c r="H2298" t="s">
        <v>249</v>
      </c>
      <c r="I2298" t="s">
        <v>521</v>
      </c>
      <c r="J2298" t="s">
        <v>523</v>
      </c>
      <c r="K2298" s="327">
        <v>215</v>
      </c>
      <c r="L2298" s="326">
        <v>0.1126200035214424</v>
      </c>
      <c r="M2298" s="326">
        <v>0.11665999889373781</v>
      </c>
      <c r="N2298" s="327">
        <v>519</v>
      </c>
      <c r="O2298" s="326">
        <v>9.8200000822544098E-2</v>
      </c>
      <c r="P2298" s="326">
        <v>0.1009100005030632</v>
      </c>
      <c r="Q2298" s="327">
        <v>10969</v>
      </c>
      <c r="R2298" s="326">
        <v>8.8899999856948853E-2</v>
      </c>
      <c r="S2298" s="325">
        <v>9.2799998819828033E-2</v>
      </c>
    </row>
    <row r="2299" spans="1:19" x14ac:dyDescent="0.25">
      <c r="A2299" t="s">
        <v>478</v>
      </c>
      <c r="B2299" t="s">
        <v>284</v>
      </c>
      <c r="C2299" t="s">
        <v>309</v>
      </c>
      <c r="D2299" t="s">
        <v>477</v>
      </c>
      <c r="E2299" t="s">
        <v>96</v>
      </c>
      <c r="F2299" t="s">
        <v>97</v>
      </c>
      <c r="G2299" s="133">
        <v>3</v>
      </c>
      <c r="H2299" t="s">
        <v>249</v>
      </c>
      <c r="I2299" t="s">
        <v>521</v>
      </c>
      <c r="J2299" t="s">
        <v>522</v>
      </c>
      <c r="K2299" s="327">
        <v>100</v>
      </c>
      <c r="L2299" s="326">
        <v>5.2379999309778207E-2</v>
      </c>
      <c r="M2299" s="326">
        <v>5.4260000586509698E-2</v>
      </c>
      <c r="N2299" s="327">
        <v>340</v>
      </c>
      <c r="O2299" s="326">
        <v>6.4329996705055237E-2</v>
      </c>
      <c r="P2299" s="326">
        <v>6.6110000014305115E-2</v>
      </c>
      <c r="Q2299" s="327">
        <v>7517</v>
      </c>
      <c r="R2299" s="326">
        <v>6.0920000076293952E-2</v>
      </c>
      <c r="S2299" s="325">
        <v>6.3589997589588165E-2</v>
      </c>
    </row>
    <row r="2300" spans="1:19" x14ac:dyDescent="0.25">
      <c r="A2300" t="s">
        <v>478</v>
      </c>
      <c r="B2300" t="s">
        <v>284</v>
      </c>
      <c r="C2300" t="s">
        <v>309</v>
      </c>
      <c r="D2300" t="s">
        <v>477</v>
      </c>
      <c r="E2300" t="s">
        <v>96</v>
      </c>
      <c r="F2300" t="s">
        <v>97</v>
      </c>
      <c r="G2300" s="133">
        <v>3</v>
      </c>
      <c r="H2300" t="s">
        <v>249</v>
      </c>
      <c r="I2300" t="s">
        <v>521</v>
      </c>
      <c r="J2300" t="s">
        <v>438</v>
      </c>
      <c r="K2300" s="327">
        <v>66</v>
      </c>
      <c r="L2300" s="326">
        <v>3.4570001065731049E-2</v>
      </c>
      <c r="N2300" s="327">
        <v>142</v>
      </c>
      <c r="O2300" s="326">
        <v>2.6869999244809151E-2</v>
      </c>
      <c r="Q2300" s="327">
        <v>5183</v>
      </c>
      <c r="R2300" s="326">
        <v>4.2010001838207238E-2</v>
      </c>
      <c r="S2300" s="325"/>
    </row>
    <row r="2301" spans="1:19" x14ac:dyDescent="0.25">
      <c r="A2301" t="s">
        <v>478</v>
      </c>
      <c r="B2301" t="s">
        <v>284</v>
      </c>
      <c r="C2301" t="s">
        <v>309</v>
      </c>
      <c r="D2301" t="s">
        <v>477</v>
      </c>
      <c r="E2301" t="s">
        <v>96</v>
      </c>
      <c r="F2301" t="s">
        <v>97</v>
      </c>
      <c r="G2301" s="133">
        <v>3</v>
      </c>
      <c r="H2301" t="s">
        <v>249</v>
      </c>
      <c r="I2301" t="s">
        <v>517</v>
      </c>
      <c r="J2301" t="s">
        <v>520</v>
      </c>
      <c r="K2301" s="327">
        <v>764</v>
      </c>
      <c r="L2301" s="326">
        <v>0.40020999312400818</v>
      </c>
      <c r="N2301" s="327">
        <v>1935</v>
      </c>
      <c r="O2301" s="326">
        <v>0.36612999439239502</v>
      </c>
      <c r="Q2301" s="327">
        <v>43571</v>
      </c>
      <c r="R2301" s="326">
        <v>0.35313001275062561</v>
      </c>
      <c r="S2301" s="325"/>
    </row>
    <row r="2302" spans="1:19" x14ac:dyDescent="0.25">
      <c r="A2302" t="s">
        <v>478</v>
      </c>
      <c r="B2302" t="s">
        <v>284</v>
      </c>
      <c r="C2302" t="s">
        <v>309</v>
      </c>
      <c r="D2302" t="s">
        <v>477</v>
      </c>
      <c r="E2302" t="s">
        <v>96</v>
      </c>
      <c r="F2302" t="s">
        <v>97</v>
      </c>
      <c r="G2302" s="133">
        <v>3</v>
      </c>
      <c r="H2302" t="s">
        <v>249</v>
      </c>
      <c r="I2302" t="s">
        <v>517</v>
      </c>
      <c r="J2302" t="s">
        <v>519</v>
      </c>
      <c r="K2302" s="327">
        <v>503</v>
      </c>
      <c r="L2302" s="326">
        <v>0.2634899914264679</v>
      </c>
      <c r="N2302" s="327">
        <v>1453</v>
      </c>
      <c r="O2302" s="326">
        <v>0.27493000030517578</v>
      </c>
      <c r="Q2302" s="327">
        <v>34904</v>
      </c>
      <c r="R2302" s="326">
        <v>0.28288999199867249</v>
      </c>
      <c r="S2302" s="325"/>
    </row>
    <row r="2303" spans="1:19" x14ac:dyDescent="0.25">
      <c r="A2303" t="s">
        <v>478</v>
      </c>
      <c r="B2303" t="s">
        <v>284</v>
      </c>
      <c r="C2303" t="s">
        <v>309</v>
      </c>
      <c r="D2303" t="s">
        <v>477</v>
      </c>
      <c r="E2303" t="s">
        <v>96</v>
      </c>
      <c r="F2303" t="s">
        <v>97</v>
      </c>
      <c r="G2303" s="133">
        <v>3</v>
      </c>
      <c r="H2303" t="s">
        <v>249</v>
      </c>
      <c r="I2303" t="s">
        <v>517</v>
      </c>
      <c r="J2303" t="s">
        <v>518</v>
      </c>
      <c r="K2303" s="327">
        <v>642</v>
      </c>
      <c r="L2303" s="326">
        <v>0.33629998564720148</v>
      </c>
      <c r="N2303" s="327">
        <v>1897</v>
      </c>
      <c r="O2303" s="326">
        <v>0.3589400053024292</v>
      </c>
      <c r="Q2303" s="327">
        <v>44910</v>
      </c>
      <c r="R2303" s="326">
        <v>0.3639799952507019</v>
      </c>
      <c r="S2303" s="325"/>
    </row>
    <row r="2304" spans="1:19" x14ac:dyDescent="0.25">
      <c r="A2304" t="s">
        <v>478</v>
      </c>
      <c r="B2304" t="s">
        <v>284</v>
      </c>
      <c r="C2304" t="s">
        <v>309</v>
      </c>
      <c r="D2304" t="s">
        <v>477</v>
      </c>
      <c r="E2304" t="s">
        <v>96</v>
      </c>
      <c r="F2304" t="s">
        <v>97</v>
      </c>
      <c r="G2304" s="133">
        <v>3</v>
      </c>
      <c r="H2304" t="s">
        <v>249</v>
      </c>
      <c r="I2304" t="s">
        <v>513</v>
      </c>
      <c r="J2304" t="s">
        <v>516</v>
      </c>
      <c r="K2304" s="327">
        <v>77</v>
      </c>
      <c r="L2304" s="326">
        <v>4.033999890089035E-2</v>
      </c>
      <c r="M2304" s="326">
        <v>4.2240001261234283E-2</v>
      </c>
      <c r="N2304" s="327">
        <v>223</v>
      </c>
      <c r="O2304" s="326">
        <v>4.2190000414848328E-2</v>
      </c>
      <c r="P2304" s="326">
        <v>4.6700000762939453E-2</v>
      </c>
      <c r="Q2304" s="327">
        <v>4179</v>
      </c>
      <c r="R2304" s="326">
        <v>3.3870000392198563E-2</v>
      </c>
      <c r="S2304" s="325">
        <v>3.8320001214742661E-2</v>
      </c>
    </row>
    <row r="2305" spans="1:19" x14ac:dyDescent="0.25">
      <c r="A2305" t="s">
        <v>478</v>
      </c>
      <c r="B2305" t="s">
        <v>284</v>
      </c>
      <c r="C2305" t="s">
        <v>309</v>
      </c>
      <c r="D2305" t="s">
        <v>477</v>
      </c>
      <c r="E2305" t="s">
        <v>96</v>
      </c>
      <c r="F2305" t="s">
        <v>97</v>
      </c>
      <c r="G2305" s="133">
        <v>3</v>
      </c>
      <c r="H2305" t="s">
        <v>249</v>
      </c>
      <c r="I2305" t="s">
        <v>513</v>
      </c>
      <c r="J2305" t="s">
        <v>515</v>
      </c>
      <c r="K2305" s="327">
        <v>281</v>
      </c>
      <c r="L2305" s="326">
        <v>0.14720000326633451</v>
      </c>
      <c r="M2305" s="326">
        <v>0.1541399955749512</v>
      </c>
      <c r="N2305" s="327">
        <v>595</v>
      </c>
      <c r="O2305" s="326">
        <v>0.1125800013542175</v>
      </c>
      <c r="P2305" s="326">
        <v>0.12460999935865399</v>
      </c>
      <c r="Q2305" s="327">
        <v>13286</v>
      </c>
      <c r="R2305" s="326">
        <v>0.1076800003647804</v>
      </c>
      <c r="S2305" s="325">
        <v>0.12182000279426571</v>
      </c>
    </row>
    <row r="2306" spans="1:19" x14ac:dyDescent="0.25">
      <c r="A2306" t="s">
        <v>478</v>
      </c>
      <c r="B2306" t="s">
        <v>284</v>
      </c>
      <c r="C2306" t="s">
        <v>309</v>
      </c>
      <c r="D2306" t="s">
        <v>477</v>
      </c>
      <c r="E2306" t="s">
        <v>96</v>
      </c>
      <c r="F2306" t="s">
        <v>97</v>
      </c>
      <c r="G2306" s="133">
        <v>3</v>
      </c>
      <c r="H2306" t="s">
        <v>249</v>
      </c>
      <c r="I2306" t="s">
        <v>513</v>
      </c>
      <c r="J2306" t="s">
        <v>514</v>
      </c>
      <c r="K2306" s="327">
        <v>1465</v>
      </c>
      <c r="L2306" s="326">
        <v>0.76741999387741089</v>
      </c>
      <c r="M2306" s="326">
        <v>0.80361998081207275</v>
      </c>
      <c r="N2306" s="327">
        <v>3957</v>
      </c>
      <c r="O2306" s="326">
        <v>0.74871999025344849</v>
      </c>
      <c r="P2306" s="326">
        <v>0.82868999242782593</v>
      </c>
      <c r="Q2306" s="327">
        <v>91601</v>
      </c>
      <c r="R2306" s="326">
        <v>0.74239999055862427</v>
      </c>
      <c r="S2306" s="325">
        <v>0.83986997604370117</v>
      </c>
    </row>
    <row r="2307" spans="1:19" x14ac:dyDescent="0.25">
      <c r="A2307" t="s">
        <v>478</v>
      </c>
      <c r="B2307" t="s">
        <v>284</v>
      </c>
      <c r="C2307" t="s">
        <v>309</v>
      </c>
      <c r="D2307" t="s">
        <v>477</v>
      </c>
      <c r="E2307" t="s">
        <v>96</v>
      </c>
      <c r="F2307" t="s">
        <v>97</v>
      </c>
      <c r="G2307" s="133">
        <v>3</v>
      </c>
      <c r="H2307" t="s">
        <v>249</v>
      </c>
      <c r="I2307" t="s">
        <v>513</v>
      </c>
      <c r="J2307" t="s">
        <v>512</v>
      </c>
      <c r="K2307" s="327">
        <v>86</v>
      </c>
      <c r="L2307" s="326">
        <v>4.5049998909235001E-2</v>
      </c>
      <c r="N2307" s="327">
        <v>510</v>
      </c>
      <c r="O2307" s="326">
        <v>9.6500001847743988E-2</v>
      </c>
      <c r="Q2307" s="327">
        <v>14319</v>
      </c>
      <c r="R2307" s="326">
        <v>0.11604999750852581</v>
      </c>
      <c r="S2307" s="325"/>
    </row>
    <row r="2308" spans="1:19" x14ac:dyDescent="0.25">
      <c r="A2308" t="s">
        <v>478</v>
      </c>
      <c r="B2308" t="s">
        <v>284</v>
      </c>
      <c r="C2308" t="s">
        <v>309</v>
      </c>
      <c r="D2308" t="s">
        <v>477</v>
      </c>
      <c r="E2308" t="s">
        <v>96</v>
      </c>
      <c r="F2308" t="s">
        <v>97</v>
      </c>
      <c r="G2308" s="133">
        <v>3</v>
      </c>
      <c r="H2308" t="s">
        <v>249</v>
      </c>
      <c r="I2308" t="s">
        <v>575</v>
      </c>
      <c r="J2308" t="s">
        <v>511</v>
      </c>
      <c r="K2308" s="327">
        <v>73</v>
      </c>
      <c r="L2308" s="326">
        <v>3.8240000605583191E-2</v>
      </c>
      <c r="M2308" s="326">
        <v>3.9850000292062759E-2</v>
      </c>
      <c r="N2308" s="327">
        <v>309</v>
      </c>
      <c r="O2308" s="326">
        <v>5.8469999581575387E-2</v>
      </c>
      <c r="P2308" s="326">
        <v>6.0699999332427979E-2</v>
      </c>
      <c r="Q2308" s="327">
        <v>5100</v>
      </c>
      <c r="R2308" s="326">
        <v>4.1329998522996902E-2</v>
      </c>
      <c r="S2308" s="325">
        <v>4.4070001691579819E-2</v>
      </c>
    </row>
    <row r="2309" spans="1:19" x14ac:dyDescent="0.25">
      <c r="A2309" t="s">
        <v>478</v>
      </c>
      <c r="B2309" t="s">
        <v>284</v>
      </c>
      <c r="C2309" t="s">
        <v>309</v>
      </c>
      <c r="D2309" t="s">
        <v>477</v>
      </c>
      <c r="E2309" t="s">
        <v>96</v>
      </c>
      <c r="F2309" t="s">
        <v>97</v>
      </c>
      <c r="G2309" s="133">
        <v>3</v>
      </c>
      <c r="H2309" t="s">
        <v>249</v>
      </c>
      <c r="I2309" t="s">
        <v>575</v>
      </c>
      <c r="J2309" t="s">
        <v>510</v>
      </c>
      <c r="K2309" s="327">
        <v>38</v>
      </c>
      <c r="L2309" s="326">
        <v>1.9910000264644619E-2</v>
      </c>
      <c r="M2309" s="326">
        <v>2.0740000531077381E-2</v>
      </c>
      <c r="N2309" s="327">
        <v>60</v>
      </c>
      <c r="O2309" s="326">
        <v>1.13500002771616E-2</v>
      </c>
      <c r="P2309" s="326">
        <v>1.1789999902248381E-2</v>
      </c>
      <c r="Q2309" s="327">
        <v>2781</v>
      </c>
      <c r="R2309" s="326">
        <v>2.2539999336004261E-2</v>
      </c>
      <c r="S2309" s="325">
        <v>2.4029999971389771E-2</v>
      </c>
    </row>
    <row r="2310" spans="1:19" x14ac:dyDescent="0.25">
      <c r="A2310" t="s">
        <v>478</v>
      </c>
      <c r="B2310" t="s">
        <v>284</v>
      </c>
      <c r="C2310" t="s">
        <v>309</v>
      </c>
      <c r="D2310" t="s">
        <v>477</v>
      </c>
      <c r="E2310" t="s">
        <v>96</v>
      </c>
      <c r="F2310" t="s">
        <v>97</v>
      </c>
      <c r="G2310" s="133">
        <v>3</v>
      </c>
      <c r="H2310" t="s">
        <v>249</v>
      </c>
      <c r="I2310" t="s">
        <v>575</v>
      </c>
      <c r="J2310" t="s">
        <v>509</v>
      </c>
      <c r="K2310" s="327">
        <v>14</v>
      </c>
      <c r="L2310" s="326">
        <v>7.3299999348819256E-3</v>
      </c>
      <c r="M2310" s="326">
        <v>7.6399999670684338E-3</v>
      </c>
      <c r="N2310" s="327">
        <v>35</v>
      </c>
      <c r="O2310" s="326">
        <v>6.6200001165270814E-3</v>
      </c>
      <c r="P2310" s="326">
        <v>6.8700001575052738E-3</v>
      </c>
      <c r="Q2310" s="327">
        <v>909</v>
      </c>
      <c r="R2310" s="326">
        <v>7.3699997738003731E-3</v>
      </c>
      <c r="S2310" s="325">
        <v>7.8499997034668922E-3</v>
      </c>
    </row>
    <row r="2311" spans="1:19" x14ac:dyDescent="0.25">
      <c r="A2311" t="s">
        <v>478</v>
      </c>
      <c r="B2311" t="s">
        <v>284</v>
      </c>
      <c r="C2311" t="s">
        <v>309</v>
      </c>
      <c r="D2311" t="s">
        <v>477</v>
      </c>
      <c r="E2311" t="s">
        <v>96</v>
      </c>
      <c r="F2311" t="s">
        <v>97</v>
      </c>
      <c r="G2311">
        <v>3</v>
      </c>
      <c r="H2311" t="s">
        <v>249</v>
      </c>
      <c r="I2311" t="s">
        <v>575</v>
      </c>
      <c r="J2311" t="s">
        <v>508</v>
      </c>
      <c r="K2311" s="142">
        <v>22</v>
      </c>
      <c r="L2311" s="326">
        <v>1.1520000174641609E-2</v>
      </c>
      <c r="M2311" s="326">
        <v>1.200999971479177E-2</v>
      </c>
      <c r="N2311" s="142">
        <v>50</v>
      </c>
      <c r="O2311" s="326">
        <v>9.4600003212690353E-3</v>
      </c>
      <c r="P2311" s="326">
        <v>9.8200002685189247E-3</v>
      </c>
      <c r="Q2311" s="142">
        <v>2219</v>
      </c>
      <c r="R2311" s="326">
        <v>1.7980000004172329E-2</v>
      </c>
      <c r="S2311" s="326">
        <v>1.9169999286532399E-2</v>
      </c>
    </row>
    <row r="2312" spans="1:19" x14ac:dyDescent="0.25">
      <c r="A2312" t="s">
        <v>478</v>
      </c>
      <c r="B2312" t="s">
        <v>284</v>
      </c>
      <c r="C2312" t="s">
        <v>309</v>
      </c>
      <c r="D2312" t="s">
        <v>477</v>
      </c>
      <c r="E2312" t="s">
        <v>96</v>
      </c>
      <c r="F2312" t="s">
        <v>97</v>
      </c>
      <c r="G2312">
        <v>3</v>
      </c>
      <c r="H2312" t="s">
        <v>249</v>
      </c>
      <c r="I2312" t="s">
        <v>575</v>
      </c>
      <c r="J2312" t="s">
        <v>438</v>
      </c>
      <c r="K2312" s="142">
        <v>77</v>
      </c>
      <c r="L2312" s="326">
        <v>4.033999890089035E-2</v>
      </c>
      <c r="N2312" s="142">
        <v>194</v>
      </c>
      <c r="O2312" s="326">
        <v>3.6710001528263092E-2</v>
      </c>
      <c r="Q2312" s="142">
        <v>7648</v>
      </c>
      <c r="R2312" s="326">
        <v>6.1980001628398902E-2</v>
      </c>
    </row>
    <row r="2313" spans="1:19" x14ac:dyDescent="0.25">
      <c r="A2313" t="s">
        <v>478</v>
      </c>
      <c r="B2313" t="s">
        <v>284</v>
      </c>
      <c r="C2313" t="s">
        <v>309</v>
      </c>
      <c r="D2313" t="s">
        <v>477</v>
      </c>
      <c r="E2313" t="s">
        <v>96</v>
      </c>
      <c r="F2313" t="s">
        <v>97</v>
      </c>
      <c r="G2313" s="133">
        <v>3</v>
      </c>
      <c r="H2313" t="s">
        <v>249</v>
      </c>
      <c r="I2313" t="s">
        <v>575</v>
      </c>
      <c r="J2313" t="s">
        <v>507</v>
      </c>
      <c r="K2313" s="327">
        <v>1685</v>
      </c>
      <c r="L2313" s="326">
        <v>0.88265997171401978</v>
      </c>
      <c r="M2313" s="326">
        <v>0.91975998878479004</v>
      </c>
      <c r="N2313" s="327">
        <v>4637</v>
      </c>
      <c r="O2313" s="326">
        <v>0.87739002704620361</v>
      </c>
      <c r="P2313" s="326">
        <v>0.91082000732421875</v>
      </c>
      <c r="Q2313" s="327">
        <v>104728</v>
      </c>
      <c r="R2313" s="326">
        <v>0.84878998994827271</v>
      </c>
      <c r="S2313" s="325">
        <v>0.90487998723983765</v>
      </c>
    </row>
    <row r="2314" spans="1:19" x14ac:dyDescent="0.25">
      <c r="A2314" t="s">
        <v>478</v>
      </c>
      <c r="B2314" t="s">
        <v>284</v>
      </c>
      <c r="C2314" t="s">
        <v>309</v>
      </c>
      <c r="D2314" t="s">
        <v>477</v>
      </c>
      <c r="E2314" t="s">
        <v>96</v>
      </c>
      <c r="F2314" t="s">
        <v>97</v>
      </c>
      <c r="G2314" s="133">
        <v>3</v>
      </c>
      <c r="H2314" t="s">
        <v>249</v>
      </c>
      <c r="I2314" t="s">
        <v>576</v>
      </c>
      <c r="J2314" t="s">
        <v>485</v>
      </c>
      <c r="K2314" s="327">
        <v>0</v>
      </c>
      <c r="L2314" s="326">
        <v>0</v>
      </c>
      <c r="N2314" s="327">
        <v>0</v>
      </c>
      <c r="O2314" s="326">
        <v>0</v>
      </c>
      <c r="Q2314" s="327">
        <v>2</v>
      </c>
      <c r="R2314" s="326">
        <v>1.99999994947575E-5</v>
      </c>
      <c r="S2314" s="325">
        <v>0.5</v>
      </c>
    </row>
    <row r="2315" spans="1:19" x14ac:dyDescent="0.25">
      <c r="A2315" t="s">
        <v>478</v>
      </c>
      <c r="B2315" t="s">
        <v>284</v>
      </c>
      <c r="C2315" t="s">
        <v>309</v>
      </c>
      <c r="D2315" t="s">
        <v>477</v>
      </c>
      <c r="E2315" t="s">
        <v>96</v>
      </c>
      <c r="F2315" t="s">
        <v>97</v>
      </c>
      <c r="G2315" s="133">
        <v>3</v>
      </c>
      <c r="H2315" t="s">
        <v>249</v>
      </c>
      <c r="I2315" t="s">
        <v>576</v>
      </c>
      <c r="J2315" t="s">
        <v>484</v>
      </c>
      <c r="K2315" s="327">
        <v>0</v>
      </c>
      <c r="L2315" s="326">
        <v>0</v>
      </c>
      <c r="N2315" s="327">
        <v>0</v>
      </c>
      <c r="O2315" s="326">
        <v>0</v>
      </c>
      <c r="Q2315" s="327">
        <v>2</v>
      </c>
      <c r="R2315" s="326">
        <v>1.99999994947575E-5</v>
      </c>
      <c r="S2315" s="325">
        <v>0.5</v>
      </c>
    </row>
    <row r="2316" spans="1:19" x14ac:dyDescent="0.25">
      <c r="A2316" t="s">
        <v>478</v>
      </c>
      <c r="B2316" t="s">
        <v>284</v>
      </c>
      <c r="C2316" t="s">
        <v>309</v>
      </c>
      <c r="D2316" t="s">
        <v>477</v>
      </c>
      <c r="E2316" t="s">
        <v>96</v>
      </c>
      <c r="F2316" t="s">
        <v>97</v>
      </c>
      <c r="G2316" s="133">
        <v>3</v>
      </c>
      <c r="H2316" t="s">
        <v>249</v>
      </c>
      <c r="I2316" t="s">
        <v>576</v>
      </c>
      <c r="J2316" t="s">
        <v>438</v>
      </c>
      <c r="K2316" s="327">
        <v>1909</v>
      </c>
      <c r="L2316" s="326">
        <v>1</v>
      </c>
      <c r="N2316" s="327">
        <v>5285</v>
      </c>
      <c r="O2316" s="326">
        <v>1</v>
      </c>
      <c r="Q2316" s="327">
        <v>123381</v>
      </c>
      <c r="R2316" s="326">
        <v>0.99997001886367798</v>
      </c>
      <c r="S2316" s="325"/>
    </row>
    <row r="2317" spans="1:19" x14ac:dyDescent="0.25">
      <c r="A2317" t="s">
        <v>478</v>
      </c>
      <c r="B2317" t="s">
        <v>284</v>
      </c>
      <c r="C2317" t="s">
        <v>309</v>
      </c>
      <c r="D2317" t="s">
        <v>477</v>
      </c>
      <c r="E2317" t="s">
        <v>96</v>
      </c>
      <c r="F2317" t="s">
        <v>97</v>
      </c>
      <c r="G2317">
        <v>3</v>
      </c>
      <c r="H2317" t="s">
        <v>249</v>
      </c>
      <c r="I2317" t="s">
        <v>504</v>
      </c>
      <c r="J2317" t="s">
        <v>506</v>
      </c>
      <c r="K2317" s="142">
        <v>86</v>
      </c>
      <c r="L2317" s="326">
        <v>4.5049998909235001E-2</v>
      </c>
      <c r="N2317" s="142">
        <v>510</v>
      </c>
      <c r="O2317" s="326">
        <v>9.6500001847743988E-2</v>
      </c>
      <c r="Q2317" s="142">
        <v>14319</v>
      </c>
      <c r="R2317" s="326">
        <v>0.11604999750852581</v>
      </c>
    </row>
    <row r="2318" spans="1:19" x14ac:dyDescent="0.25">
      <c r="A2318" t="s">
        <v>478</v>
      </c>
      <c r="B2318" t="s">
        <v>284</v>
      </c>
      <c r="C2318" t="s">
        <v>309</v>
      </c>
      <c r="D2318" t="s">
        <v>477</v>
      </c>
      <c r="E2318" t="s">
        <v>96</v>
      </c>
      <c r="F2318" t="s">
        <v>97</v>
      </c>
      <c r="G2318">
        <v>3</v>
      </c>
      <c r="H2318" t="s">
        <v>249</v>
      </c>
      <c r="I2318" t="s">
        <v>504</v>
      </c>
      <c r="J2318" t="s">
        <v>424</v>
      </c>
      <c r="K2318" s="142">
        <v>281</v>
      </c>
      <c r="L2318" s="326">
        <v>0.14720000326633451</v>
      </c>
      <c r="M2318" s="326">
        <v>0.1541399955749512</v>
      </c>
      <c r="N2318" s="142">
        <v>595</v>
      </c>
      <c r="O2318" s="326">
        <v>0.1125800013542175</v>
      </c>
      <c r="P2318" s="326">
        <v>0.12460999935865399</v>
      </c>
      <c r="Q2318" s="142">
        <v>13286</v>
      </c>
      <c r="R2318" s="326">
        <v>0.1076800003647804</v>
      </c>
      <c r="S2318" s="326">
        <v>0.12182000279426571</v>
      </c>
    </row>
    <row r="2319" spans="1:19" x14ac:dyDescent="0.25">
      <c r="A2319" t="s">
        <v>478</v>
      </c>
      <c r="B2319" t="s">
        <v>284</v>
      </c>
      <c r="C2319" t="s">
        <v>309</v>
      </c>
      <c r="D2319" t="s">
        <v>477</v>
      </c>
      <c r="E2319" t="s">
        <v>96</v>
      </c>
      <c r="F2319" t="s">
        <v>97</v>
      </c>
      <c r="G2319" s="133">
        <v>3</v>
      </c>
      <c r="H2319" t="s">
        <v>249</v>
      </c>
      <c r="I2319" t="s">
        <v>504</v>
      </c>
      <c r="J2319" t="s">
        <v>455</v>
      </c>
      <c r="K2319" s="327">
        <v>805</v>
      </c>
      <c r="L2319" s="326">
        <v>0.42168998718261719</v>
      </c>
      <c r="M2319" s="326">
        <v>0.44157999753952032</v>
      </c>
      <c r="N2319" s="327">
        <v>1909</v>
      </c>
      <c r="O2319" s="326">
        <v>0.36120998859405518</v>
      </c>
      <c r="P2319" s="326">
        <v>0.39978998899459839</v>
      </c>
      <c r="Q2319" s="327">
        <v>43045</v>
      </c>
      <c r="R2319" s="326">
        <v>0.34887000918388372</v>
      </c>
      <c r="S2319" s="325">
        <v>0.39467000961303711</v>
      </c>
    </row>
    <row r="2320" spans="1:19" x14ac:dyDescent="0.25">
      <c r="A2320" t="s">
        <v>478</v>
      </c>
      <c r="B2320" t="s">
        <v>284</v>
      </c>
      <c r="C2320" t="s">
        <v>309</v>
      </c>
      <c r="D2320" t="s">
        <v>477</v>
      </c>
      <c r="E2320" t="s">
        <v>96</v>
      </c>
      <c r="F2320" t="s">
        <v>97</v>
      </c>
      <c r="G2320" s="133">
        <v>3</v>
      </c>
      <c r="H2320" t="s">
        <v>249</v>
      </c>
      <c r="I2320" t="s">
        <v>504</v>
      </c>
      <c r="J2320" t="s">
        <v>505</v>
      </c>
      <c r="K2320" s="327">
        <v>572</v>
      </c>
      <c r="L2320" s="326">
        <v>0.29962998628616327</v>
      </c>
      <c r="M2320" s="326">
        <v>0.31376999616622919</v>
      </c>
      <c r="N2320" s="327">
        <v>1785</v>
      </c>
      <c r="O2320" s="326">
        <v>0.33774998784065252</v>
      </c>
      <c r="P2320" s="326">
        <v>0.37382000684738159</v>
      </c>
      <c r="Q2320" s="327">
        <v>42835</v>
      </c>
      <c r="R2320" s="326">
        <v>0.34716999530792242</v>
      </c>
      <c r="S2320" s="325">
        <v>0.39274001121521002</v>
      </c>
    </row>
    <row r="2321" spans="1:19" x14ac:dyDescent="0.25">
      <c r="A2321" t="s">
        <v>478</v>
      </c>
      <c r="B2321" t="s">
        <v>284</v>
      </c>
      <c r="C2321" t="s">
        <v>309</v>
      </c>
      <c r="D2321" t="s">
        <v>477</v>
      </c>
      <c r="E2321" t="s">
        <v>96</v>
      </c>
      <c r="F2321" t="s">
        <v>97</v>
      </c>
      <c r="G2321">
        <v>3</v>
      </c>
      <c r="H2321" t="s">
        <v>249</v>
      </c>
      <c r="I2321" t="s">
        <v>504</v>
      </c>
      <c r="J2321" t="s">
        <v>503</v>
      </c>
      <c r="K2321" s="142">
        <v>165</v>
      </c>
      <c r="L2321" s="326">
        <v>8.6429998278617859E-2</v>
      </c>
      <c r="M2321" s="326">
        <v>9.0510003268718719E-2</v>
      </c>
      <c r="N2321" s="142">
        <v>486</v>
      </c>
      <c r="O2321" s="326">
        <v>9.195999801158905E-2</v>
      </c>
      <c r="P2321" s="326">
        <v>0.1017799973487854</v>
      </c>
      <c r="Q2321" s="142">
        <v>9900</v>
      </c>
      <c r="R2321" s="326">
        <v>8.0239996314048767E-2</v>
      </c>
      <c r="S2321" s="326">
        <v>9.0769998729228973E-2</v>
      </c>
    </row>
    <row r="2322" spans="1:19" x14ac:dyDescent="0.25">
      <c r="A2322" t="s">
        <v>478</v>
      </c>
      <c r="B2322" t="s">
        <v>284</v>
      </c>
      <c r="C2322" t="s">
        <v>309</v>
      </c>
      <c r="D2322" t="s">
        <v>477</v>
      </c>
      <c r="E2322" t="s">
        <v>96</v>
      </c>
      <c r="F2322" t="s">
        <v>97</v>
      </c>
      <c r="G2322" s="133">
        <v>3</v>
      </c>
      <c r="H2322" t="s">
        <v>249</v>
      </c>
      <c r="I2322" t="s">
        <v>501</v>
      </c>
      <c r="J2322" t="s">
        <v>502</v>
      </c>
      <c r="K2322" s="327">
        <v>86</v>
      </c>
      <c r="L2322" s="326">
        <v>4.5049998909235001E-2</v>
      </c>
      <c r="N2322" s="327">
        <v>510</v>
      </c>
      <c r="O2322" s="326">
        <v>9.6500001847743988E-2</v>
      </c>
      <c r="Q2322" s="327">
        <v>14319</v>
      </c>
      <c r="R2322" s="326">
        <v>0.11604999750852581</v>
      </c>
      <c r="S2322" s="325"/>
    </row>
    <row r="2323" spans="1:19" x14ac:dyDescent="0.25">
      <c r="A2323" t="s">
        <v>478</v>
      </c>
      <c r="B2323" t="s">
        <v>284</v>
      </c>
      <c r="C2323" t="s">
        <v>309</v>
      </c>
      <c r="D2323" t="s">
        <v>477</v>
      </c>
      <c r="E2323" t="s">
        <v>96</v>
      </c>
      <c r="F2323" t="s">
        <v>97</v>
      </c>
      <c r="G2323">
        <v>3</v>
      </c>
      <c r="H2323" t="s">
        <v>249</v>
      </c>
      <c r="I2323" t="s">
        <v>501</v>
      </c>
      <c r="J2323" t="s">
        <v>500</v>
      </c>
      <c r="K2323" s="142">
        <v>1823</v>
      </c>
      <c r="L2323" s="326">
        <v>0.95494997501373291</v>
      </c>
      <c r="M2323" s="326">
        <v>1</v>
      </c>
      <c r="N2323" s="142">
        <v>4775</v>
      </c>
      <c r="O2323" s="326">
        <v>0.9035000205039978</v>
      </c>
      <c r="P2323" s="326">
        <v>1</v>
      </c>
      <c r="Q2323" s="142">
        <v>109066</v>
      </c>
      <c r="R2323" s="326">
        <v>0.88394999504089355</v>
      </c>
      <c r="S2323" s="326">
        <v>1</v>
      </c>
    </row>
    <row r="2324" spans="1:19" x14ac:dyDescent="0.25">
      <c r="A2324" t="s">
        <v>478</v>
      </c>
      <c r="B2324" t="s">
        <v>284</v>
      </c>
      <c r="C2324" t="s">
        <v>309</v>
      </c>
      <c r="D2324" t="s">
        <v>477</v>
      </c>
      <c r="E2324" t="s">
        <v>96</v>
      </c>
      <c r="F2324" t="s">
        <v>97</v>
      </c>
      <c r="G2324" s="133">
        <v>3</v>
      </c>
      <c r="H2324" t="s">
        <v>249</v>
      </c>
      <c r="I2324" t="s">
        <v>577</v>
      </c>
      <c r="J2324" t="s">
        <v>493</v>
      </c>
      <c r="K2324" s="327">
        <v>453</v>
      </c>
      <c r="L2324" s="326">
        <v>0.23729999363422391</v>
      </c>
      <c r="N2324" s="327">
        <v>1465</v>
      </c>
      <c r="O2324" s="326">
        <v>0.27720001339912409</v>
      </c>
      <c r="Q2324" s="327">
        <v>45663</v>
      </c>
      <c r="R2324" s="326">
        <v>0.37009000778198242</v>
      </c>
      <c r="S2324" s="325"/>
    </row>
    <row r="2325" spans="1:19" x14ac:dyDescent="0.25">
      <c r="A2325" t="s">
        <v>478</v>
      </c>
      <c r="B2325" t="s">
        <v>284</v>
      </c>
      <c r="C2325" t="s">
        <v>309</v>
      </c>
      <c r="D2325" t="s">
        <v>477</v>
      </c>
      <c r="E2325" t="s">
        <v>96</v>
      </c>
      <c r="F2325" t="s">
        <v>97</v>
      </c>
      <c r="G2325">
        <v>3</v>
      </c>
      <c r="H2325" t="s">
        <v>249</v>
      </c>
      <c r="I2325" t="s">
        <v>577</v>
      </c>
      <c r="J2325" t="s">
        <v>492</v>
      </c>
      <c r="K2325" s="142">
        <v>1405</v>
      </c>
      <c r="L2325" s="326">
        <v>0.73598998785018921</v>
      </c>
      <c r="M2325" s="326">
        <v>0.96496999263763428</v>
      </c>
      <c r="N2325" s="142">
        <v>3413</v>
      </c>
      <c r="O2325" s="326">
        <v>0.6457899808883667</v>
      </c>
      <c r="P2325" s="326">
        <v>0.8934599757194519</v>
      </c>
      <c r="Q2325" s="142">
        <v>63272</v>
      </c>
      <c r="R2325" s="326">
        <v>0.51279997825622559</v>
      </c>
      <c r="S2325" s="326">
        <v>0.81407999992370605</v>
      </c>
    </row>
    <row r="2326" spans="1:19" x14ac:dyDescent="0.25">
      <c r="A2326" t="s">
        <v>478</v>
      </c>
      <c r="B2326" t="s">
        <v>284</v>
      </c>
      <c r="C2326" t="s">
        <v>309</v>
      </c>
      <c r="D2326" t="s">
        <v>477</v>
      </c>
      <c r="E2326" t="s">
        <v>96</v>
      </c>
      <c r="F2326" t="s">
        <v>97</v>
      </c>
      <c r="G2326" s="133">
        <v>3</v>
      </c>
      <c r="H2326" t="s">
        <v>249</v>
      </c>
      <c r="I2326" t="s">
        <v>577</v>
      </c>
      <c r="J2326" t="s">
        <v>491</v>
      </c>
      <c r="K2326" s="327">
        <v>27</v>
      </c>
      <c r="L2326" s="326">
        <v>1.4139999635517601E-2</v>
      </c>
      <c r="M2326" s="326">
        <v>1.854000054299831E-2</v>
      </c>
      <c r="N2326" s="327">
        <v>213</v>
      </c>
      <c r="O2326" s="326">
        <v>4.0300000458955758E-2</v>
      </c>
      <c r="P2326" s="326">
        <v>5.575999990105629E-2</v>
      </c>
      <c r="Q2326" s="327">
        <v>9186</v>
      </c>
      <c r="R2326" s="326">
        <v>7.4450001120567322E-2</v>
      </c>
      <c r="S2326" s="325">
        <v>0.11818999797105791</v>
      </c>
    </row>
    <row r="2327" spans="1:19" x14ac:dyDescent="0.25">
      <c r="A2327" t="s">
        <v>478</v>
      </c>
      <c r="B2327" t="s">
        <v>284</v>
      </c>
      <c r="C2327" t="s">
        <v>309</v>
      </c>
      <c r="D2327" t="s">
        <v>477</v>
      </c>
      <c r="E2327" t="s">
        <v>96</v>
      </c>
      <c r="F2327" t="s">
        <v>97</v>
      </c>
      <c r="G2327">
        <v>3</v>
      </c>
      <c r="H2327" t="s">
        <v>249</v>
      </c>
      <c r="I2327" t="s">
        <v>577</v>
      </c>
      <c r="J2327" t="s">
        <v>490</v>
      </c>
      <c r="K2327" s="142">
        <v>13</v>
      </c>
      <c r="L2327" s="326">
        <v>6.8100001662969589E-3</v>
      </c>
      <c r="M2327" s="326">
        <v>8.9299995452165604E-3</v>
      </c>
      <c r="N2327" s="142">
        <v>98</v>
      </c>
      <c r="O2327" s="326">
        <v>1.854000054299831E-2</v>
      </c>
      <c r="P2327" s="326">
        <v>2.565000019967556E-2</v>
      </c>
      <c r="Q2327" s="142">
        <v>3071</v>
      </c>
      <c r="R2327" s="326">
        <v>2.489000000059605E-2</v>
      </c>
      <c r="S2327" s="326">
        <v>3.9510000497102737E-2</v>
      </c>
    </row>
    <row r="2328" spans="1:19" x14ac:dyDescent="0.25">
      <c r="A2328" t="s">
        <v>478</v>
      </c>
      <c r="B2328" t="s">
        <v>284</v>
      </c>
      <c r="C2328" t="s">
        <v>309</v>
      </c>
      <c r="D2328" t="s">
        <v>477</v>
      </c>
      <c r="E2328" t="s">
        <v>96</v>
      </c>
      <c r="F2328" t="s">
        <v>97</v>
      </c>
      <c r="G2328">
        <v>3</v>
      </c>
      <c r="H2328" t="s">
        <v>249</v>
      </c>
      <c r="I2328" t="s">
        <v>577</v>
      </c>
      <c r="J2328" t="s">
        <v>489</v>
      </c>
      <c r="K2328" s="142">
        <v>9</v>
      </c>
      <c r="L2328" s="326">
        <v>4.7100000083446503E-3</v>
      </c>
      <c r="M2328" s="326">
        <v>6.1800000257790089E-3</v>
      </c>
      <c r="N2328" s="142">
        <v>88</v>
      </c>
      <c r="O2328" s="326">
        <v>1.6650000587105751E-2</v>
      </c>
      <c r="P2328" s="326">
        <v>2.3040000349283218E-2</v>
      </c>
      <c r="Q2328" s="142">
        <v>1819</v>
      </c>
      <c r="R2328" s="326">
        <v>1.473999954760075E-2</v>
      </c>
      <c r="S2328" s="326">
        <v>2.339999936521053E-2</v>
      </c>
    </row>
    <row r="2329" spans="1:19" x14ac:dyDescent="0.25">
      <c r="A2329" t="s">
        <v>478</v>
      </c>
      <c r="B2329" t="s">
        <v>284</v>
      </c>
      <c r="C2329" t="s">
        <v>309</v>
      </c>
      <c r="D2329" t="s">
        <v>477</v>
      </c>
      <c r="E2329" t="s">
        <v>96</v>
      </c>
      <c r="F2329" t="s">
        <v>97</v>
      </c>
      <c r="G2329">
        <v>3</v>
      </c>
      <c r="H2329" t="s">
        <v>249</v>
      </c>
      <c r="I2329" t="s">
        <v>577</v>
      </c>
      <c r="J2329" t="s">
        <v>488</v>
      </c>
      <c r="K2329" s="142">
        <v>2</v>
      </c>
      <c r="L2329" s="326">
        <v>1.0499999625608329E-3</v>
      </c>
      <c r="M2329" s="326">
        <v>1.369999954476953E-3</v>
      </c>
      <c r="N2329" s="142">
        <v>8</v>
      </c>
      <c r="O2329" s="326">
        <v>1.5099999727681279E-3</v>
      </c>
      <c r="P2329" s="326">
        <v>2.090000081807375E-3</v>
      </c>
      <c r="Q2329" s="142">
        <v>374</v>
      </c>
      <c r="R2329" s="326">
        <v>3.03000002168119E-3</v>
      </c>
      <c r="S2329" s="326">
        <v>4.8099998384714127E-3</v>
      </c>
    </row>
    <row r="2330" spans="1:19" x14ac:dyDescent="0.25">
      <c r="A2330" t="s">
        <v>478</v>
      </c>
      <c r="B2330" t="s">
        <v>284</v>
      </c>
      <c r="C2330" t="s">
        <v>309</v>
      </c>
      <c r="D2330" t="s">
        <v>477</v>
      </c>
      <c r="E2330" t="s">
        <v>96</v>
      </c>
      <c r="F2330" t="s">
        <v>97</v>
      </c>
      <c r="G2330" s="133">
        <v>3</v>
      </c>
      <c r="H2330" t="s">
        <v>249</v>
      </c>
      <c r="I2330" t="s">
        <v>499</v>
      </c>
      <c r="J2330" t="s">
        <v>261</v>
      </c>
      <c r="K2330" s="327">
        <v>1902</v>
      </c>
      <c r="L2330" s="326">
        <v>0.99633002281188965</v>
      </c>
      <c r="N2330" s="327">
        <v>5251</v>
      </c>
      <c r="O2330" s="326">
        <v>0.99357002973556519</v>
      </c>
      <c r="Q2330" s="327">
        <v>122496</v>
      </c>
      <c r="R2330" s="326">
        <v>0.99278998374938965</v>
      </c>
      <c r="S2330" s="325"/>
    </row>
    <row r="2331" spans="1:19" x14ac:dyDescent="0.25">
      <c r="A2331" t="s">
        <v>478</v>
      </c>
      <c r="B2331" t="s">
        <v>284</v>
      </c>
      <c r="C2331" t="s">
        <v>309</v>
      </c>
      <c r="D2331" t="s">
        <v>477</v>
      </c>
      <c r="E2331" t="s">
        <v>96</v>
      </c>
      <c r="F2331" t="s">
        <v>97</v>
      </c>
      <c r="G2331" s="133">
        <v>3</v>
      </c>
      <c r="H2331" t="s">
        <v>249</v>
      </c>
      <c r="I2331" t="s">
        <v>499</v>
      </c>
      <c r="J2331" t="s">
        <v>262</v>
      </c>
      <c r="K2331" s="327">
        <v>7</v>
      </c>
      <c r="L2331" s="326">
        <v>3.6700000055134301E-3</v>
      </c>
      <c r="N2331" s="327">
        <v>34</v>
      </c>
      <c r="O2331" s="326">
        <v>6.4300000667572021E-3</v>
      </c>
      <c r="Q2331" s="327">
        <v>889</v>
      </c>
      <c r="R2331" s="326">
        <v>7.2099999524652958E-3</v>
      </c>
      <c r="S2331" s="325"/>
    </row>
    <row r="2332" spans="1:19" x14ac:dyDescent="0.25">
      <c r="A2332" t="s">
        <v>478</v>
      </c>
      <c r="B2332" t="s">
        <v>284</v>
      </c>
      <c r="C2332" t="s">
        <v>309</v>
      </c>
      <c r="D2332" t="s">
        <v>477</v>
      </c>
      <c r="E2332" t="s">
        <v>96</v>
      </c>
      <c r="F2332" t="s">
        <v>97</v>
      </c>
      <c r="G2332">
        <v>3</v>
      </c>
      <c r="H2332" t="s">
        <v>249</v>
      </c>
      <c r="I2332" t="s">
        <v>578</v>
      </c>
      <c r="J2332" t="s">
        <v>498</v>
      </c>
      <c r="K2332" s="142">
        <v>503</v>
      </c>
      <c r="L2332" s="326">
        <v>0.2634899914264679</v>
      </c>
      <c r="N2332" s="142">
        <v>1249</v>
      </c>
      <c r="O2332" s="326">
        <v>0.2363300025463104</v>
      </c>
      <c r="Q2332" s="142">
        <v>17871</v>
      </c>
      <c r="R2332" s="326">
        <v>0.1448400020599365</v>
      </c>
    </row>
    <row r="2333" spans="1:19" x14ac:dyDescent="0.25">
      <c r="A2333" t="s">
        <v>478</v>
      </c>
      <c r="B2333" t="s">
        <v>284</v>
      </c>
      <c r="C2333" t="s">
        <v>309</v>
      </c>
      <c r="D2333" t="s">
        <v>477</v>
      </c>
      <c r="E2333" t="s">
        <v>96</v>
      </c>
      <c r="F2333" t="s">
        <v>97</v>
      </c>
      <c r="G2333">
        <v>3</v>
      </c>
      <c r="H2333" t="s">
        <v>249</v>
      </c>
      <c r="I2333" t="s">
        <v>578</v>
      </c>
      <c r="J2333" t="s">
        <v>497</v>
      </c>
      <c r="K2333" s="142">
        <v>262</v>
      </c>
      <c r="L2333" s="326">
        <v>0.13723999261856079</v>
      </c>
      <c r="N2333" s="142">
        <v>913</v>
      </c>
      <c r="O2333" s="326">
        <v>0.17274999618530271</v>
      </c>
      <c r="Q2333" s="142">
        <v>21943</v>
      </c>
      <c r="R2333" s="326">
        <v>0.17783999443054199</v>
      </c>
    </row>
    <row r="2334" spans="1:19" x14ac:dyDescent="0.25">
      <c r="A2334" t="s">
        <v>478</v>
      </c>
      <c r="B2334" t="s">
        <v>284</v>
      </c>
      <c r="C2334" t="s">
        <v>309</v>
      </c>
      <c r="D2334" t="s">
        <v>477</v>
      </c>
      <c r="E2334" t="s">
        <v>96</v>
      </c>
      <c r="F2334" t="s">
        <v>97</v>
      </c>
      <c r="G2334">
        <v>3</v>
      </c>
      <c r="H2334" t="s">
        <v>249</v>
      </c>
      <c r="I2334" t="s">
        <v>578</v>
      </c>
      <c r="J2334" t="s">
        <v>496</v>
      </c>
      <c r="K2334" s="142">
        <v>349</v>
      </c>
      <c r="L2334" s="326">
        <v>0.18282000720500949</v>
      </c>
      <c r="N2334" s="142">
        <v>1011</v>
      </c>
      <c r="O2334" s="326">
        <v>0.19130000472068789</v>
      </c>
      <c r="Q2334" s="142">
        <v>25988</v>
      </c>
      <c r="R2334" s="326">
        <v>0.21062999963760379</v>
      </c>
    </row>
    <row r="2335" spans="1:19" x14ac:dyDescent="0.25">
      <c r="A2335" t="s">
        <v>478</v>
      </c>
      <c r="B2335" t="s">
        <v>284</v>
      </c>
      <c r="C2335" t="s">
        <v>309</v>
      </c>
      <c r="D2335" t="s">
        <v>477</v>
      </c>
      <c r="E2335" t="s">
        <v>96</v>
      </c>
      <c r="F2335" t="s">
        <v>97</v>
      </c>
      <c r="G2335" s="133">
        <v>3</v>
      </c>
      <c r="H2335" t="s">
        <v>249</v>
      </c>
      <c r="I2335" t="s">
        <v>578</v>
      </c>
      <c r="J2335" t="s">
        <v>495</v>
      </c>
      <c r="K2335" s="327">
        <v>441</v>
      </c>
      <c r="L2335" s="326">
        <v>0.2310100048780441</v>
      </c>
      <c r="N2335" s="327">
        <v>1218</v>
      </c>
      <c r="O2335" s="326">
        <v>0.23046000301837921</v>
      </c>
      <c r="Q2335" s="327">
        <v>27975</v>
      </c>
      <c r="R2335" s="326">
        <v>0.22673000395298001</v>
      </c>
      <c r="S2335" s="325"/>
    </row>
    <row r="2336" spans="1:19" x14ac:dyDescent="0.25">
      <c r="A2336" t="s">
        <v>478</v>
      </c>
      <c r="B2336" t="s">
        <v>284</v>
      </c>
      <c r="C2336" t="s">
        <v>309</v>
      </c>
      <c r="D2336" t="s">
        <v>477</v>
      </c>
      <c r="E2336" t="s">
        <v>96</v>
      </c>
      <c r="F2336" t="s">
        <v>97</v>
      </c>
      <c r="G2336" s="133">
        <v>3</v>
      </c>
      <c r="H2336" t="s">
        <v>249</v>
      </c>
      <c r="I2336" t="s">
        <v>578</v>
      </c>
      <c r="J2336" t="s">
        <v>494</v>
      </c>
      <c r="K2336" s="327">
        <v>354</v>
      </c>
      <c r="L2336" s="326">
        <v>0.1854400038719177</v>
      </c>
      <c r="N2336" s="327">
        <v>894</v>
      </c>
      <c r="O2336" s="326">
        <v>0.16915999352931979</v>
      </c>
      <c r="Q2336" s="327">
        <v>29608</v>
      </c>
      <c r="R2336" s="326">
        <v>0.23995999991893771</v>
      </c>
      <c r="S2336" s="325"/>
    </row>
    <row r="2337" spans="1:19" x14ac:dyDescent="0.25">
      <c r="A2337" t="s">
        <v>478</v>
      </c>
      <c r="B2337" t="s">
        <v>284</v>
      </c>
      <c r="C2337" t="s">
        <v>309</v>
      </c>
      <c r="D2337" t="s">
        <v>477</v>
      </c>
      <c r="E2337" t="s">
        <v>96</v>
      </c>
      <c r="F2337" t="s">
        <v>97</v>
      </c>
      <c r="G2337" s="133">
        <v>3</v>
      </c>
      <c r="H2337" t="s">
        <v>249</v>
      </c>
      <c r="I2337" t="s">
        <v>476</v>
      </c>
      <c r="J2337" t="s">
        <v>482</v>
      </c>
      <c r="K2337" s="327">
        <v>1413</v>
      </c>
      <c r="L2337" s="326">
        <v>0.74018001556396484</v>
      </c>
      <c r="M2337" s="326">
        <v>0.76668000221252441</v>
      </c>
      <c r="N2337" s="327">
        <v>3947</v>
      </c>
      <c r="O2337" s="326">
        <v>0.74682998657226563</v>
      </c>
      <c r="P2337" s="326">
        <v>0.76744997501373291</v>
      </c>
      <c r="Q2337" s="327">
        <v>91484</v>
      </c>
      <c r="R2337" s="326">
        <v>0.74145001173019409</v>
      </c>
      <c r="S2337" s="325">
        <v>0.77395999431610107</v>
      </c>
    </row>
    <row r="2338" spans="1:19" x14ac:dyDescent="0.25">
      <c r="A2338" t="s">
        <v>478</v>
      </c>
      <c r="B2338" t="s">
        <v>284</v>
      </c>
      <c r="C2338" t="s">
        <v>309</v>
      </c>
      <c r="D2338" t="s">
        <v>477</v>
      </c>
      <c r="E2338" t="s">
        <v>96</v>
      </c>
      <c r="F2338" t="s">
        <v>97</v>
      </c>
      <c r="G2338" s="133">
        <v>3</v>
      </c>
      <c r="H2338" t="s">
        <v>249</v>
      </c>
      <c r="I2338" t="s">
        <v>476</v>
      </c>
      <c r="J2338" t="s">
        <v>481</v>
      </c>
      <c r="K2338" s="327">
        <v>249</v>
      </c>
      <c r="L2338" s="326">
        <v>0.13042999804019931</v>
      </c>
      <c r="M2338" s="326">
        <v>0.13511000573635101</v>
      </c>
      <c r="N2338" s="327">
        <v>574</v>
      </c>
      <c r="O2338" s="326">
        <v>0.10860999673604969</v>
      </c>
      <c r="P2338" s="326">
        <v>0.11161000281572341</v>
      </c>
      <c r="Q2338" s="327">
        <v>12086</v>
      </c>
      <c r="R2338" s="326">
        <v>9.7949996590614319E-2</v>
      </c>
      <c r="S2338" s="325">
        <v>0.1022500023245811</v>
      </c>
    </row>
    <row r="2339" spans="1:19" x14ac:dyDescent="0.25">
      <c r="A2339" t="s">
        <v>478</v>
      </c>
      <c r="B2339" t="s">
        <v>284</v>
      </c>
      <c r="C2339" t="s">
        <v>309</v>
      </c>
      <c r="D2339" t="s">
        <v>477</v>
      </c>
      <c r="E2339" t="s">
        <v>96</v>
      </c>
      <c r="F2339" t="s">
        <v>97</v>
      </c>
      <c r="G2339" s="133">
        <v>3</v>
      </c>
      <c r="H2339" t="s">
        <v>249</v>
      </c>
      <c r="I2339" t="s">
        <v>476</v>
      </c>
      <c r="J2339" t="s">
        <v>480</v>
      </c>
      <c r="K2339" s="327">
        <v>111</v>
      </c>
      <c r="L2339" s="326">
        <v>5.8150000870227807E-2</v>
      </c>
      <c r="M2339" s="326">
        <v>6.023000180721283E-2</v>
      </c>
      <c r="N2339" s="327">
        <v>362</v>
      </c>
      <c r="O2339" s="326">
        <v>6.849999725818634E-2</v>
      </c>
      <c r="P2339" s="326">
        <v>7.0390000939369202E-2</v>
      </c>
      <c r="Q2339" s="327">
        <v>8487</v>
      </c>
      <c r="R2339" s="326">
        <v>6.8779997527599335E-2</v>
      </c>
      <c r="S2339" s="325">
        <v>7.1800000965595245E-2</v>
      </c>
    </row>
    <row r="2340" spans="1:19" x14ac:dyDescent="0.25">
      <c r="A2340" t="s">
        <v>478</v>
      </c>
      <c r="B2340" t="s">
        <v>284</v>
      </c>
      <c r="C2340" t="s">
        <v>309</v>
      </c>
      <c r="D2340" t="s">
        <v>477</v>
      </c>
      <c r="E2340" t="s">
        <v>96</v>
      </c>
      <c r="F2340" t="s">
        <v>97</v>
      </c>
      <c r="G2340">
        <v>3</v>
      </c>
      <c r="H2340" t="s">
        <v>249</v>
      </c>
      <c r="I2340" t="s">
        <v>476</v>
      </c>
      <c r="J2340" t="s">
        <v>479</v>
      </c>
      <c r="K2340" s="142">
        <v>66</v>
      </c>
      <c r="L2340" s="326">
        <v>3.4570001065731049E-2</v>
      </c>
      <c r="N2340" s="142">
        <v>142</v>
      </c>
      <c r="O2340" s="326">
        <v>2.6869999244809151E-2</v>
      </c>
      <c r="Q2340" s="142">
        <v>5183</v>
      </c>
      <c r="R2340" s="326">
        <v>4.2010001838207238E-2</v>
      </c>
    </row>
    <row r="2341" spans="1:19" x14ac:dyDescent="0.25">
      <c r="A2341" t="s">
        <v>478</v>
      </c>
      <c r="B2341" t="s">
        <v>284</v>
      </c>
      <c r="C2341" t="s">
        <v>309</v>
      </c>
      <c r="D2341" t="s">
        <v>477</v>
      </c>
      <c r="E2341" t="s">
        <v>96</v>
      </c>
      <c r="F2341" t="s">
        <v>97</v>
      </c>
      <c r="G2341" s="133">
        <v>3</v>
      </c>
      <c r="H2341" t="s">
        <v>249</v>
      </c>
      <c r="I2341" t="s">
        <v>476</v>
      </c>
      <c r="J2341" t="s">
        <v>475</v>
      </c>
      <c r="K2341" s="327">
        <v>70</v>
      </c>
      <c r="L2341" s="326">
        <v>3.6669999361038208E-2</v>
      </c>
      <c r="M2341" s="326">
        <v>3.7980001419782639E-2</v>
      </c>
      <c r="N2341" s="327">
        <v>260</v>
      </c>
      <c r="O2341" s="326">
        <v>4.9199998378753662E-2</v>
      </c>
      <c r="P2341" s="326">
        <v>5.0549998879432678E-2</v>
      </c>
      <c r="Q2341" s="327">
        <v>6145</v>
      </c>
      <c r="R2341" s="326">
        <v>4.9800001084804528E-2</v>
      </c>
      <c r="S2341" s="325">
        <v>5.1989998668432243E-2</v>
      </c>
    </row>
    <row r="2342" spans="1:19" x14ac:dyDescent="0.25">
      <c r="A2342" t="s">
        <v>478</v>
      </c>
      <c r="B2342" t="s">
        <v>284</v>
      </c>
      <c r="C2342" t="s">
        <v>309</v>
      </c>
      <c r="D2342" t="s">
        <v>477</v>
      </c>
      <c r="E2342" t="s">
        <v>98</v>
      </c>
      <c r="F2342" t="s">
        <v>99</v>
      </c>
      <c r="G2342" s="133">
        <v>15</v>
      </c>
      <c r="H2342" t="s">
        <v>256</v>
      </c>
      <c r="I2342" t="s">
        <v>525</v>
      </c>
      <c r="J2342" t="s">
        <v>530</v>
      </c>
      <c r="K2342" s="327">
        <v>10</v>
      </c>
      <c r="L2342" s="326">
        <v>1.6979999840259549E-2</v>
      </c>
      <c r="N2342" s="327">
        <v>26</v>
      </c>
      <c r="O2342" s="326">
        <v>8.6399996653199196E-3</v>
      </c>
      <c r="Q2342" s="327">
        <v>595</v>
      </c>
      <c r="R2342" s="326">
        <v>4.8199999146163464E-3</v>
      </c>
      <c r="S2342" s="325"/>
    </row>
    <row r="2343" spans="1:19" x14ac:dyDescent="0.25">
      <c r="A2343" t="s">
        <v>478</v>
      </c>
      <c r="B2343" t="s">
        <v>284</v>
      </c>
      <c r="C2343" t="s">
        <v>309</v>
      </c>
      <c r="D2343" t="s">
        <v>477</v>
      </c>
      <c r="E2343" t="s">
        <v>98</v>
      </c>
      <c r="F2343" t="s">
        <v>99</v>
      </c>
      <c r="G2343" s="133">
        <v>15</v>
      </c>
      <c r="H2343" t="s">
        <v>256</v>
      </c>
      <c r="I2343" t="s">
        <v>525</v>
      </c>
      <c r="J2343" t="s">
        <v>529</v>
      </c>
      <c r="K2343" s="327">
        <v>56</v>
      </c>
      <c r="L2343" s="326">
        <v>9.5080003142356873E-2</v>
      </c>
      <c r="N2343" s="327">
        <v>205</v>
      </c>
      <c r="O2343" s="326">
        <v>6.8109996616840363E-2</v>
      </c>
      <c r="Q2343" s="327">
        <v>4962</v>
      </c>
      <c r="R2343" s="326">
        <v>4.0219999849796302E-2</v>
      </c>
      <c r="S2343" s="325"/>
    </row>
    <row r="2344" spans="1:19" x14ac:dyDescent="0.25">
      <c r="A2344" t="s">
        <v>478</v>
      </c>
      <c r="B2344" t="s">
        <v>284</v>
      </c>
      <c r="C2344" t="s">
        <v>309</v>
      </c>
      <c r="D2344" t="s">
        <v>477</v>
      </c>
      <c r="E2344" t="s">
        <v>98</v>
      </c>
      <c r="F2344" t="s">
        <v>99</v>
      </c>
      <c r="G2344" s="133">
        <v>15</v>
      </c>
      <c r="H2344" t="s">
        <v>256</v>
      </c>
      <c r="I2344" t="s">
        <v>525</v>
      </c>
      <c r="J2344" t="s">
        <v>528</v>
      </c>
      <c r="K2344" s="327">
        <v>126</v>
      </c>
      <c r="L2344" s="326">
        <v>0.213919997215271</v>
      </c>
      <c r="N2344" s="327">
        <v>538</v>
      </c>
      <c r="O2344" s="326">
        <v>0.178739994764328</v>
      </c>
      <c r="Q2344" s="327">
        <v>15699</v>
      </c>
      <c r="R2344" s="326">
        <v>0.12724000215530401</v>
      </c>
      <c r="S2344" s="325"/>
    </row>
    <row r="2345" spans="1:19" x14ac:dyDescent="0.25">
      <c r="A2345" t="s">
        <v>478</v>
      </c>
      <c r="B2345" t="s">
        <v>284</v>
      </c>
      <c r="C2345" t="s">
        <v>309</v>
      </c>
      <c r="D2345" t="s">
        <v>477</v>
      </c>
      <c r="E2345" t="s">
        <v>98</v>
      </c>
      <c r="F2345" t="s">
        <v>99</v>
      </c>
      <c r="G2345" s="133">
        <v>15</v>
      </c>
      <c r="H2345" t="s">
        <v>256</v>
      </c>
      <c r="I2345" t="s">
        <v>525</v>
      </c>
      <c r="J2345" t="s">
        <v>527</v>
      </c>
      <c r="K2345" s="327">
        <v>123</v>
      </c>
      <c r="L2345" s="326">
        <v>0.20882999897003171</v>
      </c>
      <c r="N2345" s="327">
        <v>793</v>
      </c>
      <c r="O2345" s="326">
        <v>0.26346001029014587</v>
      </c>
      <c r="Q2345" s="327">
        <v>30576</v>
      </c>
      <c r="R2345" s="326">
        <v>0.2478100061416626</v>
      </c>
      <c r="S2345" s="325"/>
    </row>
    <row r="2346" spans="1:19" x14ac:dyDescent="0.25">
      <c r="A2346" t="s">
        <v>478</v>
      </c>
      <c r="B2346" t="s">
        <v>284</v>
      </c>
      <c r="C2346" t="s">
        <v>309</v>
      </c>
      <c r="D2346" t="s">
        <v>477</v>
      </c>
      <c r="E2346" t="s">
        <v>98</v>
      </c>
      <c r="F2346" t="s">
        <v>99</v>
      </c>
      <c r="G2346" s="133">
        <v>15</v>
      </c>
      <c r="H2346" t="s">
        <v>256</v>
      </c>
      <c r="I2346" t="s">
        <v>525</v>
      </c>
      <c r="J2346" t="s">
        <v>526</v>
      </c>
      <c r="K2346" s="327">
        <v>79</v>
      </c>
      <c r="L2346" s="326">
        <v>0.13413000106811521</v>
      </c>
      <c r="N2346" s="327">
        <v>678</v>
      </c>
      <c r="O2346" s="326">
        <v>0.2252500057220459</v>
      </c>
      <c r="Q2346" s="327">
        <v>30917</v>
      </c>
      <c r="R2346" s="326">
        <v>0.25056999921798712</v>
      </c>
      <c r="S2346" s="325"/>
    </row>
    <row r="2347" spans="1:19" x14ac:dyDescent="0.25">
      <c r="A2347" t="s">
        <v>478</v>
      </c>
      <c r="B2347" t="s">
        <v>284</v>
      </c>
      <c r="C2347" t="s">
        <v>309</v>
      </c>
      <c r="D2347" t="s">
        <v>477</v>
      </c>
      <c r="E2347" t="s">
        <v>98</v>
      </c>
      <c r="F2347" t="s">
        <v>99</v>
      </c>
      <c r="G2347" s="133">
        <v>15</v>
      </c>
      <c r="H2347" t="s">
        <v>256</v>
      </c>
      <c r="I2347" t="s">
        <v>525</v>
      </c>
      <c r="J2347" t="s">
        <v>259</v>
      </c>
      <c r="K2347" s="327">
        <v>97</v>
      </c>
      <c r="L2347" s="326">
        <v>0.16469000279903409</v>
      </c>
      <c r="N2347" s="327">
        <v>445</v>
      </c>
      <c r="O2347" s="326">
        <v>0.1478399932384491</v>
      </c>
      <c r="Q2347" s="327">
        <v>23351</v>
      </c>
      <c r="R2347" s="326">
        <v>0.18925000727176669</v>
      </c>
      <c r="S2347" s="325"/>
    </row>
    <row r="2348" spans="1:19" x14ac:dyDescent="0.25">
      <c r="A2348" t="s">
        <v>478</v>
      </c>
      <c r="B2348" t="s">
        <v>284</v>
      </c>
      <c r="C2348" t="s">
        <v>309</v>
      </c>
      <c r="D2348" t="s">
        <v>477</v>
      </c>
      <c r="E2348" t="s">
        <v>98</v>
      </c>
      <c r="F2348" t="s">
        <v>99</v>
      </c>
      <c r="G2348">
        <v>15</v>
      </c>
      <c r="H2348" t="s">
        <v>256</v>
      </c>
      <c r="I2348" t="s">
        <v>525</v>
      </c>
      <c r="J2348" t="s">
        <v>260</v>
      </c>
      <c r="K2348" s="142">
        <v>98</v>
      </c>
      <c r="L2348" s="326">
        <v>0.16638000309467321</v>
      </c>
      <c r="N2348" s="142">
        <v>325</v>
      </c>
      <c r="O2348" s="326">
        <v>0.10796999931335451</v>
      </c>
      <c r="Q2348" s="142">
        <v>17285</v>
      </c>
      <c r="R2348" s="326">
        <v>0.14009000360965729</v>
      </c>
    </row>
    <row r="2349" spans="1:19" x14ac:dyDescent="0.25">
      <c r="A2349" t="s">
        <v>478</v>
      </c>
      <c r="B2349" t="s">
        <v>284</v>
      </c>
      <c r="C2349" t="s">
        <v>309</v>
      </c>
      <c r="D2349" t="s">
        <v>477</v>
      </c>
      <c r="E2349" t="s">
        <v>98</v>
      </c>
      <c r="F2349" t="s">
        <v>99</v>
      </c>
      <c r="G2349" s="133">
        <v>15</v>
      </c>
      <c r="H2349" t="s">
        <v>256</v>
      </c>
      <c r="I2349" t="s">
        <v>521</v>
      </c>
      <c r="J2349" t="s">
        <v>524</v>
      </c>
      <c r="K2349" s="327">
        <v>459</v>
      </c>
      <c r="L2349" s="326">
        <v>0.77929002046585083</v>
      </c>
      <c r="M2349" s="326">
        <v>0.8406599760055542</v>
      </c>
      <c r="N2349" s="327">
        <v>2400</v>
      </c>
      <c r="O2349" s="326">
        <v>0.79733997583389282</v>
      </c>
      <c r="P2349" s="326">
        <v>0.84895998239517212</v>
      </c>
      <c r="Q2349" s="327">
        <v>99716</v>
      </c>
      <c r="R2349" s="326">
        <v>0.80817002058029175</v>
      </c>
      <c r="S2349" s="325">
        <v>0.84360998868942261</v>
      </c>
    </row>
    <row r="2350" spans="1:19" x14ac:dyDescent="0.25">
      <c r="A2350" t="s">
        <v>478</v>
      </c>
      <c r="B2350" t="s">
        <v>284</v>
      </c>
      <c r="C2350" t="s">
        <v>309</v>
      </c>
      <c r="D2350" t="s">
        <v>477</v>
      </c>
      <c r="E2350" t="s">
        <v>98</v>
      </c>
      <c r="F2350" t="s">
        <v>99</v>
      </c>
      <c r="G2350" s="133">
        <v>15</v>
      </c>
      <c r="H2350" t="s">
        <v>256</v>
      </c>
      <c r="I2350" t="s">
        <v>521</v>
      </c>
      <c r="J2350" t="s">
        <v>523</v>
      </c>
      <c r="K2350" s="327">
        <v>55</v>
      </c>
      <c r="L2350" s="326">
        <v>9.3379996716976166E-2</v>
      </c>
      <c r="M2350" s="326">
        <v>0.10073000192642211</v>
      </c>
      <c r="N2350" s="327">
        <v>253</v>
      </c>
      <c r="O2350" s="326">
        <v>8.4049999713897705E-2</v>
      </c>
      <c r="P2350" s="326">
        <v>8.9489996433258057E-2</v>
      </c>
      <c r="Q2350" s="327">
        <v>10969</v>
      </c>
      <c r="R2350" s="326">
        <v>8.8899999856948853E-2</v>
      </c>
      <c r="S2350" s="325">
        <v>9.2799998819828033E-2</v>
      </c>
    </row>
    <row r="2351" spans="1:19" x14ac:dyDescent="0.25">
      <c r="A2351" t="s">
        <v>478</v>
      </c>
      <c r="B2351" t="s">
        <v>284</v>
      </c>
      <c r="C2351" t="s">
        <v>309</v>
      </c>
      <c r="D2351" t="s">
        <v>477</v>
      </c>
      <c r="E2351" t="s">
        <v>98</v>
      </c>
      <c r="F2351" t="s">
        <v>99</v>
      </c>
      <c r="G2351">
        <v>15</v>
      </c>
      <c r="H2351" t="s">
        <v>256</v>
      </c>
      <c r="I2351" t="s">
        <v>521</v>
      </c>
      <c r="J2351" t="s">
        <v>522</v>
      </c>
      <c r="K2351" s="142">
        <v>32</v>
      </c>
      <c r="L2351" s="326">
        <v>5.4329998791217797E-2</v>
      </c>
      <c r="M2351" s="326">
        <v>5.8609999716281891E-2</v>
      </c>
      <c r="N2351" s="142">
        <v>174</v>
      </c>
      <c r="O2351" s="326">
        <v>5.7810001075267792E-2</v>
      </c>
      <c r="P2351" s="326">
        <v>6.1549998819828033E-2</v>
      </c>
      <c r="Q2351" s="142">
        <v>7517</v>
      </c>
      <c r="R2351" s="326">
        <v>6.0920000076293952E-2</v>
      </c>
      <c r="S2351" s="326">
        <v>6.3589997589588165E-2</v>
      </c>
    </row>
    <row r="2352" spans="1:19" x14ac:dyDescent="0.25">
      <c r="A2352" t="s">
        <v>478</v>
      </c>
      <c r="B2352" t="s">
        <v>284</v>
      </c>
      <c r="C2352" t="s">
        <v>309</v>
      </c>
      <c r="D2352" t="s">
        <v>477</v>
      </c>
      <c r="E2352" t="s">
        <v>98</v>
      </c>
      <c r="F2352" t="s">
        <v>99</v>
      </c>
      <c r="G2352">
        <v>15</v>
      </c>
      <c r="H2352" t="s">
        <v>256</v>
      </c>
      <c r="I2352" t="s">
        <v>521</v>
      </c>
      <c r="J2352" t="s">
        <v>438</v>
      </c>
      <c r="K2352" s="142">
        <v>43</v>
      </c>
      <c r="L2352" s="326">
        <v>7.3009997606277466E-2</v>
      </c>
      <c r="N2352" s="142">
        <v>183</v>
      </c>
      <c r="O2352" s="326">
        <v>6.080000102519989E-2</v>
      </c>
      <c r="Q2352" s="142">
        <v>5183</v>
      </c>
      <c r="R2352" s="326">
        <v>4.2010001838207238E-2</v>
      </c>
    </row>
    <row r="2353" spans="1:19" x14ac:dyDescent="0.25">
      <c r="A2353" t="s">
        <v>478</v>
      </c>
      <c r="B2353" t="s">
        <v>284</v>
      </c>
      <c r="C2353" t="s">
        <v>309</v>
      </c>
      <c r="D2353" t="s">
        <v>477</v>
      </c>
      <c r="E2353" t="s">
        <v>98</v>
      </c>
      <c r="F2353" t="s">
        <v>99</v>
      </c>
      <c r="G2353" s="133">
        <v>15</v>
      </c>
      <c r="H2353" t="s">
        <v>256</v>
      </c>
      <c r="I2353" t="s">
        <v>517</v>
      </c>
      <c r="J2353" t="s">
        <v>520</v>
      </c>
      <c r="K2353" s="327">
        <v>218</v>
      </c>
      <c r="L2353" s="326">
        <v>0.37011998891830439</v>
      </c>
      <c r="N2353" s="327">
        <v>1105</v>
      </c>
      <c r="O2353" s="326">
        <v>0.36711001396179199</v>
      </c>
      <c r="Q2353" s="327">
        <v>43571</v>
      </c>
      <c r="R2353" s="326">
        <v>0.35313001275062561</v>
      </c>
      <c r="S2353" s="325"/>
    </row>
    <row r="2354" spans="1:19" x14ac:dyDescent="0.25">
      <c r="A2354" t="s">
        <v>478</v>
      </c>
      <c r="B2354" t="s">
        <v>284</v>
      </c>
      <c r="C2354" t="s">
        <v>309</v>
      </c>
      <c r="D2354" t="s">
        <v>477</v>
      </c>
      <c r="E2354" t="s">
        <v>98</v>
      </c>
      <c r="F2354" t="s">
        <v>99</v>
      </c>
      <c r="G2354">
        <v>15</v>
      </c>
      <c r="H2354" t="s">
        <v>256</v>
      </c>
      <c r="I2354" t="s">
        <v>517</v>
      </c>
      <c r="J2354" t="s">
        <v>519</v>
      </c>
      <c r="K2354" s="142">
        <v>173</v>
      </c>
      <c r="L2354" s="326">
        <v>0.29372000694274902</v>
      </c>
      <c r="N2354" s="142">
        <v>855</v>
      </c>
      <c r="O2354" s="326">
        <v>0.28404998779296881</v>
      </c>
      <c r="Q2354" s="142">
        <v>34904</v>
      </c>
      <c r="R2354" s="326">
        <v>0.28288999199867249</v>
      </c>
    </row>
    <row r="2355" spans="1:19" x14ac:dyDescent="0.25">
      <c r="A2355" t="s">
        <v>478</v>
      </c>
      <c r="B2355" t="s">
        <v>284</v>
      </c>
      <c r="C2355" t="s">
        <v>309</v>
      </c>
      <c r="D2355" t="s">
        <v>477</v>
      </c>
      <c r="E2355" t="s">
        <v>98</v>
      </c>
      <c r="F2355" t="s">
        <v>99</v>
      </c>
      <c r="G2355" s="133">
        <v>15</v>
      </c>
      <c r="H2355" t="s">
        <v>256</v>
      </c>
      <c r="I2355" t="s">
        <v>517</v>
      </c>
      <c r="J2355" t="s">
        <v>518</v>
      </c>
      <c r="K2355" s="327">
        <v>198</v>
      </c>
      <c r="L2355" s="326">
        <v>0.33616000413894648</v>
      </c>
      <c r="N2355" s="327">
        <v>1050</v>
      </c>
      <c r="O2355" s="326">
        <v>0.34883999824523931</v>
      </c>
      <c r="Q2355" s="327">
        <v>44910</v>
      </c>
      <c r="R2355" s="326">
        <v>0.3639799952507019</v>
      </c>
      <c r="S2355" s="325"/>
    </row>
    <row r="2356" spans="1:19" x14ac:dyDescent="0.25">
      <c r="A2356" t="s">
        <v>478</v>
      </c>
      <c r="B2356" t="s">
        <v>284</v>
      </c>
      <c r="C2356" t="s">
        <v>309</v>
      </c>
      <c r="D2356" t="s">
        <v>477</v>
      </c>
      <c r="E2356" t="s">
        <v>98</v>
      </c>
      <c r="F2356" t="s">
        <v>99</v>
      </c>
      <c r="G2356">
        <v>15</v>
      </c>
      <c r="H2356" t="s">
        <v>256</v>
      </c>
      <c r="I2356" t="s">
        <v>513</v>
      </c>
      <c r="J2356" t="s">
        <v>516</v>
      </c>
      <c r="K2356" s="142">
        <v>51</v>
      </c>
      <c r="L2356" s="326">
        <v>8.6589999496936798E-2</v>
      </c>
      <c r="M2356" s="326">
        <v>9.5859996974468231E-2</v>
      </c>
      <c r="N2356" s="142">
        <v>131</v>
      </c>
      <c r="O2356" s="326">
        <v>4.3519999831914902E-2</v>
      </c>
      <c r="P2356" s="326">
        <v>5.3190000355243683E-2</v>
      </c>
      <c r="Q2356" s="142">
        <v>4179</v>
      </c>
      <c r="R2356" s="326">
        <v>3.3870000392198563E-2</v>
      </c>
      <c r="S2356" s="326">
        <v>3.8320001214742661E-2</v>
      </c>
    </row>
    <row r="2357" spans="1:19" x14ac:dyDescent="0.25">
      <c r="A2357" t="s">
        <v>478</v>
      </c>
      <c r="B2357" t="s">
        <v>284</v>
      </c>
      <c r="C2357" t="s">
        <v>309</v>
      </c>
      <c r="D2357" t="s">
        <v>477</v>
      </c>
      <c r="E2357" t="s">
        <v>98</v>
      </c>
      <c r="F2357" t="s">
        <v>99</v>
      </c>
      <c r="G2357">
        <v>15</v>
      </c>
      <c r="H2357" t="s">
        <v>256</v>
      </c>
      <c r="I2357" t="s">
        <v>513</v>
      </c>
      <c r="J2357" t="s">
        <v>515</v>
      </c>
      <c r="K2357" s="142">
        <v>28</v>
      </c>
      <c r="L2357" s="326">
        <v>4.7540001571178443E-2</v>
      </c>
      <c r="M2357" s="326">
        <v>5.2629999816417687E-2</v>
      </c>
      <c r="N2357" s="142">
        <v>327</v>
      </c>
      <c r="O2357" s="326">
        <v>0.10864000022411351</v>
      </c>
      <c r="P2357" s="326">
        <v>0.1327600032091141</v>
      </c>
      <c r="Q2357" s="142">
        <v>13286</v>
      </c>
      <c r="R2357" s="326">
        <v>0.1076800003647804</v>
      </c>
      <c r="S2357" s="326">
        <v>0.12182000279426571</v>
      </c>
    </row>
    <row r="2358" spans="1:19" x14ac:dyDescent="0.25">
      <c r="A2358" t="s">
        <v>478</v>
      </c>
      <c r="B2358" t="s">
        <v>284</v>
      </c>
      <c r="C2358" t="s">
        <v>309</v>
      </c>
      <c r="D2358" t="s">
        <v>477</v>
      </c>
      <c r="E2358" t="s">
        <v>98</v>
      </c>
      <c r="F2358" t="s">
        <v>99</v>
      </c>
      <c r="G2358">
        <v>15</v>
      </c>
      <c r="H2358" t="s">
        <v>256</v>
      </c>
      <c r="I2358" t="s">
        <v>513</v>
      </c>
      <c r="J2358" t="s">
        <v>514</v>
      </c>
      <c r="K2358" s="142">
        <v>453</v>
      </c>
      <c r="L2358" s="326">
        <v>0.76910001039505005</v>
      </c>
      <c r="M2358" s="326">
        <v>0.85149997472763062</v>
      </c>
      <c r="N2358" s="142">
        <v>2005</v>
      </c>
      <c r="O2358" s="326">
        <v>0.66610997915267944</v>
      </c>
      <c r="P2358" s="326">
        <v>0.81405001878738403</v>
      </c>
      <c r="Q2358" s="142">
        <v>91601</v>
      </c>
      <c r="R2358" s="326">
        <v>0.74239999055862427</v>
      </c>
      <c r="S2358" s="326">
        <v>0.83986997604370117</v>
      </c>
    </row>
    <row r="2359" spans="1:19" x14ac:dyDescent="0.25">
      <c r="A2359" t="s">
        <v>478</v>
      </c>
      <c r="B2359" t="s">
        <v>284</v>
      </c>
      <c r="C2359" t="s">
        <v>309</v>
      </c>
      <c r="D2359" t="s">
        <v>477</v>
      </c>
      <c r="E2359" t="s">
        <v>98</v>
      </c>
      <c r="F2359" t="s">
        <v>99</v>
      </c>
      <c r="G2359" s="133">
        <v>15</v>
      </c>
      <c r="H2359" t="s">
        <v>256</v>
      </c>
      <c r="I2359" t="s">
        <v>513</v>
      </c>
      <c r="J2359" t="s">
        <v>512</v>
      </c>
      <c r="K2359" s="327">
        <v>57</v>
      </c>
      <c r="L2359" s="326">
        <v>9.6770003437995911E-2</v>
      </c>
      <c r="N2359" s="327">
        <v>547</v>
      </c>
      <c r="O2359" s="326">
        <v>0.1817300021648407</v>
      </c>
      <c r="Q2359" s="327">
        <v>14319</v>
      </c>
      <c r="R2359" s="326">
        <v>0.11604999750852581</v>
      </c>
      <c r="S2359" s="325"/>
    </row>
    <row r="2360" spans="1:19" x14ac:dyDescent="0.25">
      <c r="A2360" t="s">
        <v>478</v>
      </c>
      <c r="B2360" t="s">
        <v>284</v>
      </c>
      <c r="C2360" t="s">
        <v>309</v>
      </c>
      <c r="D2360" t="s">
        <v>477</v>
      </c>
      <c r="E2360" t="s">
        <v>98</v>
      </c>
      <c r="F2360" t="s">
        <v>99</v>
      </c>
      <c r="G2360" s="133">
        <v>15</v>
      </c>
      <c r="H2360" t="s">
        <v>256</v>
      </c>
      <c r="I2360" t="s">
        <v>575</v>
      </c>
      <c r="J2360" t="s">
        <v>511</v>
      </c>
      <c r="K2360" s="327">
        <v>36</v>
      </c>
      <c r="L2360" s="326">
        <v>6.111999973654747E-2</v>
      </c>
      <c r="M2360" s="326">
        <v>6.4630001783370972E-2</v>
      </c>
      <c r="N2360" s="327">
        <v>162</v>
      </c>
      <c r="O2360" s="326">
        <v>5.3819999098777771E-2</v>
      </c>
      <c r="P2360" s="326">
        <v>5.7939998805522919E-2</v>
      </c>
      <c r="Q2360" s="327">
        <v>5100</v>
      </c>
      <c r="R2360" s="326">
        <v>4.1329998522996902E-2</v>
      </c>
      <c r="S2360" s="325">
        <v>4.4070001691579819E-2</v>
      </c>
    </row>
    <row r="2361" spans="1:19" x14ac:dyDescent="0.25">
      <c r="A2361" t="s">
        <v>478</v>
      </c>
      <c r="B2361" t="s">
        <v>284</v>
      </c>
      <c r="C2361" t="s">
        <v>309</v>
      </c>
      <c r="D2361" t="s">
        <v>477</v>
      </c>
      <c r="E2361" t="s">
        <v>98</v>
      </c>
      <c r="F2361" t="s">
        <v>99</v>
      </c>
      <c r="G2361" s="133">
        <v>15</v>
      </c>
      <c r="H2361" t="s">
        <v>256</v>
      </c>
      <c r="I2361" t="s">
        <v>575</v>
      </c>
      <c r="J2361" t="s">
        <v>510</v>
      </c>
      <c r="K2361" s="327">
        <v>115</v>
      </c>
      <c r="L2361" s="326">
        <v>0.195250004529953</v>
      </c>
      <c r="M2361" s="326">
        <v>0.20645999908447271</v>
      </c>
      <c r="N2361" s="327">
        <v>499</v>
      </c>
      <c r="O2361" s="326">
        <v>0.16577999293804169</v>
      </c>
      <c r="P2361" s="326">
        <v>0.17847000062465671</v>
      </c>
      <c r="Q2361" s="327">
        <v>2781</v>
      </c>
      <c r="R2361" s="326">
        <v>2.2539999336004261E-2</v>
      </c>
      <c r="S2361" s="325">
        <v>2.4029999971389771E-2</v>
      </c>
    </row>
    <row r="2362" spans="1:19" x14ac:dyDescent="0.25">
      <c r="A2362" t="s">
        <v>478</v>
      </c>
      <c r="B2362" t="s">
        <v>284</v>
      </c>
      <c r="C2362" t="s">
        <v>309</v>
      </c>
      <c r="D2362" t="s">
        <v>477</v>
      </c>
      <c r="E2362" t="s">
        <v>98</v>
      </c>
      <c r="F2362" t="s">
        <v>99</v>
      </c>
      <c r="G2362" s="133">
        <v>15</v>
      </c>
      <c r="H2362" t="s">
        <v>256</v>
      </c>
      <c r="I2362" t="s">
        <v>575</v>
      </c>
      <c r="J2362" t="s">
        <v>509</v>
      </c>
      <c r="K2362" s="327">
        <v>18</v>
      </c>
      <c r="L2362" s="326">
        <v>3.0559999868273739E-2</v>
      </c>
      <c r="M2362" s="326">
        <v>3.2320000231266022E-2</v>
      </c>
      <c r="N2362" s="327">
        <v>69</v>
      </c>
      <c r="O2362" s="326">
        <v>2.2919999435544011E-2</v>
      </c>
      <c r="P2362" s="326">
        <v>2.4679999798536301E-2</v>
      </c>
      <c r="Q2362" s="327">
        <v>909</v>
      </c>
      <c r="R2362" s="326">
        <v>7.3699997738003731E-3</v>
      </c>
      <c r="S2362" s="325">
        <v>7.8499997034668922E-3</v>
      </c>
    </row>
    <row r="2363" spans="1:19" x14ac:dyDescent="0.25">
      <c r="A2363" t="s">
        <v>478</v>
      </c>
      <c r="B2363" t="s">
        <v>284</v>
      </c>
      <c r="C2363" t="s">
        <v>309</v>
      </c>
      <c r="D2363" t="s">
        <v>477</v>
      </c>
      <c r="E2363" t="s">
        <v>98</v>
      </c>
      <c r="F2363" t="s">
        <v>99</v>
      </c>
      <c r="G2363">
        <v>15</v>
      </c>
      <c r="H2363" t="s">
        <v>256</v>
      </c>
      <c r="I2363" t="s">
        <v>575</v>
      </c>
      <c r="J2363" t="s">
        <v>508</v>
      </c>
      <c r="K2363" s="142">
        <v>26</v>
      </c>
      <c r="L2363" s="326">
        <v>4.4139999896287918E-2</v>
      </c>
      <c r="M2363" s="326">
        <v>4.6679999679327011E-2</v>
      </c>
      <c r="N2363" s="142">
        <v>115</v>
      </c>
      <c r="O2363" s="326">
        <v>3.8210000842809677E-2</v>
      </c>
      <c r="P2363" s="326">
        <v>4.1129998862743378E-2</v>
      </c>
      <c r="Q2363" s="142">
        <v>2219</v>
      </c>
      <c r="R2363" s="326">
        <v>1.7980000004172329E-2</v>
      </c>
      <c r="S2363" s="326">
        <v>1.9169999286532399E-2</v>
      </c>
    </row>
    <row r="2364" spans="1:19" x14ac:dyDescent="0.25">
      <c r="A2364" t="s">
        <v>478</v>
      </c>
      <c r="B2364" t="s">
        <v>284</v>
      </c>
      <c r="C2364" t="s">
        <v>309</v>
      </c>
      <c r="D2364" t="s">
        <v>477</v>
      </c>
      <c r="E2364" t="s">
        <v>98</v>
      </c>
      <c r="F2364" t="s">
        <v>99</v>
      </c>
      <c r="G2364" s="133">
        <v>15</v>
      </c>
      <c r="H2364" t="s">
        <v>256</v>
      </c>
      <c r="I2364" t="s">
        <v>575</v>
      </c>
      <c r="J2364" t="s">
        <v>438</v>
      </c>
      <c r="K2364" s="327">
        <v>32</v>
      </c>
      <c r="L2364" s="326">
        <v>5.4329998791217797E-2</v>
      </c>
      <c r="N2364" s="327">
        <v>214</v>
      </c>
      <c r="O2364" s="326">
        <v>7.1099996566772461E-2</v>
      </c>
      <c r="Q2364" s="327">
        <v>7648</v>
      </c>
      <c r="R2364" s="326">
        <v>6.1980001628398902E-2</v>
      </c>
      <c r="S2364" s="325"/>
    </row>
    <row r="2365" spans="1:19" x14ac:dyDescent="0.25">
      <c r="A2365" t="s">
        <v>478</v>
      </c>
      <c r="B2365" t="s">
        <v>284</v>
      </c>
      <c r="C2365" t="s">
        <v>309</v>
      </c>
      <c r="D2365" t="s">
        <v>477</v>
      </c>
      <c r="E2365" t="s">
        <v>98</v>
      </c>
      <c r="F2365" t="s">
        <v>99</v>
      </c>
      <c r="G2365">
        <v>15</v>
      </c>
      <c r="H2365" t="s">
        <v>256</v>
      </c>
      <c r="I2365" t="s">
        <v>575</v>
      </c>
      <c r="J2365" t="s">
        <v>507</v>
      </c>
      <c r="K2365" s="142">
        <v>362</v>
      </c>
      <c r="L2365" s="326">
        <v>0.61460000276565552</v>
      </c>
      <c r="M2365" s="326">
        <v>0.64990997314453125</v>
      </c>
      <c r="N2365" s="142">
        <v>1951</v>
      </c>
      <c r="O2365" s="326">
        <v>0.64816999435424805</v>
      </c>
      <c r="P2365" s="326">
        <v>0.69778001308441162</v>
      </c>
      <c r="Q2365" s="142">
        <v>104728</v>
      </c>
      <c r="R2365" s="326">
        <v>0.84878998994827271</v>
      </c>
      <c r="S2365" s="326">
        <v>0.90487998723983765</v>
      </c>
    </row>
    <row r="2366" spans="1:19" x14ac:dyDescent="0.25">
      <c r="A2366" t="s">
        <v>478</v>
      </c>
      <c r="B2366" t="s">
        <v>284</v>
      </c>
      <c r="C2366" t="s">
        <v>309</v>
      </c>
      <c r="D2366" t="s">
        <v>477</v>
      </c>
      <c r="E2366" t="s">
        <v>98</v>
      </c>
      <c r="F2366" t="s">
        <v>99</v>
      </c>
      <c r="G2366" s="133">
        <v>15</v>
      </c>
      <c r="H2366" t="s">
        <v>256</v>
      </c>
      <c r="I2366" t="s">
        <v>576</v>
      </c>
      <c r="J2366" t="s">
        <v>485</v>
      </c>
      <c r="K2366" s="327">
        <v>0</v>
      </c>
      <c r="L2366" s="326">
        <v>0</v>
      </c>
      <c r="N2366" s="327">
        <v>0</v>
      </c>
      <c r="O2366" s="326">
        <v>0</v>
      </c>
      <c r="Q2366" s="327">
        <v>2</v>
      </c>
      <c r="R2366" s="326">
        <v>1.99999994947575E-5</v>
      </c>
      <c r="S2366" s="325">
        <v>0.5</v>
      </c>
    </row>
    <row r="2367" spans="1:19" x14ac:dyDescent="0.25">
      <c r="A2367" t="s">
        <v>478</v>
      </c>
      <c r="B2367" t="s">
        <v>284</v>
      </c>
      <c r="C2367" t="s">
        <v>309</v>
      </c>
      <c r="D2367" t="s">
        <v>477</v>
      </c>
      <c r="E2367" t="s">
        <v>98</v>
      </c>
      <c r="F2367" t="s">
        <v>99</v>
      </c>
      <c r="G2367" s="133">
        <v>15</v>
      </c>
      <c r="H2367" t="s">
        <v>256</v>
      </c>
      <c r="I2367" t="s">
        <v>576</v>
      </c>
      <c r="J2367" t="s">
        <v>484</v>
      </c>
      <c r="K2367" s="327">
        <v>0</v>
      </c>
      <c r="L2367" s="326">
        <v>0</v>
      </c>
      <c r="N2367" s="327">
        <v>0</v>
      </c>
      <c r="O2367" s="326">
        <v>0</v>
      </c>
      <c r="Q2367" s="327">
        <v>2</v>
      </c>
      <c r="R2367" s="326">
        <v>1.99999994947575E-5</v>
      </c>
      <c r="S2367" s="325">
        <v>0.5</v>
      </c>
    </row>
    <row r="2368" spans="1:19" x14ac:dyDescent="0.25">
      <c r="A2368" t="s">
        <v>478</v>
      </c>
      <c r="B2368" t="s">
        <v>284</v>
      </c>
      <c r="C2368" t="s">
        <v>309</v>
      </c>
      <c r="D2368" t="s">
        <v>477</v>
      </c>
      <c r="E2368" t="s">
        <v>98</v>
      </c>
      <c r="F2368" t="s">
        <v>99</v>
      </c>
      <c r="G2368" s="133">
        <v>15</v>
      </c>
      <c r="H2368" t="s">
        <v>256</v>
      </c>
      <c r="I2368" t="s">
        <v>576</v>
      </c>
      <c r="J2368" t="s">
        <v>438</v>
      </c>
      <c r="K2368" s="327">
        <v>589</v>
      </c>
      <c r="L2368" s="326">
        <v>1</v>
      </c>
      <c r="N2368" s="327">
        <v>3010</v>
      </c>
      <c r="O2368" s="326">
        <v>1</v>
      </c>
      <c r="Q2368" s="327">
        <v>123381</v>
      </c>
      <c r="R2368" s="326">
        <v>0.99997001886367798</v>
      </c>
      <c r="S2368" s="325"/>
    </row>
    <row r="2369" spans="1:19" x14ac:dyDescent="0.25">
      <c r="A2369" t="s">
        <v>478</v>
      </c>
      <c r="B2369" t="s">
        <v>284</v>
      </c>
      <c r="C2369" t="s">
        <v>309</v>
      </c>
      <c r="D2369" t="s">
        <v>477</v>
      </c>
      <c r="E2369" t="s">
        <v>98</v>
      </c>
      <c r="F2369" t="s">
        <v>99</v>
      </c>
      <c r="G2369" s="133">
        <v>15</v>
      </c>
      <c r="H2369" t="s">
        <v>256</v>
      </c>
      <c r="I2369" t="s">
        <v>504</v>
      </c>
      <c r="J2369" t="s">
        <v>506</v>
      </c>
      <c r="K2369" s="327">
        <v>57</v>
      </c>
      <c r="L2369" s="326">
        <v>9.6770003437995911E-2</v>
      </c>
      <c r="N2369" s="327">
        <v>547</v>
      </c>
      <c r="O2369" s="326">
        <v>0.1817300021648407</v>
      </c>
      <c r="Q2369" s="327">
        <v>14319</v>
      </c>
      <c r="R2369" s="326">
        <v>0.11604999750852581</v>
      </c>
      <c r="S2369" s="325"/>
    </row>
    <row r="2370" spans="1:19" x14ac:dyDescent="0.25">
      <c r="A2370" t="s">
        <v>478</v>
      </c>
      <c r="B2370" t="s">
        <v>284</v>
      </c>
      <c r="C2370" t="s">
        <v>309</v>
      </c>
      <c r="D2370" t="s">
        <v>477</v>
      </c>
      <c r="E2370" t="s">
        <v>98</v>
      </c>
      <c r="F2370" t="s">
        <v>99</v>
      </c>
      <c r="G2370" s="133">
        <v>15</v>
      </c>
      <c r="H2370" t="s">
        <v>256</v>
      </c>
      <c r="I2370" t="s">
        <v>504</v>
      </c>
      <c r="J2370" t="s">
        <v>424</v>
      </c>
      <c r="K2370" s="327">
        <v>28</v>
      </c>
      <c r="L2370" s="326">
        <v>4.7540001571178443E-2</v>
      </c>
      <c r="M2370" s="326">
        <v>5.2629999816417687E-2</v>
      </c>
      <c r="N2370" s="327">
        <v>327</v>
      </c>
      <c r="O2370" s="326">
        <v>0.10864000022411351</v>
      </c>
      <c r="P2370" s="326">
        <v>0.1327600032091141</v>
      </c>
      <c r="Q2370" s="327">
        <v>13286</v>
      </c>
      <c r="R2370" s="326">
        <v>0.1076800003647804</v>
      </c>
      <c r="S2370" s="325">
        <v>0.12182000279426571</v>
      </c>
    </row>
    <row r="2371" spans="1:19" x14ac:dyDescent="0.25">
      <c r="A2371" t="s">
        <v>478</v>
      </c>
      <c r="B2371" t="s">
        <v>284</v>
      </c>
      <c r="C2371" t="s">
        <v>309</v>
      </c>
      <c r="D2371" t="s">
        <v>477</v>
      </c>
      <c r="E2371" t="s">
        <v>98</v>
      </c>
      <c r="F2371" t="s">
        <v>99</v>
      </c>
      <c r="G2371" s="133">
        <v>15</v>
      </c>
      <c r="H2371" t="s">
        <v>256</v>
      </c>
      <c r="I2371" t="s">
        <v>504</v>
      </c>
      <c r="J2371" t="s">
        <v>455</v>
      </c>
      <c r="K2371" s="327">
        <v>150</v>
      </c>
      <c r="L2371" s="326">
        <v>0.25466999411582952</v>
      </c>
      <c r="M2371" s="326">
        <v>0.28194999694824219</v>
      </c>
      <c r="N2371" s="327">
        <v>919</v>
      </c>
      <c r="O2371" s="326">
        <v>0.30531999468803411</v>
      </c>
      <c r="P2371" s="326">
        <v>0.3731200098991394</v>
      </c>
      <c r="Q2371" s="327">
        <v>43045</v>
      </c>
      <c r="R2371" s="326">
        <v>0.34887000918388372</v>
      </c>
      <c r="S2371" s="325">
        <v>0.39467000961303711</v>
      </c>
    </row>
    <row r="2372" spans="1:19" x14ac:dyDescent="0.25">
      <c r="A2372" t="s">
        <v>478</v>
      </c>
      <c r="B2372" t="s">
        <v>284</v>
      </c>
      <c r="C2372" t="s">
        <v>309</v>
      </c>
      <c r="D2372" t="s">
        <v>477</v>
      </c>
      <c r="E2372" t="s">
        <v>98</v>
      </c>
      <c r="F2372" t="s">
        <v>99</v>
      </c>
      <c r="G2372" s="133">
        <v>15</v>
      </c>
      <c r="H2372" t="s">
        <v>256</v>
      </c>
      <c r="I2372" t="s">
        <v>504</v>
      </c>
      <c r="J2372" t="s">
        <v>505</v>
      </c>
      <c r="K2372" s="327">
        <v>260</v>
      </c>
      <c r="L2372" s="326">
        <v>0.44143000245094299</v>
      </c>
      <c r="M2372" s="326">
        <v>0.48871999979019171</v>
      </c>
      <c r="N2372" s="327">
        <v>942</v>
      </c>
      <c r="O2372" s="326">
        <v>0.31295999884605408</v>
      </c>
      <c r="P2372" s="326">
        <v>0.38245999813079828</v>
      </c>
      <c r="Q2372" s="327">
        <v>42835</v>
      </c>
      <c r="R2372" s="326">
        <v>0.34716999530792242</v>
      </c>
      <c r="S2372" s="325">
        <v>0.39274001121521002</v>
      </c>
    </row>
    <row r="2373" spans="1:19" x14ac:dyDescent="0.25">
      <c r="A2373" t="s">
        <v>478</v>
      </c>
      <c r="B2373" t="s">
        <v>284</v>
      </c>
      <c r="C2373" t="s">
        <v>309</v>
      </c>
      <c r="D2373" t="s">
        <v>477</v>
      </c>
      <c r="E2373" t="s">
        <v>98</v>
      </c>
      <c r="F2373" t="s">
        <v>99</v>
      </c>
      <c r="G2373" s="133">
        <v>15</v>
      </c>
      <c r="H2373" t="s">
        <v>256</v>
      </c>
      <c r="I2373" t="s">
        <v>504</v>
      </c>
      <c r="J2373" t="s">
        <v>503</v>
      </c>
      <c r="K2373" s="327">
        <v>94</v>
      </c>
      <c r="L2373" s="326">
        <v>0.15959000587463379</v>
      </c>
      <c r="M2373" s="326">
        <v>0.1766899973154068</v>
      </c>
      <c r="N2373" s="327">
        <v>275</v>
      </c>
      <c r="O2373" s="326">
        <v>9.1360002756118774E-2</v>
      </c>
      <c r="P2373" s="326">
        <v>0.11164999753236771</v>
      </c>
      <c r="Q2373" s="327">
        <v>9900</v>
      </c>
      <c r="R2373" s="326">
        <v>8.0239996314048767E-2</v>
      </c>
      <c r="S2373" s="325">
        <v>9.0769998729228973E-2</v>
      </c>
    </row>
    <row r="2374" spans="1:19" x14ac:dyDescent="0.25">
      <c r="A2374" t="s">
        <v>478</v>
      </c>
      <c r="B2374" t="s">
        <v>284</v>
      </c>
      <c r="C2374" t="s">
        <v>309</v>
      </c>
      <c r="D2374" t="s">
        <v>477</v>
      </c>
      <c r="E2374" t="s">
        <v>98</v>
      </c>
      <c r="F2374" t="s">
        <v>99</v>
      </c>
      <c r="G2374" s="133">
        <v>15</v>
      </c>
      <c r="H2374" t="s">
        <v>256</v>
      </c>
      <c r="I2374" t="s">
        <v>501</v>
      </c>
      <c r="J2374" t="s">
        <v>502</v>
      </c>
      <c r="K2374" s="327">
        <v>57</v>
      </c>
      <c r="L2374" s="326">
        <v>9.6770003437995911E-2</v>
      </c>
      <c r="N2374" s="327">
        <v>547</v>
      </c>
      <c r="O2374" s="326">
        <v>0.1817300021648407</v>
      </c>
      <c r="Q2374" s="327">
        <v>14319</v>
      </c>
      <c r="R2374" s="326">
        <v>0.11604999750852581</v>
      </c>
      <c r="S2374" s="325"/>
    </row>
    <row r="2375" spans="1:19" x14ac:dyDescent="0.25">
      <c r="A2375" t="s">
        <v>478</v>
      </c>
      <c r="B2375" t="s">
        <v>284</v>
      </c>
      <c r="C2375" t="s">
        <v>309</v>
      </c>
      <c r="D2375" t="s">
        <v>477</v>
      </c>
      <c r="E2375" t="s">
        <v>98</v>
      </c>
      <c r="F2375" t="s">
        <v>99</v>
      </c>
      <c r="G2375" s="133">
        <v>15</v>
      </c>
      <c r="H2375" t="s">
        <v>256</v>
      </c>
      <c r="I2375" t="s">
        <v>501</v>
      </c>
      <c r="J2375" t="s">
        <v>500</v>
      </c>
      <c r="K2375" s="327">
        <v>532</v>
      </c>
      <c r="L2375" s="326">
        <v>0.90323001146316528</v>
      </c>
      <c r="M2375" s="326">
        <v>1</v>
      </c>
      <c r="N2375" s="327">
        <v>2463</v>
      </c>
      <c r="O2375" s="326">
        <v>0.81827002763748169</v>
      </c>
      <c r="P2375" s="326">
        <v>1</v>
      </c>
      <c r="Q2375" s="327">
        <v>109066</v>
      </c>
      <c r="R2375" s="326">
        <v>0.88394999504089355</v>
      </c>
      <c r="S2375" s="325">
        <v>1</v>
      </c>
    </row>
    <row r="2376" spans="1:19" x14ac:dyDescent="0.25">
      <c r="A2376" t="s">
        <v>478</v>
      </c>
      <c r="B2376" t="s">
        <v>284</v>
      </c>
      <c r="C2376" t="s">
        <v>309</v>
      </c>
      <c r="D2376" t="s">
        <v>477</v>
      </c>
      <c r="E2376" t="s">
        <v>98</v>
      </c>
      <c r="F2376" t="s">
        <v>99</v>
      </c>
      <c r="G2376">
        <v>15</v>
      </c>
      <c r="H2376" t="s">
        <v>256</v>
      </c>
      <c r="I2376" t="s">
        <v>577</v>
      </c>
      <c r="J2376" t="s">
        <v>493</v>
      </c>
      <c r="K2376" s="142">
        <v>83</v>
      </c>
      <c r="L2376" s="326">
        <v>0.1409199982881546</v>
      </c>
      <c r="N2376" s="142">
        <v>1302</v>
      </c>
      <c r="O2376" s="326">
        <v>0.43255999684333801</v>
      </c>
      <c r="Q2376" s="142">
        <v>45663</v>
      </c>
      <c r="R2376" s="326">
        <v>0.37009000778198242</v>
      </c>
    </row>
    <row r="2377" spans="1:19" x14ac:dyDescent="0.25">
      <c r="A2377" t="s">
        <v>478</v>
      </c>
      <c r="B2377" t="s">
        <v>284</v>
      </c>
      <c r="C2377" t="s">
        <v>309</v>
      </c>
      <c r="D2377" t="s">
        <v>477</v>
      </c>
      <c r="E2377" t="s">
        <v>98</v>
      </c>
      <c r="F2377" t="s">
        <v>99</v>
      </c>
      <c r="G2377" s="133">
        <v>15</v>
      </c>
      <c r="H2377" t="s">
        <v>256</v>
      </c>
      <c r="I2377" t="s">
        <v>577</v>
      </c>
      <c r="J2377" t="s">
        <v>492</v>
      </c>
      <c r="K2377" s="327">
        <v>411</v>
      </c>
      <c r="L2377" s="326">
        <v>0.69779002666473389</v>
      </c>
      <c r="M2377" s="326">
        <v>0.81225001811981201</v>
      </c>
      <c r="N2377" s="327">
        <v>1480</v>
      </c>
      <c r="O2377" s="326">
        <v>0.4916900098323822</v>
      </c>
      <c r="P2377" s="326">
        <v>0.86650997400283813</v>
      </c>
      <c r="Q2377" s="327">
        <v>63272</v>
      </c>
      <c r="R2377" s="326">
        <v>0.51279997825622559</v>
      </c>
      <c r="S2377" s="325">
        <v>0.81407999992370605</v>
      </c>
    </row>
    <row r="2378" spans="1:19" x14ac:dyDescent="0.25">
      <c r="A2378" t="s">
        <v>478</v>
      </c>
      <c r="B2378" t="s">
        <v>284</v>
      </c>
      <c r="C2378" t="s">
        <v>309</v>
      </c>
      <c r="D2378" t="s">
        <v>477</v>
      </c>
      <c r="E2378" t="s">
        <v>98</v>
      </c>
      <c r="F2378" t="s">
        <v>99</v>
      </c>
      <c r="G2378">
        <v>15</v>
      </c>
      <c r="H2378" t="s">
        <v>256</v>
      </c>
      <c r="I2378" t="s">
        <v>577</v>
      </c>
      <c r="J2378" t="s">
        <v>491</v>
      </c>
      <c r="K2378" s="142">
        <v>57</v>
      </c>
      <c r="L2378" s="326">
        <v>9.6770003437995911E-2</v>
      </c>
      <c r="M2378" s="326">
        <v>0.1126499995589256</v>
      </c>
      <c r="N2378" s="142">
        <v>156</v>
      </c>
      <c r="O2378" s="326">
        <v>5.1830001175403588E-2</v>
      </c>
      <c r="P2378" s="326">
        <v>9.1329999268054962E-2</v>
      </c>
      <c r="Q2378" s="142">
        <v>9186</v>
      </c>
      <c r="R2378" s="326">
        <v>7.4450001120567322E-2</v>
      </c>
      <c r="S2378" s="326">
        <v>0.11818999797105791</v>
      </c>
    </row>
    <row r="2379" spans="1:19" x14ac:dyDescent="0.25">
      <c r="A2379" t="s">
        <v>478</v>
      </c>
      <c r="B2379" t="s">
        <v>284</v>
      </c>
      <c r="C2379" t="s">
        <v>309</v>
      </c>
      <c r="D2379" t="s">
        <v>477</v>
      </c>
      <c r="E2379" t="s">
        <v>98</v>
      </c>
      <c r="F2379" t="s">
        <v>99</v>
      </c>
      <c r="G2379" s="133">
        <v>15</v>
      </c>
      <c r="H2379" t="s">
        <v>256</v>
      </c>
      <c r="I2379" t="s">
        <v>577</v>
      </c>
      <c r="J2379" t="s">
        <v>490</v>
      </c>
      <c r="K2379" s="327">
        <v>20</v>
      </c>
      <c r="L2379" s="326">
        <v>3.3959999680519097E-2</v>
      </c>
      <c r="M2379" s="326">
        <v>3.9530001580715179E-2</v>
      </c>
      <c r="N2379" s="327">
        <v>45</v>
      </c>
      <c r="O2379" s="326">
        <v>1.494999974966049E-2</v>
      </c>
      <c r="P2379" s="326">
        <v>2.6350000873208049E-2</v>
      </c>
      <c r="Q2379" s="327">
        <v>3071</v>
      </c>
      <c r="R2379" s="326">
        <v>2.489000000059605E-2</v>
      </c>
      <c r="S2379" s="325">
        <v>3.9510000497102737E-2</v>
      </c>
    </row>
    <row r="2380" spans="1:19" x14ac:dyDescent="0.25">
      <c r="A2380" t="s">
        <v>478</v>
      </c>
      <c r="B2380" t="s">
        <v>284</v>
      </c>
      <c r="C2380" t="s">
        <v>309</v>
      </c>
      <c r="D2380" t="s">
        <v>477</v>
      </c>
      <c r="E2380" t="s">
        <v>98</v>
      </c>
      <c r="F2380" t="s">
        <v>99</v>
      </c>
      <c r="G2380" s="133">
        <v>15</v>
      </c>
      <c r="H2380" t="s">
        <v>256</v>
      </c>
      <c r="I2380" t="s">
        <v>577</v>
      </c>
      <c r="J2380" t="s">
        <v>489</v>
      </c>
      <c r="K2380" s="327">
        <v>16</v>
      </c>
      <c r="L2380" s="326">
        <v>2.716000005602837E-2</v>
      </c>
      <c r="M2380" s="326">
        <v>3.1619999557733543E-2</v>
      </c>
      <c r="N2380" s="327">
        <v>21</v>
      </c>
      <c r="O2380" s="326">
        <v>6.9800000637769699E-3</v>
      </c>
      <c r="P2380" s="326">
        <v>1.2299999594688421E-2</v>
      </c>
      <c r="Q2380" s="327">
        <v>1819</v>
      </c>
      <c r="R2380" s="326">
        <v>1.473999954760075E-2</v>
      </c>
      <c r="S2380" s="325">
        <v>2.339999936521053E-2</v>
      </c>
    </row>
    <row r="2381" spans="1:19" x14ac:dyDescent="0.25">
      <c r="A2381" t="s">
        <v>478</v>
      </c>
      <c r="B2381" t="s">
        <v>284</v>
      </c>
      <c r="C2381" t="s">
        <v>309</v>
      </c>
      <c r="D2381" t="s">
        <v>477</v>
      </c>
      <c r="E2381" t="s">
        <v>98</v>
      </c>
      <c r="F2381" t="s">
        <v>99</v>
      </c>
      <c r="G2381" s="133">
        <v>15</v>
      </c>
      <c r="H2381" t="s">
        <v>256</v>
      </c>
      <c r="I2381" t="s">
        <v>577</v>
      </c>
      <c r="J2381" t="s">
        <v>488</v>
      </c>
      <c r="K2381" s="327">
        <v>2</v>
      </c>
      <c r="L2381" s="326">
        <v>3.400000045076013E-3</v>
      </c>
      <c r="M2381" s="326">
        <v>3.9499998092651367E-3</v>
      </c>
      <c r="N2381" s="327">
        <v>6</v>
      </c>
      <c r="O2381" s="326">
        <v>1.9900000188499689E-3</v>
      </c>
      <c r="P2381" s="326">
        <v>3.5099999513477091E-3</v>
      </c>
      <c r="Q2381" s="327">
        <v>374</v>
      </c>
      <c r="R2381" s="326">
        <v>3.03000002168119E-3</v>
      </c>
      <c r="S2381" s="325">
        <v>4.8099998384714127E-3</v>
      </c>
    </row>
    <row r="2382" spans="1:19" x14ac:dyDescent="0.25">
      <c r="A2382" t="s">
        <v>478</v>
      </c>
      <c r="B2382" t="s">
        <v>284</v>
      </c>
      <c r="C2382" t="s">
        <v>309</v>
      </c>
      <c r="D2382" t="s">
        <v>477</v>
      </c>
      <c r="E2382" t="s">
        <v>98</v>
      </c>
      <c r="F2382" t="s">
        <v>99</v>
      </c>
      <c r="G2382">
        <v>15</v>
      </c>
      <c r="H2382" t="s">
        <v>256</v>
      </c>
      <c r="I2382" t="s">
        <v>499</v>
      </c>
      <c r="J2382" t="s">
        <v>261</v>
      </c>
      <c r="K2382" s="142">
        <v>581</v>
      </c>
      <c r="L2382" s="326">
        <v>0.98641997575759888</v>
      </c>
      <c r="N2382" s="142">
        <v>2986</v>
      </c>
      <c r="O2382" s="326">
        <v>0.99203002452850342</v>
      </c>
      <c r="Q2382" s="142">
        <v>122496</v>
      </c>
      <c r="R2382" s="326">
        <v>0.99278998374938965</v>
      </c>
    </row>
    <row r="2383" spans="1:19" x14ac:dyDescent="0.25">
      <c r="A2383" t="s">
        <v>478</v>
      </c>
      <c r="B2383" t="s">
        <v>284</v>
      </c>
      <c r="C2383" t="s">
        <v>309</v>
      </c>
      <c r="D2383" t="s">
        <v>477</v>
      </c>
      <c r="E2383" t="s">
        <v>98</v>
      </c>
      <c r="F2383" t="s">
        <v>99</v>
      </c>
      <c r="G2383" s="133">
        <v>15</v>
      </c>
      <c r="H2383" t="s">
        <v>256</v>
      </c>
      <c r="I2383" t="s">
        <v>499</v>
      </c>
      <c r="J2383" t="s">
        <v>262</v>
      </c>
      <c r="K2383" s="327">
        <v>8</v>
      </c>
      <c r="L2383" s="326">
        <v>1.358000002801418E-2</v>
      </c>
      <c r="N2383" s="327">
        <v>24</v>
      </c>
      <c r="O2383" s="326">
        <v>7.969999685883522E-3</v>
      </c>
      <c r="Q2383" s="327">
        <v>889</v>
      </c>
      <c r="R2383" s="326">
        <v>7.2099999524652958E-3</v>
      </c>
      <c r="S2383" s="325"/>
    </row>
    <row r="2384" spans="1:19" x14ac:dyDescent="0.25">
      <c r="A2384" t="s">
        <v>478</v>
      </c>
      <c r="B2384" t="s">
        <v>284</v>
      </c>
      <c r="C2384" t="s">
        <v>309</v>
      </c>
      <c r="D2384" t="s">
        <v>477</v>
      </c>
      <c r="E2384" t="s">
        <v>98</v>
      </c>
      <c r="F2384" t="s">
        <v>99</v>
      </c>
      <c r="G2384">
        <v>15</v>
      </c>
      <c r="H2384" t="s">
        <v>256</v>
      </c>
      <c r="I2384" t="s">
        <v>578</v>
      </c>
      <c r="J2384" t="s">
        <v>498</v>
      </c>
      <c r="K2384" s="142">
        <v>105</v>
      </c>
      <c r="L2384" s="326">
        <v>0.17826999723911291</v>
      </c>
      <c r="N2384" s="142">
        <v>435</v>
      </c>
      <c r="O2384" s="326">
        <v>0.14451999962329859</v>
      </c>
      <c r="Q2384" s="142">
        <v>17871</v>
      </c>
      <c r="R2384" s="326">
        <v>0.1448400020599365</v>
      </c>
    </row>
    <row r="2385" spans="1:19" x14ac:dyDescent="0.25">
      <c r="A2385" t="s">
        <v>478</v>
      </c>
      <c r="B2385" t="s">
        <v>284</v>
      </c>
      <c r="C2385" t="s">
        <v>309</v>
      </c>
      <c r="D2385" t="s">
        <v>477</v>
      </c>
      <c r="E2385" t="s">
        <v>98</v>
      </c>
      <c r="F2385" t="s">
        <v>99</v>
      </c>
      <c r="G2385" s="133">
        <v>15</v>
      </c>
      <c r="H2385" t="s">
        <v>256</v>
      </c>
      <c r="I2385" t="s">
        <v>578</v>
      </c>
      <c r="J2385" t="s">
        <v>497</v>
      </c>
      <c r="K2385" s="327">
        <v>200</v>
      </c>
      <c r="L2385" s="326">
        <v>0.33956000208854681</v>
      </c>
      <c r="N2385" s="327">
        <v>915</v>
      </c>
      <c r="O2385" s="326">
        <v>0.30399000644683838</v>
      </c>
      <c r="Q2385" s="327">
        <v>21943</v>
      </c>
      <c r="R2385" s="326">
        <v>0.17783999443054199</v>
      </c>
      <c r="S2385" s="325"/>
    </row>
    <row r="2386" spans="1:19" x14ac:dyDescent="0.25">
      <c r="A2386" t="s">
        <v>478</v>
      </c>
      <c r="B2386" t="s">
        <v>284</v>
      </c>
      <c r="C2386" t="s">
        <v>309</v>
      </c>
      <c r="D2386" t="s">
        <v>477</v>
      </c>
      <c r="E2386" t="s">
        <v>98</v>
      </c>
      <c r="F2386" t="s">
        <v>99</v>
      </c>
      <c r="G2386" s="133">
        <v>15</v>
      </c>
      <c r="H2386" t="s">
        <v>256</v>
      </c>
      <c r="I2386" t="s">
        <v>578</v>
      </c>
      <c r="J2386" t="s">
        <v>496</v>
      </c>
      <c r="K2386" s="327">
        <v>156</v>
      </c>
      <c r="L2386" s="326">
        <v>0.26486000418663019</v>
      </c>
      <c r="N2386" s="327">
        <v>684</v>
      </c>
      <c r="O2386" s="326">
        <v>0.22723999619483951</v>
      </c>
      <c r="Q2386" s="327">
        <v>25988</v>
      </c>
      <c r="R2386" s="326">
        <v>0.21062999963760379</v>
      </c>
      <c r="S2386" s="325"/>
    </row>
    <row r="2387" spans="1:19" x14ac:dyDescent="0.25">
      <c r="A2387" t="s">
        <v>478</v>
      </c>
      <c r="B2387" t="s">
        <v>284</v>
      </c>
      <c r="C2387" t="s">
        <v>309</v>
      </c>
      <c r="D2387" t="s">
        <v>477</v>
      </c>
      <c r="E2387" t="s">
        <v>98</v>
      </c>
      <c r="F2387" t="s">
        <v>99</v>
      </c>
      <c r="G2387" s="133">
        <v>15</v>
      </c>
      <c r="H2387" t="s">
        <v>256</v>
      </c>
      <c r="I2387" t="s">
        <v>578</v>
      </c>
      <c r="J2387" t="s">
        <v>495</v>
      </c>
      <c r="K2387" s="327">
        <v>90</v>
      </c>
      <c r="L2387" s="326">
        <v>0.1527999937534332</v>
      </c>
      <c r="N2387" s="327">
        <v>503</v>
      </c>
      <c r="O2387" s="326">
        <v>0.16710999608039859</v>
      </c>
      <c r="Q2387" s="327">
        <v>27975</v>
      </c>
      <c r="R2387" s="326">
        <v>0.22673000395298001</v>
      </c>
      <c r="S2387" s="325"/>
    </row>
    <row r="2388" spans="1:19" x14ac:dyDescent="0.25">
      <c r="A2388" t="s">
        <v>478</v>
      </c>
      <c r="B2388" t="s">
        <v>284</v>
      </c>
      <c r="C2388" t="s">
        <v>309</v>
      </c>
      <c r="D2388" t="s">
        <v>477</v>
      </c>
      <c r="E2388" t="s">
        <v>98</v>
      </c>
      <c r="F2388" t="s">
        <v>99</v>
      </c>
      <c r="G2388" s="133">
        <v>15</v>
      </c>
      <c r="H2388" t="s">
        <v>256</v>
      </c>
      <c r="I2388" t="s">
        <v>578</v>
      </c>
      <c r="J2388" t="s">
        <v>494</v>
      </c>
      <c r="K2388" s="327">
        <v>38</v>
      </c>
      <c r="L2388" s="326">
        <v>6.4520001411437988E-2</v>
      </c>
      <c r="N2388" s="327">
        <v>473</v>
      </c>
      <c r="O2388" s="326">
        <v>0.15714000165462491</v>
      </c>
      <c r="Q2388" s="327">
        <v>29608</v>
      </c>
      <c r="R2388" s="326">
        <v>0.23995999991893771</v>
      </c>
      <c r="S2388" s="325"/>
    </row>
    <row r="2389" spans="1:19" x14ac:dyDescent="0.25">
      <c r="A2389" t="s">
        <v>478</v>
      </c>
      <c r="B2389" t="s">
        <v>284</v>
      </c>
      <c r="C2389" t="s">
        <v>309</v>
      </c>
      <c r="D2389" t="s">
        <v>477</v>
      </c>
      <c r="E2389" t="s">
        <v>98</v>
      </c>
      <c r="F2389" t="s">
        <v>99</v>
      </c>
      <c r="G2389" s="133">
        <v>15</v>
      </c>
      <c r="H2389" t="s">
        <v>256</v>
      </c>
      <c r="I2389" t="s">
        <v>476</v>
      </c>
      <c r="J2389" t="s">
        <v>482</v>
      </c>
      <c r="K2389" s="327">
        <v>426</v>
      </c>
      <c r="L2389" s="326">
        <v>0.72325998544692993</v>
      </c>
      <c r="M2389" s="326">
        <v>0.78021997213363647</v>
      </c>
      <c r="N2389" s="327">
        <v>2238</v>
      </c>
      <c r="O2389" s="326">
        <v>0.74352002143859863</v>
      </c>
      <c r="P2389" s="326">
        <v>0.79164999723434448</v>
      </c>
      <c r="Q2389" s="327">
        <v>91484</v>
      </c>
      <c r="R2389" s="326">
        <v>0.74145001173019409</v>
      </c>
      <c r="S2389" s="325">
        <v>0.77395999431610107</v>
      </c>
    </row>
    <row r="2390" spans="1:19" x14ac:dyDescent="0.25">
      <c r="A2390" t="s">
        <v>478</v>
      </c>
      <c r="B2390" t="s">
        <v>284</v>
      </c>
      <c r="C2390" t="s">
        <v>309</v>
      </c>
      <c r="D2390" t="s">
        <v>477</v>
      </c>
      <c r="E2390" t="s">
        <v>98</v>
      </c>
      <c r="F2390" t="s">
        <v>99</v>
      </c>
      <c r="G2390" s="133">
        <v>15</v>
      </c>
      <c r="H2390" t="s">
        <v>256</v>
      </c>
      <c r="I2390" t="s">
        <v>476</v>
      </c>
      <c r="J2390" t="s">
        <v>481</v>
      </c>
      <c r="K2390" s="327">
        <v>41</v>
      </c>
      <c r="L2390" s="326">
        <v>6.9609999656677246E-2</v>
      </c>
      <c r="M2390" s="326">
        <v>7.5089998543262482E-2</v>
      </c>
      <c r="N2390" s="327">
        <v>256</v>
      </c>
      <c r="O2390" s="326">
        <v>8.5050001740455627E-2</v>
      </c>
      <c r="P2390" s="326">
        <v>9.0559996664524078E-2</v>
      </c>
      <c r="Q2390" s="327">
        <v>12086</v>
      </c>
      <c r="R2390" s="326">
        <v>9.7949996590614319E-2</v>
      </c>
      <c r="S2390" s="325">
        <v>0.1022500023245811</v>
      </c>
    </row>
    <row r="2391" spans="1:19" x14ac:dyDescent="0.25">
      <c r="A2391" t="s">
        <v>478</v>
      </c>
      <c r="B2391" t="s">
        <v>284</v>
      </c>
      <c r="C2391" t="s">
        <v>309</v>
      </c>
      <c r="D2391" t="s">
        <v>477</v>
      </c>
      <c r="E2391" t="s">
        <v>98</v>
      </c>
      <c r="F2391" t="s">
        <v>99</v>
      </c>
      <c r="G2391" s="133">
        <v>15</v>
      </c>
      <c r="H2391" t="s">
        <v>256</v>
      </c>
      <c r="I2391" t="s">
        <v>476</v>
      </c>
      <c r="J2391" t="s">
        <v>480</v>
      </c>
      <c r="K2391" s="327">
        <v>44</v>
      </c>
      <c r="L2391" s="326">
        <v>7.4699997901916504E-2</v>
      </c>
      <c r="M2391" s="326">
        <v>8.0590002238750458E-2</v>
      </c>
      <c r="N2391" s="327">
        <v>203</v>
      </c>
      <c r="O2391" s="326">
        <v>6.7440003156661987E-2</v>
      </c>
      <c r="P2391" s="326">
        <v>7.1809999644756317E-2</v>
      </c>
      <c r="Q2391" s="327">
        <v>8487</v>
      </c>
      <c r="R2391" s="326">
        <v>6.8779997527599335E-2</v>
      </c>
      <c r="S2391" s="325">
        <v>7.1800000965595245E-2</v>
      </c>
    </row>
    <row r="2392" spans="1:19" x14ac:dyDescent="0.25">
      <c r="A2392" t="s">
        <v>478</v>
      </c>
      <c r="B2392" t="s">
        <v>284</v>
      </c>
      <c r="C2392" t="s">
        <v>309</v>
      </c>
      <c r="D2392" t="s">
        <v>477</v>
      </c>
      <c r="E2392" t="s">
        <v>98</v>
      </c>
      <c r="F2392" t="s">
        <v>99</v>
      </c>
      <c r="G2392" s="133">
        <v>15</v>
      </c>
      <c r="H2392" t="s">
        <v>256</v>
      </c>
      <c r="I2392" t="s">
        <v>476</v>
      </c>
      <c r="J2392" t="s">
        <v>479</v>
      </c>
      <c r="K2392" s="327">
        <v>43</v>
      </c>
      <c r="L2392" s="326">
        <v>7.3009997606277466E-2</v>
      </c>
      <c r="N2392" s="327">
        <v>183</v>
      </c>
      <c r="O2392" s="326">
        <v>6.080000102519989E-2</v>
      </c>
      <c r="Q2392" s="327">
        <v>5183</v>
      </c>
      <c r="R2392" s="326">
        <v>4.2010001838207238E-2</v>
      </c>
      <c r="S2392" s="325"/>
    </row>
    <row r="2393" spans="1:19" x14ac:dyDescent="0.25">
      <c r="A2393" t="s">
        <v>478</v>
      </c>
      <c r="B2393" t="s">
        <v>284</v>
      </c>
      <c r="C2393" t="s">
        <v>309</v>
      </c>
      <c r="D2393" t="s">
        <v>477</v>
      </c>
      <c r="E2393" t="s">
        <v>98</v>
      </c>
      <c r="F2393" t="s">
        <v>99</v>
      </c>
      <c r="G2393">
        <v>15</v>
      </c>
      <c r="H2393" t="s">
        <v>256</v>
      </c>
      <c r="I2393" t="s">
        <v>476</v>
      </c>
      <c r="J2393" t="s">
        <v>475</v>
      </c>
      <c r="K2393" s="142">
        <v>35</v>
      </c>
      <c r="L2393" s="326">
        <v>5.942000076174736E-2</v>
      </c>
      <c r="M2393" s="326">
        <v>6.4099997282028198E-2</v>
      </c>
      <c r="N2393" s="142">
        <v>130</v>
      </c>
      <c r="O2393" s="326">
        <v>4.3189998716115952E-2</v>
      </c>
      <c r="P2393" s="326">
        <v>4.5990001410245902E-2</v>
      </c>
      <c r="Q2393" s="142">
        <v>6145</v>
      </c>
      <c r="R2393" s="326">
        <v>4.9800001084804528E-2</v>
      </c>
      <c r="S2393" s="326">
        <v>5.1989998668432243E-2</v>
      </c>
    </row>
    <row r="2394" spans="1:19" x14ac:dyDescent="0.25">
      <c r="A2394" t="s">
        <v>478</v>
      </c>
      <c r="B2394" t="s">
        <v>284</v>
      </c>
      <c r="C2394" t="s">
        <v>309</v>
      </c>
      <c r="D2394" t="s">
        <v>477</v>
      </c>
      <c r="E2394" t="s">
        <v>100</v>
      </c>
      <c r="F2394" t="s">
        <v>101</v>
      </c>
      <c r="G2394" s="133">
        <v>5</v>
      </c>
      <c r="H2394" t="s">
        <v>252</v>
      </c>
      <c r="I2394" t="s">
        <v>525</v>
      </c>
      <c r="J2394" t="s">
        <v>530</v>
      </c>
      <c r="K2394" s="327">
        <v>9</v>
      </c>
      <c r="L2394" s="326">
        <v>4.4700000435113907E-3</v>
      </c>
      <c r="N2394" s="327">
        <v>31</v>
      </c>
      <c r="O2394" s="326">
        <v>4.7599999234080306E-3</v>
      </c>
      <c r="Q2394" s="327">
        <v>595</v>
      </c>
      <c r="R2394" s="326">
        <v>4.8199999146163464E-3</v>
      </c>
      <c r="S2394" s="325"/>
    </row>
    <row r="2395" spans="1:19" x14ac:dyDescent="0.25">
      <c r="A2395" t="s">
        <v>478</v>
      </c>
      <c r="B2395" t="s">
        <v>284</v>
      </c>
      <c r="C2395" t="s">
        <v>309</v>
      </c>
      <c r="D2395" t="s">
        <v>477</v>
      </c>
      <c r="E2395" t="s">
        <v>100</v>
      </c>
      <c r="F2395" t="s">
        <v>101</v>
      </c>
      <c r="G2395" s="133">
        <v>5</v>
      </c>
      <c r="H2395" t="s">
        <v>252</v>
      </c>
      <c r="I2395" t="s">
        <v>525</v>
      </c>
      <c r="J2395" t="s">
        <v>529</v>
      </c>
      <c r="K2395" s="327">
        <v>82</v>
      </c>
      <c r="L2395" s="326">
        <v>4.07399982213974E-2</v>
      </c>
      <c r="N2395" s="327">
        <v>213</v>
      </c>
      <c r="O2395" s="326">
        <v>3.2710000872612E-2</v>
      </c>
      <c r="Q2395" s="327">
        <v>4962</v>
      </c>
      <c r="R2395" s="326">
        <v>4.0219999849796302E-2</v>
      </c>
      <c r="S2395" s="325"/>
    </row>
    <row r="2396" spans="1:19" x14ac:dyDescent="0.25">
      <c r="A2396" t="s">
        <v>478</v>
      </c>
      <c r="B2396" t="s">
        <v>284</v>
      </c>
      <c r="C2396" t="s">
        <v>309</v>
      </c>
      <c r="D2396" t="s">
        <v>477</v>
      </c>
      <c r="E2396" t="s">
        <v>100</v>
      </c>
      <c r="F2396" t="s">
        <v>101</v>
      </c>
      <c r="G2396">
        <v>5</v>
      </c>
      <c r="H2396" t="s">
        <v>252</v>
      </c>
      <c r="I2396" t="s">
        <v>525</v>
      </c>
      <c r="J2396" t="s">
        <v>528</v>
      </c>
      <c r="K2396" s="142">
        <v>242</v>
      </c>
      <c r="L2396" s="326">
        <v>0.12021999806165699</v>
      </c>
      <c r="N2396" s="142">
        <v>809</v>
      </c>
      <c r="O2396" s="326">
        <v>0.1242299973964691</v>
      </c>
      <c r="Q2396" s="142">
        <v>15699</v>
      </c>
      <c r="R2396" s="326">
        <v>0.12724000215530401</v>
      </c>
    </row>
    <row r="2397" spans="1:19" x14ac:dyDescent="0.25">
      <c r="A2397" t="s">
        <v>478</v>
      </c>
      <c r="B2397" t="s">
        <v>284</v>
      </c>
      <c r="C2397" t="s">
        <v>309</v>
      </c>
      <c r="D2397" t="s">
        <v>477</v>
      </c>
      <c r="E2397" t="s">
        <v>100</v>
      </c>
      <c r="F2397" t="s">
        <v>101</v>
      </c>
      <c r="G2397" s="133">
        <v>5</v>
      </c>
      <c r="H2397" t="s">
        <v>252</v>
      </c>
      <c r="I2397" t="s">
        <v>525</v>
      </c>
      <c r="J2397" t="s">
        <v>527</v>
      </c>
      <c r="K2397" s="327">
        <v>505</v>
      </c>
      <c r="L2397" s="326">
        <v>0.2508699893951416</v>
      </c>
      <c r="N2397" s="327">
        <v>1628</v>
      </c>
      <c r="O2397" s="326">
        <v>0.25</v>
      </c>
      <c r="Q2397" s="327">
        <v>30576</v>
      </c>
      <c r="R2397" s="326">
        <v>0.2478100061416626</v>
      </c>
      <c r="S2397" s="325"/>
    </row>
    <row r="2398" spans="1:19" x14ac:dyDescent="0.25">
      <c r="A2398" t="s">
        <v>478</v>
      </c>
      <c r="B2398" t="s">
        <v>284</v>
      </c>
      <c r="C2398" t="s">
        <v>309</v>
      </c>
      <c r="D2398" t="s">
        <v>477</v>
      </c>
      <c r="E2398" t="s">
        <v>100</v>
      </c>
      <c r="F2398" t="s">
        <v>101</v>
      </c>
      <c r="G2398" s="133">
        <v>5</v>
      </c>
      <c r="H2398" t="s">
        <v>252</v>
      </c>
      <c r="I2398" t="s">
        <v>525</v>
      </c>
      <c r="J2398" t="s">
        <v>526</v>
      </c>
      <c r="K2398" s="327">
        <v>525</v>
      </c>
      <c r="L2398" s="326">
        <v>0.26080000400543207</v>
      </c>
      <c r="N2398" s="327">
        <v>1714</v>
      </c>
      <c r="O2398" s="326">
        <v>0.2632099986076355</v>
      </c>
      <c r="Q2398" s="327">
        <v>30917</v>
      </c>
      <c r="R2398" s="326">
        <v>0.25056999921798712</v>
      </c>
      <c r="S2398" s="325"/>
    </row>
    <row r="2399" spans="1:19" x14ac:dyDescent="0.25">
      <c r="A2399" t="s">
        <v>478</v>
      </c>
      <c r="B2399" t="s">
        <v>284</v>
      </c>
      <c r="C2399" t="s">
        <v>309</v>
      </c>
      <c r="D2399" t="s">
        <v>477</v>
      </c>
      <c r="E2399" t="s">
        <v>100</v>
      </c>
      <c r="F2399" t="s">
        <v>101</v>
      </c>
      <c r="G2399" s="133">
        <v>5</v>
      </c>
      <c r="H2399" t="s">
        <v>252</v>
      </c>
      <c r="I2399" t="s">
        <v>525</v>
      </c>
      <c r="J2399" t="s">
        <v>259</v>
      </c>
      <c r="K2399" s="327">
        <v>384</v>
      </c>
      <c r="L2399" s="326">
        <v>0.19076000154018399</v>
      </c>
      <c r="N2399" s="327">
        <v>1215</v>
      </c>
      <c r="O2399" s="326">
        <v>0.18658000230789179</v>
      </c>
      <c r="Q2399" s="327">
        <v>23351</v>
      </c>
      <c r="R2399" s="326">
        <v>0.18925000727176669</v>
      </c>
      <c r="S2399" s="325"/>
    </row>
    <row r="2400" spans="1:19" x14ac:dyDescent="0.25">
      <c r="A2400" t="s">
        <v>478</v>
      </c>
      <c r="B2400" t="s">
        <v>284</v>
      </c>
      <c r="C2400" t="s">
        <v>309</v>
      </c>
      <c r="D2400" t="s">
        <v>477</v>
      </c>
      <c r="E2400" t="s">
        <v>100</v>
      </c>
      <c r="F2400" t="s">
        <v>101</v>
      </c>
      <c r="G2400" s="133">
        <v>5</v>
      </c>
      <c r="H2400" t="s">
        <v>252</v>
      </c>
      <c r="I2400" t="s">
        <v>525</v>
      </c>
      <c r="J2400" t="s">
        <v>260</v>
      </c>
      <c r="K2400" s="327">
        <v>266</v>
      </c>
      <c r="L2400" s="326">
        <v>0.13213999569416049</v>
      </c>
      <c r="N2400" s="327">
        <v>902</v>
      </c>
      <c r="O2400" s="326">
        <v>0.13851000368595121</v>
      </c>
      <c r="Q2400" s="327">
        <v>17285</v>
      </c>
      <c r="R2400" s="326">
        <v>0.14009000360965729</v>
      </c>
      <c r="S2400" s="325"/>
    </row>
    <row r="2401" spans="1:19" x14ac:dyDescent="0.25">
      <c r="A2401" t="s">
        <v>478</v>
      </c>
      <c r="B2401" t="s">
        <v>284</v>
      </c>
      <c r="C2401" t="s">
        <v>309</v>
      </c>
      <c r="D2401" t="s">
        <v>477</v>
      </c>
      <c r="E2401" t="s">
        <v>100</v>
      </c>
      <c r="F2401" t="s">
        <v>101</v>
      </c>
      <c r="G2401" s="133">
        <v>5</v>
      </c>
      <c r="H2401" t="s">
        <v>252</v>
      </c>
      <c r="I2401" t="s">
        <v>521</v>
      </c>
      <c r="J2401" t="s">
        <v>524</v>
      </c>
      <c r="K2401" s="327">
        <v>1641</v>
      </c>
      <c r="L2401" s="326">
        <v>0.81519997119903564</v>
      </c>
      <c r="M2401" s="326">
        <v>0.82879000902175903</v>
      </c>
      <c r="N2401" s="327">
        <v>5251</v>
      </c>
      <c r="O2401" s="326">
        <v>0.80636000633239746</v>
      </c>
      <c r="P2401" s="326">
        <v>0.83257001638412476</v>
      </c>
      <c r="Q2401" s="327">
        <v>99716</v>
      </c>
      <c r="R2401" s="326">
        <v>0.80817002058029175</v>
      </c>
      <c r="S2401" s="325">
        <v>0.84360998868942261</v>
      </c>
    </row>
    <row r="2402" spans="1:19" x14ac:dyDescent="0.25">
      <c r="A2402" t="s">
        <v>478</v>
      </c>
      <c r="B2402" t="s">
        <v>284</v>
      </c>
      <c r="C2402" t="s">
        <v>309</v>
      </c>
      <c r="D2402" t="s">
        <v>477</v>
      </c>
      <c r="E2402" t="s">
        <v>100</v>
      </c>
      <c r="F2402" t="s">
        <v>101</v>
      </c>
      <c r="G2402">
        <v>5</v>
      </c>
      <c r="H2402" t="s">
        <v>252</v>
      </c>
      <c r="I2402" t="s">
        <v>521</v>
      </c>
      <c r="J2402" t="s">
        <v>523</v>
      </c>
      <c r="K2402" s="142">
        <v>208</v>
      </c>
      <c r="L2402" s="326">
        <v>0.1033300012350082</v>
      </c>
      <c r="M2402" s="326">
        <v>0.10504999756813049</v>
      </c>
      <c r="N2402" s="142">
        <v>606</v>
      </c>
      <c r="O2402" s="326">
        <v>9.3060001730918884E-2</v>
      </c>
      <c r="P2402" s="326">
        <v>9.6079997718334198E-2</v>
      </c>
      <c r="Q2402" s="142">
        <v>10969</v>
      </c>
      <c r="R2402" s="326">
        <v>8.8899999856948853E-2</v>
      </c>
      <c r="S2402" s="326">
        <v>9.2799998819828033E-2</v>
      </c>
    </row>
    <row r="2403" spans="1:19" x14ac:dyDescent="0.25">
      <c r="A2403" t="s">
        <v>478</v>
      </c>
      <c r="B2403" t="s">
        <v>284</v>
      </c>
      <c r="C2403" t="s">
        <v>309</v>
      </c>
      <c r="D2403" t="s">
        <v>477</v>
      </c>
      <c r="E2403" t="s">
        <v>100</v>
      </c>
      <c r="F2403" t="s">
        <v>101</v>
      </c>
      <c r="G2403">
        <v>5</v>
      </c>
      <c r="H2403" t="s">
        <v>252</v>
      </c>
      <c r="I2403" t="s">
        <v>521</v>
      </c>
      <c r="J2403" t="s">
        <v>522</v>
      </c>
      <c r="K2403" s="142">
        <v>131</v>
      </c>
      <c r="L2403" s="326">
        <v>6.5080001950263977E-2</v>
      </c>
      <c r="M2403" s="326">
        <v>6.6160000860691071E-2</v>
      </c>
      <c r="N2403" s="142">
        <v>450</v>
      </c>
      <c r="O2403" s="326">
        <v>6.9099999964237213E-2</v>
      </c>
      <c r="P2403" s="326">
        <v>7.135000079870224E-2</v>
      </c>
      <c r="Q2403" s="142">
        <v>7517</v>
      </c>
      <c r="R2403" s="326">
        <v>6.0920000076293952E-2</v>
      </c>
      <c r="S2403" s="326">
        <v>6.3589997589588165E-2</v>
      </c>
    </row>
    <row r="2404" spans="1:19" x14ac:dyDescent="0.25">
      <c r="A2404" t="s">
        <v>478</v>
      </c>
      <c r="B2404" t="s">
        <v>284</v>
      </c>
      <c r="C2404" t="s">
        <v>309</v>
      </c>
      <c r="D2404" t="s">
        <v>477</v>
      </c>
      <c r="E2404" t="s">
        <v>100</v>
      </c>
      <c r="F2404" t="s">
        <v>101</v>
      </c>
      <c r="G2404">
        <v>5</v>
      </c>
      <c r="H2404" t="s">
        <v>252</v>
      </c>
      <c r="I2404" t="s">
        <v>521</v>
      </c>
      <c r="J2404" t="s">
        <v>438</v>
      </c>
      <c r="K2404" s="142">
        <v>33</v>
      </c>
      <c r="L2404" s="326">
        <v>1.6389999538660049E-2</v>
      </c>
      <c r="N2404" s="142">
        <v>205</v>
      </c>
      <c r="O2404" s="326">
        <v>3.1479999423027039E-2</v>
      </c>
      <c r="Q2404" s="142">
        <v>5183</v>
      </c>
      <c r="R2404" s="326">
        <v>4.2010001838207238E-2</v>
      </c>
    </row>
    <row r="2405" spans="1:19" x14ac:dyDescent="0.25">
      <c r="A2405" t="s">
        <v>478</v>
      </c>
      <c r="B2405" t="s">
        <v>284</v>
      </c>
      <c r="C2405" t="s">
        <v>309</v>
      </c>
      <c r="D2405" t="s">
        <v>477</v>
      </c>
      <c r="E2405" t="s">
        <v>100</v>
      </c>
      <c r="F2405" t="s">
        <v>101</v>
      </c>
      <c r="G2405">
        <v>5</v>
      </c>
      <c r="H2405" t="s">
        <v>252</v>
      </c>
      <c r="I2405" t="s">
        <v>517</v>
      </c>
      <c r="J2405" t="s">
        <v>520</v>
      </c>
      <c r="K2405" s="142">
        <v>708</v>
      </c>
      <c r="L2405" s="326">
        <v>0.3517099916934967</v>
      </c>
      <c r="N2405" s="142">
        <v>2282</v>
      </c>
      <c r="O2405" s="326">
        <v>0.35043001174926758</v>
      </c>
      <c r="Q2405" s="142">
        <v>43571</v>
      </c>
      <c r="R2405" s="326">
        <v>0.35313001275062561</v>
      </c>
    </row>
    <row r="2406" spans="1:19" x14ac:dyDescent="0.25">
      <c r="A2406" t="s">
        <v>478</v>
      </c>
      <c r="B2406" t="s">
        <v>284</v>
      </c>
      <c r="C2406" t="s">
        <v>309</v>
      </c>
      <c r="D2406" t="s">
        <v>477</v>
      </c>
      <c r="E2406" t="s">
        <v>100</v>
      </c>
      <c r="F2406" t="s">
        <v>101</v>
      </c>
      <c r="G2406" s="133">
        <v>5</v>
      </c>
      <c r="H2406" t="s">
        <v>252</v>
      </c>
      <c r="I2406" t="s">
        <v>517</v>
      </c>
      <c r="J2406" t="s">
        <v>519</v>
      </c>
      <c r="K2406" s="327">
        <v>562</v>
      </c>
      <c r="L2406" s="326">
        <v>0.27919000387191772</v>
      </c>
      <c r="N2406" s="327">
        <v>1888</v>
      </c>
      <c r="O2406" s="326">
        <v>0.28992998600006098</v>
      </c>
      <c r="Q2406" s="327">
        <v>34904</v>
      </c>
      <c r="R2406" s="326">
        <v>0.28288999199867249</v>
      </c>
      <c r="S2406" s="325"/>
    </row>
    <row r="2407" spans="1:19" x14ac:dyDescent="0.25">
      <c r="A2407" t="s">
        <v>478</v>
      </c>
      <c r="B2407" t="s">
        <v>284</v>
      </c>
      <c r="C2407" t="s">
        <v>309</v>
      </c>
      <c r="D2407" t="s">
        <v>477</v>
      </c>
      <c r="E2407" t="s">
        <v>100</v>
      </c>
      <c r="F2407" t="s">
        <v>101</v>
      </c>
      <c r="G2407" s="133">
        <v>5</v>
      </c>
      <c r="H2407" t="s">
        <v>252</v>
      </c>
      <c r="I2407" t="s">
        <v>517</v>
      </c>
      <c r="J2407" t="s">
        <v>518</v>
      </c>
      <c r="K2407" s="327">
        <v>743</v>
      </c>
      <c r="L2407" s="326">
        <v>0.36910000443458563</v>
      </c>
      <c r="N2407" s="327">
        <v>2342</v>
      </c>
      <c r="O2407" s="326">
        <v>0.35964000225067139</v>
      </c>
      <c r="Q2407" s="327">
        <v>44910</v>
      </c>
      <c r="R2407" s="326">
        <v>0.3639799952507019</v>
      </c>
      <c r="S2407" s="325"/>
    </row>
    <row r="2408" spans="1:19" x14ac:dyDescent="0.25">
      <c r="A2408" t="s">
        <v>478</v>
      </c>
      <c r="B2408" t="s">
        <v>284</v>
      </c>
      <c r="C2408" t="s">
        <v>309</v>
      </c>
      <c r="D2408" t="s">
        <v>477</v>
      </c>
      <c r="E2408" t="s">
        <v>100</v>
      </c>
      <c r="F2408" t="s">
        <v>101</v>
      </c>
      <c r="G2408" s="133">
        <v>5</v>
      </c>
      <c r="H2408" t="s">
        <v>252</v>
      </c>
      <c r="I2408" t="s">
        <v>513</v>
      </c>
      <c r="J2408" t="s">
        <v>516</v>
      </c>
      <c r="K2408" s="327">
        <v>60</v>
      </c>
      <c r="L2408" s="326">
        <v>2.9810000211000439E-2</v>
      </c>
      <c r="M2408" s="326">
        <v>3.3819999545812607E-2</v>
      </c>
      <c r="N2408" s="327">
        <v>202</v>
      </c>
      <c r="O2408" s="326">
        <v>3.1020000576972961E-2</v>
      </c>
      <c r="P2408" s="326">
        <v>3.3209998160600662E-2</v>
      </c>
      <c r="Q2408" s="327">
        <v>4179</v>
      </c>
      <c r="R2408" s="326">
        <v>3.3870000392198563E-2</v>
      </c>
      <c r="S2408" s="325">
        <v>3.8320001214742661E-2</v>
      </c>
    </row>
    <row r="2409" spans="1:19" x14ac:dyDescent="0.25">
      <c r="A2409" t="s">
        <v>478</v>
      </c>
      <c r="B2409" t="s">
        <v>284</v>
      </c>
      <c r="C2409" t="s">
        <v>309</v>
      </c>
      <c r="D2409" t="s">
        <v>477</v>
      </c>
      <c r="E2409" t="s">
        <v>100</v>
      </c>
      <c r="F2409" t="s">
        <v>101</v>
      </c>
      <c r="G2409">
        <v>5</v>
      </c>
      <c r="H2409" t="s">
        <v>252</v>
      </c>
      <c r="I2409" t="s">
        <v>513</v>
      </c>
      <c r="J2409" t="s">
        <v>515</v>
      </c>
      <c r="K2409" s="142">
        <v>226</v>
      </c>
      <c r="L2409" s="326">
        <v>0.11226999759674069</v>
      </c>
      <c r="M2409" s="326">
        <v>0.1273999959230423</v>
      </c>
      <c r="N2409" s="142">
        <v>737</v>
      </c>
      <c r="O2409" s="326">
        <v>0.11317999660968781</v>
      </c>
      <c r="P2409" s="326">
        <v>0.12117999792099</v>
      </c>
      <c r="Q2409" s="142">
        <v>13286</v>
      </c>
      <c r="R2409" s="326">
        <v>0.1076800003647804</v>
      </c>
      <c r="S2409" s="326">
        <v>0.12182000279426571</v>
      </c>
    </row>
    <row r="2410" spans="1:19" x14ac:dyDescent="0.25">
      <c r="A2410" t="s">
        <v>478</v>
      </c>
      <c r="B2410" t="s">
        <v>284</v>
      </c>
      <c r="C2410" t="s">
        <v>309</v>
      </c>
      <c r="D2410" t="s">
        <v>477</v>
      </c>
      <c r="E2410" t="s">
        <v>100</v>
      </c>
      <c r="F2410" t="s">
        <v>101</v>
      </c>
      <c r="G2410" s="133">
        <v>5</v>
      </c>
      <c r="H2410" t="s">
        <v>252</v>
      </c>
      <c r="I2410" t="s">
        <v>513</v>
      </c>
      <c r="J2410" t="s">
        <v>514</v>
      </c>
      <c r="K2410" s="327">
        <v>1488</v>
      </c>
      <c r="L2410" s="326">
        <v>0.73919999599456787</v>
      </c>
      <c r="M2410" s="326">
        <v>0.8387799859046936</v>
      </c>
      <c r="N2410" s="327">
        <v>5143</v>
      </c>
      <c r="O2410" s="326">
        <v>0.78977000713348389</v>
      </c>
      <c r="P2410" s="326">
        <v>0.84561002254486084</v>
      </c>
      <c r="Q2410" s="327">
        <v>91601</v>
      </c>
      <c r="R2410" s="326">
        <v>0.74239999055862427</v>
      </c>
      <c r="S2410" s="325">
        <v>0.83986997604370117</v>
      </c>
    </row>
    <row r="2411" spans="1:19" x14ac:dyDescent="0.25">
      <c r="A2411" t="s">
        <v>478</v>
      </c>
      <c r="B2411" t="s">
        <v>284</v>
      </c>
      <c r="C2411" t="s">
        <v>309</v>
      </c>
      <c r="D2411" t="s">
        <v>477</v>
      </c>
      <c r="E2411" t="s">
        <v>100</v>
      </c>
      <c r="F2411" t="s">
        <v>101</v>
      </c>
      <c r="G2411">
        <v>5</v>
      </c>
      <c r="H2411" t="s">
        <v>252</v>
      </c>
      <c r="I2411" t="s">
        <v>513</v>
      </c>
      <c r="J2411" t="s">
        <v>512</v>
      </c>
      <c r="K2411" s="142">
        <v>239</v>
      </c>
      <c r="L2411" s="326">
        <v>0.1187300011515617</v>
      </c>
      <c r="N2411" s="142">
        <v>430</v>
      </c>
      <c r="O2411" s="326">
        <v>6.6030003130435944E-2</v>
      </c>
      <c r="Q2411" s="142">
        <v>14319</v>
      </c>
      <c r="R2411" s="326">
        <v>0.11604999750852581</v>
      </c>
    </row>
    <row r="2412" spans="1:19" x14ac:dyDescent="0.25">
      <c r="A2412" t="s">
        <v>478</v>
      </c>
      <c r="B2412" t="s">
        <v>284</v>
      </c>
      <c r="C2412" t="s">
        <v>309</v>
      </c>
      <c r="D2412" t="s">
        <v>477</v>
      </c>
      <c r="E2412" t="s">
        <v>100</v>
      </c>
      <c r="F2412" t="s">
        <v>101</v>
      </c>
      <c r="G2412">
        <v>5</v>
      </c>
      <c r="H2412" t="s">
        <v>252</v>
      </c>
      <c r="I2412" t="s">
        <v>575</v>
      </c>
      <c r="J2412" t="s">
        <v>511</v>
      </c>
      <c r="K2412" s="142">
        <v>32</v>
      </c>
      <c r="L2412" s="326">
        <v>1.5900000929832458E-2</v>
      </c>
      <c r="M2412" s="326">
        <v>1.6349999234080311E-2</v>
      </c>
      <c r="N2412" s="142">
        <v>75</v>
      </c>
      <c r="O2412" s="326">
        <v>1.1520000174641609E-2</v>
      </c>
      <c r="P2412" s="326">
        <v>1.18199996650219E-2</v>
      </c>
      <c r="Q2412" s="142">
        <v>5100</v>
      </c>
      <c r="R2412" s="326">
        <v>4.1329998522996902E-2</v>
      </c>
      <c r="S2412" s="326">
        <v>4.4070001691579819E-2</v>
      </c>
    </row>
    <row r="2413" spans="1:19" x14ac:dyDescent="0.25">
      <c r="A2413" t="s">
        <v>478</v>
      </c>
      <c r="B2413" t="s">
        <v>284</v>
      </c>
      <c r="C2413" t="s">
        <v>309</v>
      </c>
      <c r="D2413" t="s">
        <v>477</v>
      </c>
      <c r="E2413" t="s">
        <v>100</v>
      </c>
      <c r="F2413" t="s">
        <v>101</v>
      </c>
      <c r="G2413" s="133">
        <v>5</v>
      </c>
      <c r="H2413" t="s">
        <v>252</v>
      </c>
      <c r="I2413" t="s">
        <v>575</v>
      </c>
      <c r="J2413" t="s">
        <v>510</v>
      </c>
      <c r="K2413" s="327">
        <v>20</v>
      </c>
      <c r="L2413" s="326">
        <v>9.9400002509355545E-3</v>
      </c>
      <c r="M2413" s="326">
        <v>1.0219999589025971E-2</v>
      </c>
      <c r="N2413" s="327">
        <v>43</v>
      </c>
      <c r="O2413" s="326">
        <v>6.5999999642372131E-3</v>
      </c>
      <c r="P2413" s="326">
        <v>6.7799999378621578E-3</v>
      </c>
      <c r="Q2413" s="327">
        <v>2781</v>
      </c>
      <c r="R2413" s="326">
        <v>2.2539999336004261E-2</v>
      </c>
      <c r="S2413" s="325">
        <v>2.4029999971389771E-2</v>
      </c>
    </row>
    <row r="2414" spans="1:19" x14ac:dyDescent="0.25">
      <c r="A2414" t="s">
        <v>478</v>
      </c>
      <c r="B2414" t="s">
        <v>284</v>
      </c>
      <c r="C2414" t="s">
        <v>309</v>
      </c>
      <c r="D2414" t="s">
        <v>477</v>
      </c>
      <c r="E2414" t="s">
        <v>100</v>
      </c>
      <c r="F2414" t="s">
        <v>101</v>
      </c>
      <c r="G2414" s="133">
        <v>5</v>
      </c>
      <c r="H2414" t="s">
        <v>252</v>
      </c>
      <c r="I2414" t="s">
        <v>575</v>
      </c>
      <c r="J2414" t="s">
        <v>509</v>
      </c>
      <c r="K2414" s="327">
        <v>23</v>
      </c>
      <c r="L2414" s="326">
        <v>1.142999995499849E-2</v>
      </c>
      <c r="M2414" s="326">
        <v>1.174999959766865E-2</v>
      </c>
      <c r="N2414" s="327">
        <v>44</v>
      </c>
      <c r="O2414" s="326">
        <v>6.7599997855722904E-3</v>
      </c>
      <c r="P2414" s="326">
        <v>6.9400002248585224E-3</v>
      </c>
      <c r="Q2414" s="327">
        <v>909</v>
      </c>
      <c r="R2414" s="326">
        <v>7.3699997738003731E-3</v>
      </c>
      <c r="S2414" s="325">
        <v>7.8499997034668922E-3</v>
      </c>
    </row>
    <row r="2415" spans="1:19" x14ac:dyDescent="0.25">
      <c r="A2415" t="s">
        <v>478</v>
      </c>
      <c r="B2415" t="s">
        <v>284</v>
      </c>
      <c r="C2415" t="s">
        <v>309</v>
      </c>
      <c r="D2415" t="s">
        <v>477</v>
      </c>
      <c r="E2415" t="s">
        <v>100</v>
      </c>
      <c r="F2415" t="s">
        <v>101</v>
      </c>
      <c r="G2415">
        <v>5</v>
      </c>
      <c r="H2415" t="s">
        <v>252</v>
      </c>
      <c r="I2415" t="s">
        <v>575</v>
      </c>
      <c r="J2415" t="s">
        <v>508</v>
      </c>
      <c r="K2415" s="142">
        <v>23</v>
      </c>
      <c r="L2415" s="326">
        <v>1.142999995499849E-2</v>
      </c>
      <c r="M2415" s="326">
        <v>1.174999959766865E-2</v>
      </c>
      <c r="N2415" s="142">
        <v>54</v>
      </c>
      <c r="O2415" s="326">
        <v>8.2900002598762512E-3</v>
      </c>
      <c r="P2415" s="326">
        <v>8.5100000724196434E-3</v>
      </c>
      <c r="Q2415" s="142">
        <v>2219</v>
      </c>
      <c r="R2415" s="326">
        <v>1.7980000004172329E-2</v>
      </c>
      <c r="S2415" s="326">
        <v>1.9169999286532399E-2</v>
      </c>
    </row>
    <row r="2416" spans="1:19" x14ac:dyDescent="0.25">
      <c r="A2416" t="s">
        <v>478</v>
      </c>
      <c r="B2416" t="s">
        <v>284</v>
      </c>
      <c r="C2416" t="s">
        <v>309</v>
      </c>
      <c r="D2416" t="s">
        <v>477</v>
      </c>
      <c r="E2416" t="s">
        <v>100</v>
      </c>
      <c r="F2416" t="s">
        <v>101</v>
      </c>
      <c r="G2416" s="133">
        <v>5</v>
      </c>
      <c r="H2416" t="s">
        <v>252</v>
      </c>
      <c r="I2416" t="s">
        <v>575</v>
      </c>
      <c r="J2416" t="s">
        <v>438</v>
      </c>
      <c r="K2416" s="327">
        <v>56</v>
      </c>
      <c r="L2416" s="326">
        <v>2.7820000424981121E-2</v>
      </c>
      <c r="N2416" s="327">
        <v>169</v>
      </c>
      <c r="O2416" s="326">
        <v>2.5949999690055851E-2</v>
      </c>
      <c r="Q2416" s="327">
        <v>7648</v>
      </c>
      <c r="R2416" s="326">
        <v>6.1980001628398902E-2</v>
      </c>
      <c r="S2416" s="325"/>
    </row>
    <row r="2417" spans="1:19" x14ac:dyDescent="0.25">
      <c r="A2417" t="s">
        <v>478</v>
      </c>
      <c r="B2417" t="s">
        <v>284</v>
      </c>
      <c r="C2417" t="s">
        <v>309</v>
      </c>
      <c r="D2417" t="s">
        <v>477</v>
      </c>
      <c r="E2417" t="s">
        <v>100</v>
      </c>
      <c r="F2417" t="s">
        <v>101</v>
      </c>
      <c r="G2417" s="133">
        <v>5</v>
      </c>
      <c r="H2417" t="s">
        <v>252</v>
      </c>
      <c r="I2417" t="s">
        <v>575</v>
      </c>
      <c r="J2417" t="s">
        <v>507</v>
      </c>
      <c r="K2417" s="327">
        <v>1859</v>
      </c>
      <c r="L2417" s="326">
        <v>0.92350000143051147</v>
      </c>
      <c r="M2417" s="326">
        <v>0.94991999864578247</v>
      </c>
      <c r="N2417" s="327">
        <v>6127</v>
      </c>
      <c r="O2417" s="326">
        <v>0.94088000059127808</v>
      </c>
      <c r="P2417" s="326">
        <v>0.96595001220703125</v>
      </c>
      <c r="Q2417" s="327">
        <v>104728</v>
      </c>
      <c r="R2417" s="326">
        <v>0.84878998994827271</v>
      </c>
      <c r="S2417" s="325">
        <v>0.90487998723983765</v>
      </c>
    </row>
    <row r="2418" spans="1:19" x14ac:dyDescent="0.25">
      <c r="A2418" t="s">
        <v>478</v>
      </c>
      <c r="B2418" t="s">
        <v>284</v>
      </c>
      <c r="C2418" t="s">
        <v>309</v>
      </c>
      <c r="D2418" t="s">
        <v>477</v>
      </c>
      <c r="E2418" t="s">
        <v>100</v>
      </c>
      <c r="F2418" t="s">
        <v>101</v>
      </c>
      <c r="G2418">
        <v>5</v>
      </c>
      <c r="H2418" t="s">
        <v>252</v>
      </c>
      <c r="I2418" t="s">
        <v>576</v>
      </c>
      <c r="J2418" t="s">
        <v>485</v>
      </c>
      <c r="K2418" s="142">
        <v>0</v>
      </c>
      <c r="L2418" s="326">
        <v>0</v>
      </c>
      <c r="N2418" s="142">
        <v>0</v>
      </c>
      <c r="O2418" s="326">
        <v>0</v>
      </c>
      <c r="Q2418" s="142">
        <v>2</v>
      </c>
      <c r="R2418" s="326">
        <v>1.99999994947575E-5</v>
      </c>
      <c r="S2418" s="326">
        <v>0.5</v>
      </c>
    </row>
    <row r="2419" spans="1:19" x14ac:dyDescent="0.25">
      <c r="A2419" t="s">
        <v>478</v>
      </c>
      <c r="B2419" t="s">
        <v>284</v>
      </c>
      <c r="C2419" t="s">
        <v>309</v>
      </c>
      <c r="D2419" t="s">
        <v>477</v>
      </c>
      <c r="E2419" t="s">
        <v>100</v>
      </c>
      <c r="F2419" t="s">
        <v>101</v>
      </c>
      <c r="G2419" s="133">
        <v>5</v>
      </c>
      <c r="H2419" t="s">
        <v>252</v>
      </c>
      <c r="I2419" t="s">
        <v>576</v>
      </c>
      <c r="J2419" t="s">
        <v>484</v>
      </c>
      <c r="K2419" s="327">
        <v>0</v>
      </c>
      <c r="L2419" s="326">
        <v>0</v>
      </c>
      <c r="N2419" s="327">
        <v>0</v>
      </c>
      <c r="O2419" s="326">
        <v>0</v>
      </c>
      <c r="Q2419" s="327">
        <v>2</v>
      </c>
      <c r="R2419" s="326">
        <v>1.99999994947575E-5</v>
      </c>
      <c r="S2419" s="325">
        <v>0.5</v>
      </c>
    </row>
    <row r="2420" spans="1:19" x14ac:dyDescent="0.25">
      <c r="A2420" t="s">
        <v>478</v>
      </c>
      <c r="B2420" t="s">
        <v>284</v>
      </c>
      <c r="C2420" t="s">
        <v>309</v>
      </c>
      <c r="D2420" t="s">
        <v>477</v>
      </c>
      <c r="E2420" t="s">
        <v>100</v>
      </c>
      <c r="F2420" t="s">
        <v>101</v>
      </c>
      <c r="G2420" s="133">
        <v>5</v>
      </c>
      <c r="H2420" t="s">
        <v>252</v>
      </c>
      <c r="I2420" t="s">
        <v>576</v>
      </c>
      <c r="J2420" t="s">
        <v>438</v>
      </c>
      <c r="K2420" s="327">
        <v>2013</v>
      </c>
      <c r="L2420" s="326">
        <v>1</v>
      </c>
      <c r="N2420" s="327">
        <v>6512</v>
      </c>
      <c r="O2420" s="326">
        <v>1</v>
      </c>
      <c r="Q2420" s="327">
        <v>123381</v>
      </c>
      <c r="R2420" s="326">
        <v>0.99997001886367798</v>
      </c>
      <c r="S2420" s="325"/>
    </row>
    <row r="2421" spans="1:19" x14ac:dyDescent="0.25">
      <c r="A2421" t="s">
        <v>478</v>
      </c>
      <c r="B2421" t="s">
        <v>284</v>
      </c>
      <c r="C2421" t="s">
        <v>309</v>
      </c>
      <c r="D2421" t="s">
        <v>477</v>
      </c>
      <c r="E2421" t="s">
        <v>100</v>
      </c>
      <c r="F2421" t="s">
        <v>101</v>
      </c>
      <c r="G2421" s="133">
        <v>5</v>
      </c>
      <c r="H2421" t="s">
        <v>252</v>
      </c>
      <c r="I2421" t="s">
        <v>504</v>
      </c>
      <c r="J2421" t="s">
        <v>506</v>
      </c>
      <c r="K2421" s="327">
        <v>239</v>
      </c>
      <c r="L2421" s="326">
        <v>0.1187300011515617</v>
      </c>
      <c r="N2421" s="327">
        <v>430</v>
      </c>
      <c r="O2421" s="326">
        <v>6.6030003130435944E-2</v>
      </c>
      <c r="Q2421" s="327">
        <v>14319</v>
      </c>
      <c r="R2421" s="326">
        <v>0.11604999750852581</v>
      </c>
      <c r="S2421" s="325"/>
    </row>
    <row r="2422" spans="1:19" x14ac:dyDescent="0.25">
      <c r="A2422" t="s">
        <v>478</v>
      </c>
      <c r="B2422" t="s">
        <v>284</v>
      </c>
      <c r="C2422" t="s">
        <v>309</v>
      </c>
      <c r="D2422" t="s">
        <v>477</v>
      </c>
      <c r="E2422" t="s">
        <v>100</v>
      </c>
      <c r="F2422" t="s">
        <v>101</v>
      </c>
      <c r="G2422" s="133">
        <v>5</v>
      </c>
      <c r="H2422" t="s">
        <v>252</v>
      </c>
      <c r="I2422" t="s">
        <v>504</v>
      </c>
      <c r="J2422" t="s">
        <v>424</v>
      </c>
      <c r="K2422" s="327">
        <v>226</v>
      </c>
      <c r="L2422" s="326">
        <v>0.11226999759674069</v>
      </c>
      <c r="M2422" s="326">
        <v>0.1273999959230423</v>
      </c>
      <c r="N2422" s="327">
        <v>737</v>
      </c>
      <c r="O2422" s="326">
        <v>0.11317999660968781</v>
      </c>
      <c r="P2422" s="326">
        <v>0.12117999792099</v>
      </c>
      <c r="Q2422" s="327">
        <v>13286</v>
      </c>
      <c r="R2422" s="326">
        <v>0.1076800003647804</v>
      </c>
      <c r="S2422" s="325">
        <v>0.12182000279426571</v>
      </c>
    </row>
    <row r="2423" spans="1:19" x14ac:dyDescent="0.25">
      <c r="A2423" t="s">
        <v>478</v>
      </c>
      <c r="B2423" t="s">
        <v>284</v>
      </c>
      <c r="C2423" t="s">
        <v>309</v>
      </c>
      <c r="D2423" t="s">
        <v>477</v>
      </c>
      <c r="E2423" t="s">
        <v>100</v>
      </c>
      <c r="F2423" t="s">
        <v>101</v>
      </c>
      <c r="G2423">
        <v>5</v>
      </c>
      <c r="H2423" t="s">
        <v>252</v>
      </c>
      <c r="I2423" t="s">
        <v>504</v>
      </c>
      <c r="J2423" t="s">
        <v>455</v>
      </c>
      <c r="K2423" s="142">
        <v>685</v>
      </c>
      <c r="L2423" s="326">
        <v>0.34029000997543329</v>
      </c>
      <c r="M2423" s="326">
        <v>0.38613000512123108</v>
      </c>
      <c r="N2423" s="142">
        <v>2330</v>
      </c>
      <c r="O2423" s="326">
        <v>0.35780000686645508</v>
      </c>
      <c r="P2423" s="326">
        <v>0.3831000030040741</v>
      </c>
      <c r="Q2423" s="142">
        <v>43045</v>
      </c>
      <c r="R2423" s="326">
        <v>0.34887000918388372</v>
      </c>
      <c r="S2423" s="326">
        <v>0.39467000961303711</v>
      </c>
    </row>
    <row r="2424" spans="1:19" x14ac:dyDescent="0.25">
      <c r="A2424" t="s">
        <v>478</v>
      </c>
      <c r="B2424" t="s">
        <v>284</v>
      </c>
      <c r="C2424" t="s">
        <v>309</v>
      </c>
      <c r="D2424" t="s">
        <v>477</v>
      </c>
      <c r="E2424" t="s">
        <v>100</v>
      </c>
      <c r="F2424" t="s">
        <v>101</v>
      </c>
      <c r="G2424" s="133">
        <v>5</v>
      </c>
      <c r="H2424" t="s">
        <v>252</v>
      </c>
      <c r="I2424" t="s">
        <v>504</v>
      </c>
      <c r="J2424" t="s">
        <v>505</v>
      </c>
      <c r="K2424" s="327">
        <v>708</v>
      </c>
      <c r="L2424" s="326">
        <v>0.3517099916934967</v>
      </c>
      <c r="M2424" s="326">
        <v>0.39910000562667852</v>
      </c>
      <c r="N2424" s="327">
        <v>2465</v>
      </c>
      <c r="O2424" s="326">
        <v>0.37852999567985529</v>
      </c>
      <c r="P2424" s="326">
        <v>0.40529000759124761</v>
      </c>
      <c r="Q2424" s="327">
        <v>42835</v>
      </c>
      <c r="R2424" s="326">
        <v>0.34716999530792242</v>
      </c>
      <c r="S2424" s="325">
        <v>0.39274001121521002</v>
      </c>
    </row>
    <row r="2425" spans="1:19" x14ac:dyDescent="0.25">
      <c r="A2425" t="s">
        <v>478</v>
      </c>
      <c r="B2425" t="s">
        <v>284</v>
      </c>
      <c r="C2425" t="s">
        <v>309</v>
      </c>
      <c r="D2425" t="s">
        <v>477</v>
      </c>
      <c r="E2425" t="s">
        <v>100</v>
      </c>
      <c r="F2425" t="s">
        <v>101</v>
      </c>
      <c r="G2425">
        <v>5</v>
      </c>
      <c r="H2425" t="s">
        <v>252</v>
      </c>
      <c r="I2425" t="s">
        <v>504</v>
      </c>
      <c r="J2425" t="s">
        <v>503</v>
      </c>
      <c r="K2425" s="142">
        <v>155</v>
      </c>
      <c r="L2425" s="326">
        <v>7.6999999582767487E-2</v>
      </c>
      <c r="M2425" s="326">
        <v>8.7370000779628754E-2</v>
      </c>
      <c r="N2425" s="142">
        <v>550</v>
      </c>
      <c r="O2425" s="326">
        <v>8.4459997713565826E-2</v>
      </c>
      <c r="P2425" s="326">
        <v>9.0429998934268951E-2</v>
      </c>
      <c r="Q2425" s="142">
        <v>9900</v>
      </c>
      <c r="R2425" s="326">
        <v>8.0239996314048767E-2</v>
      </c>
      <c r="S2425" s="326">
        <v>9.0769998729228973E-2</v>
      </c>
    </row>
    <row r="2426" spans="1:19" x14ac:dyDescent="0.25">
      <c r="A2426" t="s">
        <v>478</v>
      </c>
      <c r="B2426" t="s">
        <v>284</v>
      </c>
      <c r="C2426" t="s">
        <v>309</v>
      </c>
      <c r="D2426" t="s">
        <v>477</v>
      </c>
      <c r="E2426" t="s">
        <v>100</v>
      </c>
      <c r="F2426" t="s">
        <v>101</v>
      </c>
      <c r="G2426" s="133">
        <v>5</v>
      </c>
      <c r="H2426" t="s">
        <v>252</v>
      </c>
      <c r="I2426" t="s">
        <v>501</v>
      </c>
      <c r="J2426" t="s">
        <v>502</v>
      </c>
      <c r="K2426" s="327">
        <v>239</v>
      </c>
      <c r="L2426" s="326">
        <v>0.1187300011515617</v>
      </c>
      <c r="N2426" s="327">
        <v>430</v>
      </c>
      <c r="O2426" s="326">
        <v>6.6030003130435944E-2</v>
      </c>
      <c r="Q2426" s="327">
        <v>14319</v>
      </c>
      <c r="R2426" s="326">
        <v>0.11604999750852581</v>
      </c>
      <c r="S2426" s="325"/>
    </row>
    <row r="2427" spans="1:19" x14ac:dyDescent="0.25">
      <c r="A2427" t="s">
        <v>478</v>
      </c>
      <c r="B2427" t="s">
        <v>284</v>
      </c>
      <c r="C2427" t="s">
        <v>309</v>
      </c>
      <c r="D2427" t="s">
        <v>477</v>
      </c>
      <c r="E2427" t="s">
        <v>100</v>
      </c>
      <c r="F2427" t="s">
        <v>101</v>
      </c>
      <c r="G2427" s="133">
        <v>5</v>
      </c>
      <c r="H2427" t="s">
        <v>252</v>
      </c>
      <c r="I2427" t="s">
        <v>501</v>
      </c>
      <c r="J2427" t="s">
        <v>500</v>
      </c>
      <c r="K2427" s="327">
        <v>1774</v>
      </c>
      <c r="L2427" s="326">
        <v>0.88126999139785767</v>
      </c>
      <c r="M2427" s="326">
        <v>1</v>
      </c>
      <c r="N2427" s="327">
        <v>6082</v>
      </c>
      <c r="O2427" s="326">
        <v>0.93396997451782227</v>
      </c>
      <c r="P2427" s="326">
        <v>1</v>
      </c>
      <c r="Q2427" s="327">
        <v>109066</v>
      </c>
      <c r="R2427" s="326">
        <v>0.88394999504089355</v>
      </c>
      <c r="S2427" s="325">
        <v>1</v>
      </c>
    </row>
    <row r="2428" spans="1:19" x14ac:dyDescent="0.25">
      <c r="A2428" t="s">
        <v>478</v>
      </c>
      <c r="B2428" t="s">
        <v>284</v>
      </c>
      <c r="C2428" t="s">
        <v>309</v>
      </c>
      <c r="D2428" t="s">
        <v>477</v>
      </c>
      <c r="E2428" t="s">
        <v>100</v>
      </c>
      <c r="F2428" t="s">
        <v>101</v>
      </c>
      <c r="G2428">
        <v>5</v>
      </c>
      <c r="H2428" t="s">
        <v>252</v>
      </c>
      <c r="I2428" t="s">
        <v>577</v>
      </c>
      <c r="J2428" t="s">
        <v>493</v>
      </c>
      <c r="K2428" s="142">
        <v>318</v>
      </c>
      <c r="L2428" s="326">
        <v>0.15796999633312231</v>
      </c>
      <c r="N2428" s="142">
        <v>1274</v>
      </c>
      <c r="O2428" s="326">
        <v>0.19563999772071841</v>
      </c>
      <c r="Q2428" s="142">
        <v>45663</v>
      </c>
      <c r="R2428" s="326">
        <v>0.37009000778198242</v>
      </c>
    </row>
    <row r="2429" spans="1:19" x14ac:dyDescent="0.25">
      <c r="A2429" t="s">
        <v>478</v>
      </c>
      <c r="B2429" t="s">
        <v>284</v>
      </c>
      <c r="C2429" t="s">
        <v>309</v>
      </c>
      <c r="D2429" t="s">
        <v>477</v>
      </c>
      <c r="E2429" t="s">
        <v>100</v>
      </c>
      <c r="F2429" t="s">
        <v>101</v>
      </c>
      <c r="G2429" s="133">
        <v>5</v>
      </c>
      <c r="H2429" t="s">
        <v>252</v>
      </c>
      <c r="I2429" t="s">
        <v>577</v>
      </c>
      <c r="J2429" t="s">
        <v>492</v>
      </c>
      <c r="K2429" s="327">
        <v>1257</v>
      </c>
      <c r="L2429" s="326">
        <v>0.62444001436233521</v>
      </c>
      <c r="M2429" s="326">
        <v>0.74159002304077148</v>
      </c>
      <c r="N2429" s="327">
        <v>3863</v>
      </c>
      <c r="O2429" s="326">
        <v>0.59320998191833496</v>
      </c>
      <c r="P2429" s="326">
        <v>0.73750001192092896</v>
      </c>
      <c r="Q2429" s="327">
        <v>63272</v>
      </c>
      <c r="R2429" s="326">
        <v>0.51279997825622559</v>
      </c>
      <c r="S2429" s="325">
        <v>0.81407999992370605</v>
      </c>
    </row>
    <row r="2430" spans="1:19" x14ac:dyDescent="0.25">
      <c r="A2430" t="s">
        <v>478</v>
      </c>
      <c r="B2430" t="s">
        <v>284</v>
      </c>
      <c r="C2430" t="s">
        <v>309</v>
      </c>
      <c r="D2430" t="s">
        <v>477</v>
      </c>
      <c r="E2430" t="s">
        <v>100</v>
      </c>
      <c r="F2430" t="s">
        <v>101</v>
      </c>
      <c r="G2430" s="133">
        <v>5</v>
      </c>
      <c r="H2430" t="s">
        <v>252</v>
      </c>
      <c r="I2430" t="s">
        <v>577</v>
      </c>
      <c r="J2430" t="s">
        <v>491</v>
      </c>
      <c r="K2430" s="327">
        <v>275</v>
      </c>
      <c r="L2430" s="326">
        <v>0.1366100013256073</v>
      </c>
      <c r="M2430" s="326">
        <v>0.1622399985790253</v>
      </c>
      <c r="N2430" s="327">
        <v>894</v>
      </c>
      <c r="O2430" s="326">
        <v>0.13729000091552729</v>
      </c>
      <c r="P2430" s="326">
        <v>0.17068000137805939</v>
      </c>
      <c r="Q2430" s="327">
        <v>9186</v>
      </c>
      <c r="R2430" s="326">
        <v>7.4450001120567322E-2</v>
      </c>
      <c r="S2430" s="325">
        <v>0.11818999797105791</v>
      </c>
    </row>
    <row r="2431" spans="1:19" x14ac:dyDescent="0.25">
      <c r="A2431" t="s">
        <v>478</v>
      </c>
      <c r="B2431" t="s">
        <v>284</v>
      </c>
      <c r="C2431" t="s">
        <v>309</v>
      </c>
      <c r="D2431" t="s">
        <v>477</v>
      </c>
      <c r="E2431" t="s">
        <v>100</v>
      </c>
      <c r="F2431" t="s">
        <v>101</v>
      </c>
      <c r="G2431" s="133">
        <v>5</v>
      </c>
      <c r="H2431" t="s">
        <v>252</v>
      </c>
      <c r="I2431" t="s">
        <v>577</v>
      </c>
      <c r="J2431" t="s">
        <v>490</v>
      </c>
      <c r="K2431" s="327">
        <v>95</v>
      </c>
      <c r="L2431" s="326">
        <v>4.7189999371767037E-2</v>
      </c>
      <c r="M2431" s="326">
        <v>5.6049998849630363E-2</v>
      </c>
      <c r="N2431" s="327">
        <v>314</v>
      </c>
      <c r="O2431" s="326">
        <v>4.822000116109848E-2</v>
      </c>
      <c r="P2431" s="326">
        <v>5.9950001537799842E-2</v>
      </c>
      <c r="Q2431" s="327">
        <v>3071</v>
      </c>
      <c r="R2431" s="326">
        <v>2.489000000059605E-2</v>
      </c>
      <c r="S2431" s="325">
        <v>3.9510000497102737E-2</v>
      </c>
    </row>
    <row r="2432" spans="1:19" x14ac:dyDescent="0.25">
      <c r="A2432" t="s">
        <v>478</v>
      </c>
      <c r="B2432" t="s">
        <v>284</v>
      </c>
      <c r="C2432" t="s">
        <v>309</v>
      </c>
      <c r="D2432" t="s">
        <v>477</v>
      </c>
      <c r="E2432" t="s">
        <v>100</v>
      </c>
      <c r="F2432" t="s">
        <v>101</v>
      </c>
      <c r="G2432" s="133">
        <v>5</v>
      </c>
      <c r="H2432" t="s">
        <v>252</v>
      </c>
      <c r="I2432" t="s">
        <v>577</v>
      </c>
      <c r="J2432" t="s">
        <v>489</v>
      </c>
      <c r="K2432" s="327">
        <v>56</v>
      </c>
      <c r="L2432" s="326">
        <v>2.7820000424981121E-2</v>
      </c>
      <c r="M2432" s="326">
        <v>3.3039998263120651E-2</v>
      </c>
      <c r="N2432" s="327">
        <v>138</v>
      </c>
      <c r="O2432" s="326">
        <v>2.119000069797039E-2</v>
      </c>
      <c r="P2432" s="326">
        <v>2.6350000873208049E-2</v>
      </c>
      <c r="Q2432" s="327">
        <v>1819</v>
      </c>
      <c r="R2432" s="326">
        <v>1.473999954760075E-2</v>
      </c>
      <c r="S2432" s="325">
        <v>2.339999936521053E-2</v>
      </c>
    </row>
    <row r="2433" spans="1:19" x14ac:dyDescent="0.25">
      <c r="A2433" t="s">
        <v>478</v>
      </c>
      <c r="B2433" t="s">
        <v>284</v>
      </c>
      <c r="C2433" t="s">
        <v>309</v>
      </c>
      <c r="D2433" t="s">
        <v>477</v>
      </c>
      <c r="E2433" t="s">
        <v>100</v>
      </c>
      <c r="F2433" t="s">
        <v>101</v>
      </c>
      <c r="G2433" s="133">
        <v>5</v>
      </c>
      <c r="H2433" t="s">
        <v>252</v>
      </c>
      <c r="I2433" t="s">
        <v>577</v>
      </c>
      <c r="J2433" t="s">
        <v>488</v>
      </c>
      <c r="K2433" s="327">
        <v>12</v>
      </c>
      <c r="L2433" s="326">
        <v>5.9600002132356167E-3</v>
      </c>
      <c r="M2433" s="326">
        <v>7.0799998939037323E-3</v>
      </c>
      <c r="N2433" s="327">
        <v>29</v>
      </c>
      <c r="O2433" s="326">
        <v>4.4499998912215233E-3</v>
      </c>
      <c r="P2433" s="326">
        <v>5.5399998091161251E-3</v>
      </c>
      <c r="Q2433" s="327">
        <v>374</v>
      </c>
      <c r="R2433" s="326">
        <v>3.03000002168119E-3</v>
      </c>
      <c r="S2433" s="325">
        <v>4.8099998384714127E-3</v>
      </c>
    </row>
    <row r="2434" spans="1:19" x14ac:dyDescent="0.25">
      <c r="A2434" t="s">
        <v>478</v>
      </c>
      <c r="B2434" t="s">
        <v>284</v>
      </c>
      <c r="C2434" t="s">
        <v>309</v>
      </c>
      <c r="D2434" t="s">
        <v>477</v>
      </c>
      <c r="E2434" t="s">
        <v>100</v>
      </c>
      <c r="F2434" t="s">
        <v>101</v>
      </c>
      <c r="G2434" s="133">
        <v>5</v>
      </c>
      <c r="H2434" t="s">
        <v>252</v>
      </c>
      <c r="I2434" t="s">
        <v>499</v>
      </c>
      <c r="J2434" t="s">
        <v>261</v>
      </c>
      <c r="K2434" s="327">
        <v>1999</v>
      </c>
      <c r="L2434" s="326">
        <v>0.9930499792098999</v>
      </c>
      <c r="N2434" s="327">
        <v>6460</v>
      </c>
      <c r="O2434" s="326">
        <v>0.99200999736785889</v>
      </c>
      <c r="Q2434" s="327">
        <v>122496</v>
      </c>
      <c r="R2434" s="326">
        <v>0.99278998374938965</v>
      </c>
      <c r="S2434" s="325"/>
    </row>
    <row r="2435" spans="1:19" x14ac:dyDescent="0.25">
      <c r="A2435" t="s">
        <v>478</v>
      </c>
      <c r="B2435" t="s">
        <v>284</v>
      </c>
      <c r="C2435" t="s">
        <v>309</v>
      </c>
      <c r="D2435" t="s">
        <v>477</v>
      </c>
      <c r="E2435" t="s">
        <v>100</v>
      </c>
      <c r="F2435" t="s">
        <v>101</v>
      </c>
      <c r="G2435" s="133">
        <v>5</v>
      </c>
      <c r="H2435" t="s">
        <v>252</v>
      </c>
      <c r="I2435" t="s">
        <v>499</v>
      </c>
      <c r="J2435" t="s">
        <v>262</v>
      </c>
      <c r="K2435" s="327">
        <v>14</v>
      </c>
      <c r="L2435" s="326">
        <v>6.9499998353421688E-3</v>
      </c>
      <c r="N2435" s="327">
        <v>52</v>
      </c>
      <c r="O2435" s="326">
        <v>7.9899998381733894E-3</v>
      </c>
      <c r="Q2435" s="327">
        <v>889</v>
      </c>
      <c r="R2435" s="326">
        <v>7.2099999524652958E-3</v>
      </c>
      <c r="S2435" s="325"/>
    </row>
    <row r="2436" spans="1:19" x14ac:dyDescent="0.25">
      <c r="A2436" t="s">
        <v>478</v>
      </c>
      <c r="B2436" t="s">
        <v>284</v>
      </c>
      <c r="C2436" t="s">
        <v>309</v>
      </c>
      <c r="D2436" t="s">
        <v>477</v>
      </c>
      <c r="E2436" t="s">
        <v>100</v>
      </c>
      <c r="F2436" t="s">
        <v>101</v>
      </c>
      <c r="G2436" s="133">
        <v>5</v>
      </c>
      <c r="H2436" t="s">
        <v>252</v>
      </c>
      <c r="I2436" t="s">
        <v>578</v>
      </c>
      <c r="J2436" t="s">
        <v>498</v>
      </c>
      <c r="K2436" s="327">
        <v>869</v>
      </c>
      <c r="L2436" s="326">
        <v>0.43169000744819641</v>
      </c>
      <c r="N2436" s="327">
        <v>1692</v>
      </c>
      <c r="O2436" s="326">
        <v>0.25982999801635742</v>
      </c>
      <c r="Q2436" s="327">
        <v>17871</v>
      </c>
      <c r="R2436" s="326">
        <v>0.1448400020599365</v>
      </c>
      <c r="S2436" s="325"/>
    </row>
    <row r="2437" spans="1:19" x14ac:dyDescent="0.25">
      <c r="A2437" t="s">
        <v>478</v>
      </c>
      <c r="B2437" t="s">
        <v>284</v>
      </c>
      <c r="C2437" t="s">
        <v>309</v>
      </c>
      <c r="D2437" t="s">
        <v>477</v>
      </c>
      <c r="E2437" t="s">
        <v>100</v>
      </c>
      <c r="F2437" t="s">
        <v>101</v>
      </c>
      <c r="G2437" s="133">
        <v>5</v>
      </c>
      <c r="H2437" t="s">
        <v>252</v>
      </c>
      <c r="I2437" t="s">
        <v>578</v>
      </c>
      <c r="J2437" t="s">
        <v>497</v>
      </c>
      <c r="K2437" s="327">
        <v>304</v>
      </c>
      <c r="L2437" s="326">
        <v>0.15102000534534449</v>
      </c>
      <c r="N2437" s="327">
        <v>984</v>
      </c>
      <c r="O2437" s="326">
        <v>0.15110999345779419</v>
      </c>
      <c r="Q2437" s="327">
        <v>21943</v>
      </c>
      <c r="R2437" s="326">
        <v>0.17783999443054199</v>
      </c>
      <c r="S2437" s="325"/>
    </row>
    <row r="2438" spans="1:19" x14ac:dyDescent="0.25">
      <c r="A2438" t="s">
        <v>478</v>
      </c>
      <c r="B2438" t="s">
        <v>284</v>
      </c>
      <c r="C2438" t="s">
        <v>309</v>
      </c>
      <c r="D2438" t="s">
        <v>477</v>
      </c>
      <c r="E2438" t="s">
        <v>100</v>
      </c>
      <c r="F2438" t="s">
        <v>101</v>
      </c>
      <c r="G2438">
        <v>5</v>
      </c>
      <c r="H2438" t="s">
        <v>252</v>
      </c>
      <c r="I2438" t="s">
        <v>578</v>
      </c>
      <c r="J2438" t="s">
        <v>496</v>
      </c>
      <c r="K2438" s="142">
        <v>354</v>
      </c>
      <c r="L2438" s="326">
        <v>0.17586000263690951</v>
      </c>
      <c r="N2438" s="142">
        <v>1025</v>
      </c>
      <c r="O2438" s="326">
        <v>0.15739999711513519</v>
      </c>
      <c r="Q2438" s="142">
        <v>25988</v>
      </c>
      <c r="R2438" s="326">
        <v>0.21062999963760379</v>
      </c>
    </row>
    <row r="2439" spans="1:19" x14ac:dyDescent="0.25">
      <c r="A2439" t="s">
        <v>478</v>
      </c>
      <c r="B2439" t="s">
        <v>284</v>
      </c>
      <c r="C2439" t="s">
        <v>309</v>
      </c>
      <c r="D2439" t="s">
        <v>477</v>
      </c>
      <c r="E2439" t="s">
        <v>100</v>
      </c>
      <c r="F2439" t="s">
        <v>101</v>
      </c>
      <c r="G2439" s="133">
        <v>5</v>
      </c>
      <c r="H2439" t="s">
        <v>252</v>
      </c>
      <c r="I2439" t="s">
        <v>578</v>
      </c>
      <c r="J2439" t="s">
        <v>495</v>
      </c>
      <c r="K2439" s="327">
        <v>323</v>
      </c>
      <c r="L2439" s="326">
        <v>0.16045999526977539</v>
      </c>
      <c r="N2439" s="327">
        <v>1357</v>
      </c>
      <c r="O2439" s="326">
        <v>0.20837999880313871</v>
      </c>
      <c r="Q2439" s="327">
        <v>27975</v>
      </c>
      <c r="R2439" s="326">
        <v>0.22673000395298001</v>
      </c>
      <c r="S2439" s="325"/>
    </row>
    <row r="2440" spans="1:19" x14ac:dyDescent="0.25">
      <c r="A2440" t="s">
        <v>478</v>
      </c>
      <c r="B2440" t="s">
        <v>284</v>
      </c>
      <c r="C2440" t="s">
        <v>309</v>
      </c>
      <c r="D2440" t="s">
        <v>477</v>
      </c>
      <c r="E2440" t="s">
        <v>100</v>
      </c>
      <c r="F2440" t="s">
        <v>101</v>
      </c>
      <c r="G2440" s="133">
        <v>5</v>
      </c>
      <c r="H2440" t="s">
        <v>252</v>
      </c>
      <c r="I2440" t="s">
        <v>578</v>
      </c>
      <c r="J2440" t="s">
        <v>494</v>
      </c>
      <c r="K2440" s="327">
        <v>163</v>
      </c>
      <c r="L2440" s="326">
        <v>8.0969996750354767E-2</v>
      </c>
      <c r="N2440" s="327">
        <v>1454</v>
      </c>
      <c r="O2440" s="326">
        <v>0.2232799977064133</v>
      </c>
      <c r="Q2440" s="327">
        <v>29608</v>
      </c>
      <c r="R2440" s="326">
        <v>0.23995999991893771</v>
      </c>
      <c r="S2440" s="325"/>
    </row>
    <row r="2441" spans="1:19" x14ac:dyDescent="0.25">
      <c r="A2441" t="s">
        <v>478</v>
      </c>
      <c r="B2441" t="s">
        <v>284</v>
      </c>
      <c r="C2441" t="s">
        <v>309</v>
      </c>
      <c r="D2441" t="s">
        <v>477</v>
      </c>
      <c r="E2441" t="s">
        <v>100</v>
      </c>
      <c r="F2441" t="s">
        <v>101</v>
      </c>
      <c r="G2441" s="133">
        <v>5</v>
      </c>
      <c r="H2441" t="s">
        <v>252</v>
      </c>
      <c r="I2441" t="s">
        <v>476</v>
      </c>
      <c r="J2441" t="s">
        <v>482</v>
      </c>
      <c r="K2441" s="327">
        <v>1470</v>
      </c>
      <c r="L2441" s="326">
        <v>0.73025000095367432</v>
      </c>
      <c r="M2441" s="326">
        <v>0.7424200177192688</v>
      </c>
      <c r="N2441" s="327">
        <v>4717</v>
      </c>
      <c r="O2441" s="326">
        <v>0.72435998916625977</v>
      </c>
      <c r="P2441" s="326">
        <v>0.74790000915527344</v>
      </c>
      <c r="Q2441" s="327">
        <v>91484</v>
      </c>
      <c r="R2441" s="326">
        <v>0.74145001173019409</v>
      </c>
      <c r="S2441" s="325">
        <v>0.77395999431610107</v>
      </c>
    </row>
    <row r="2442" spans="1:19" x14ac:dyDescent="0.25">
      <c r="A2442" t="s">
        <v>478</v>
      </c>
      <c r="B2442" t="s">
        <v>284</v>
      </c>
      <c r="C2442" t="s">
        <v>309</v>
      </c>
      <c r="D2442" t="s">
        <v>477</v>
      </c>
      <c r="E2442" t="s">
        <v>100</v>
      </c>
      <c r="F2442" t="s">
        <v>101</v>
      </c>
      <c r="G2442" s="133">
        <v>5</v>
      </c>
      <c r="H2442" t="s">
        <v>252</v>
      </c>
      <c r="I2442" t="s">
        <v>476</v>
      </c>
      <c r="J2442" t="s">
        <v>481</v>
      </c>
      <c r="K2442" s="327">
        <v>240</v>
      </c>
      <c r="L2442" s="326">
        <v>0.1192300021648407</v>
      </c>
      <c r="M2442" s="326">
        <v>0.1212100014090538</v>
      </c>
      <c r="N2442" s="327">
        <v>725</v>
      </c>
      <c r="O2442" s="326">
        <v>0.1113300025463104</v>
      </c>
      <c r="P2442" s="326">
        <v>0.1149500012397766</v>
      </c>
      <c r="Q2442" s="327">
        <v>12086</v>
      </c>
      <c r="R2442" s="326">
        <v>9.7949996590614319E-2</v>
      </c>
      <c r="S2442" s="325">
        <v>0.1022500023245811</v>
      </c>
    </row>
    <row r="2443" spans="1:19" x14ac:dyDescent="0.25">
      <c r="A2443" t="s">
        <v>478</v>
      </c>
      <c r="B2443" t="s">
        <v>284</v>
      </c>
      <c r="C2443" t="s">
        <v>309</v>
      </c>
      <c r="D2443" t="s">
        <v>477</v>
      </c>
      <c r="E2443" t="s">
        <v>100</v>
      </c>
      <c r="F2443" t="s">
        <v>101</v>
      </c>
      <c r="G2443" s="133">
        <v>5</v>
      </c>
      <c r="H2443" t="s">
        <v>252</v>
      </c>
      <c r="I2443" t="s">
        <v>476</v>
      </c>
      <c r="J2443" t="s">
        <v>480</v>
      </c>
      <c r="K2443" s="327">
        <v>148</v>
      </c>
      <c r="L2443" s="326">
        <v>7.3519997298717499E-2</v>
      </c>
      <c r="M2443" s="326">
        <v>7.474999874830246E-2</v>
      </c>
      <c r="N2443" s="327">
        <v>482</v>
      </c>
      <c r="O2443" s="326">
        <v>7.401999831199646E-2</v>
      </c>
      <c r="P2443" s="326">
        <v>7.6420001685619354E-2</v>
      </c>
      <c r="Q2443" s="327">
        <v>8487</v>
      </c>
      <c r="R2443" s="326">
        <v>6.8779997527599335E-2</v>
      </c>
      <c r="S2443" s="325">
        <v>7.1800000965595245E-2</v>
      </c>
    </row>
    <row r="2444" spans="1:19" x14ac:dyDescent="0.25">
      <c r="A2444" t="s">
        <v>478</v>
      </c>
      <c r="B2444" t="s">
        <v>284</v>
      </c>
      <c r="C2444" t="s">
        <v>309</v>
      </c>
      <c r="D2444" t="s">
        <v>477</v>
      </c>
      <c r="E2444" t="s">
        <v>100</v>
      </c>
      <c r="F2444" t="s">
        <v>101</v>
      </c>
      <c r="G2444" s="133">
        <v>5</v>
      </c>
      <c r="H2444" t="s">
        <v>252</v>
      </c>
      <c r="I2444" t="s">
        <v>476</v>
      </c>
      <c r="J2444" t="s">
        <v>479</v>
      </c>
      <c r="K2444" s="327">
        <v>33</v>
      </c>
      <c r="L2444" s="326">
        <v>1.6389999538660049E-2</v>
      </c>
      <c r="N2444" s="327">
        <v>205</v>
      </c>
      <c r="O2444" s="326">
        <v>3.1479999423027039E-2</v>
      </c>
      <c r="Q2444" s="327">
        <v>5183</v>
      </c>
      <c r="R2444" s="326">
        <v>4.2010001838207238E-2</v>
      </c>
      <c r="S2444" s="325"/>
    </row>
    <row r="2445" spans="1:19" x14ac:dyDescent="0.25">
      <c r="A2445" t="s">
        <v>478</v>
      </c>
      <c r="B2445" t="s">
        <v>284</v>
      </c>
      <c r="C2445" t="s">
        <v>309</v>
      </c>
      <c r="D2445" t="s">
        <v>477</v>
      </c>
      <c r="E2445" t="s">
        <v>100</v>
      </c>
      <c r="F2445" t="s">
        <v>101</v>
      </c>
      <c r="G2445" s="133">
        <v>5</v>
      </c>
      <c r="H2445" t="s">
        <v>252</v>
      </c>
      <c r="I2445" t="s">
        <v>476</v>
      </c>
      <c r="J2445" t="s">
        <v>475</v>
      </c>
      <c r="K2445" s="327">
        <v>122</v>
      </c>
      <c r="L2445" s="326">
        <v>6.0610000044107437E-2</v>
      </c>
      <c r="M2445" s="326">
        <v>6.1620000749826431E-2</v>
      </c>
      <c r="N2445" s="327">
        <v>383</v>
      </c>
      <c r="O2445" s="326">
        <v>5.8809999376535423E-2</v>
      </c>
      <c r="P2445" s="326">
        <v>6.0729999095201492E-2</v>
      </c>
      <c r="Q2445" s="327">
        <v>6145</v>
      </c>
      <c r="R2445" s="326">
        <v>4.9800001084804528E-2</v>
      </c>
      <c r="S2445" s="325">
        <v>5.1989998668432243E-2</v>
      </c>
    </row>
    <row r="2446" spans="1:19" x14ac:dyDescent="0.25">
      <c r="A2446" t="s">
        <v>478</v>
      </c>
      <c r="B2446" t="s">
        <v>284</v>
      </c>
      <c r="C2446" t="s">
        <v>309</v>
      </c>
      <c r="D2446" t="s">
        <v>477</v>
      </c>
      <c r="E2446" t="s">
        <v>102</v>
      </c>
      <c r="F2446" t="s">
        <v>103</v>
      </c>
      <c r="G2446" s="133">
        <v>14</v>
      </c>
      <c r="H2446" t="s">
        <v>416</v>
      </c>
      <c r="I2446" t="s">
        <v>525</v>
      </c>
      <c r="J2446" t="s">
        <v>530</v>
      </c>
      <c r="K2446" s="327">
        <v>8</v>
      </c>
      <c r="L2446" s="326">
        <v>9.4200000166893005E-3</v>
      </c>
      <c r="N2446" s="327">
        <v>47</v>
      </c>
      <c r="O2446" s="326">
        <v>7.089999970048666E-3</v>
      </c>
      <c r="Q2446" s="327">
        <v>595</v>
      </c>
      <c r="R2446" s="326">
        <v>4.8199999146163464E-3</v>
      </c>
      <c r="S2446" s="325"/>
    </row>
    <row r="2447" spans="1:19" x14ac:dyDescent="0.25">
      <c r="A2447" t="s">
        <v>478</v>
      </c>
      <c r="B2447" t="s">
        <v>284</v>
      </c>
      <c r="C2447" t="s">
        <v>309</v>
      </c>
      <c r="D2447" t="s">
        <v>477</v>
      </c>
      <c r="E2447" t="s">
        <v>102</v>
      </c>
      <c r="F2447" t="s">
        <v>103</v>
      </c>
      <c r="G2447">
        <v>14</v>
      </c>
      <c r="H2447" t="s">
        <v>416</v>
      </c>
      <c r="I2447" t="s">
        <v>525</v>
      </c>
      <c r="J2447" t="s">
        <v>529</v>
      </c>
      <c r="K2447" s="142">
        <v>64</v>
      </c>
      <c r="L2447" s="326">
        <v>7.5379997491836548E-2</v>
      </c>
      <c r="N2447" s="142">
        <v>396</v>
      </c>
      <c r="O2447" s="326">
        <v>5.9769999235868447E-2</v>
      </c>
      <c r="Q2447" s="142">
        <v>4962</v>
      </c>
      <c r="R2447" s="326">
        <v>4.0219999849796302E-2</v>
      </c>
    </row>
    <row r="2448" spans="1:19" x14ac:dyDescent="0.25">
      <c r="A2448" t="s">
        <v>478</v>
      </c>
      <c r="B2448" t="s">
        <v>284</v>
      </c>
      <c r="C2448" t="s">
        <v>309</v>
      </c>
      <c r="D2448" t="s">
        <v>477</v>
      </c>
      <c r="E2448" t="s">
        <v>102</v>
      </c>
      <c r="F2448" t="s">
        <v>103</v>
      </c>
      <c r="G2448" s="133">
        <v>14</v>
      </c>
      <c r="H2448" t="s">
        <v>416</v>
      </c>
      <c r="I2448" t="s">
        <v>525</v>
      </c>
      <c r="J2448" t="s">
        <v>528</v>
      </c>
      <c r="K2448" s="327">
        <v>179</v>
      </c>
      <c r="L2448" s="326">
        <v>0.21084000170230871</v>
      </c>
      <c r="N2448" s="327">
        <v>1163</v>
      </c>
      <c r="O2448" s="326">
        <v>0.17554999887943271</v>
      </c>
      <c r="Q2448" s="327">
        <v>15699</v>
      </c>
      <c r="R2448" s="326">
        <v>0.12724000215530401</v>
      </c>
      <c r="S2448" s="325"/>
    </row>
    <row r="2449" spans="1:19" x14ac:dyDescent="0.25">
      <c r="A2449" t="s">
        <v>478</v>
      </c>
      <c r="B2449" t="s">
        <v>284</v>
      </c>
      <c r="C2449" t="s">
        <v>309</v>
      </c>
      <c r="D2449" t="s">
        <v>477</v>
      </c>
      <c r="E2449" t="s">
        <v>102</v>
      </c>
      <c r="F2449" t="s">
        <v>103</v>
      </c>
      <c r="G2449" s="133">
        <v>14</v>
      </c>
      <c r="H2449" t="s">
        <v>416</v>
      </c>
      <c r="I2449" t="s">
        <v>525</v>
      </c>
      <c r="J2449" t="s">
        <v>527</v>
      </c>
      <c r="K2449" s="327">
        <v>170</v>
      </c>
      <c r="L2449" s="326">
        <v>0.20024000108242029</v>
      </c>
      <c r="N2449" s="327">
        <v>1657</v>
      </c>
      <c r="O2449" s="326">
        <v>0.25011000037193298</v>
      </c>
      <c r="Q2449" s="327">
        <v>30576</v>
      </c>
      <c r="R2449" s="326">
        <v>0.2478100061416626</v>
      </c>
      <c r="S2449" s="325"/>
    </row>
    <row r="2450" spans="1:19" x14ac:dyDescent="0.25">
      <c r="A2450" t="s">
        <v>478</v>
      </c>
      <c r="B2450" t="s">
        <v>284</v>
      </c>
      <c r="C2450" t="s">
        <v>309</v>
      </c>
      <c r="D2450" t="s">
        <v>477</v>
      </c>
      <c r="E2450" t="s">
        <v>102</v>
      </c>
      <c r="F2450" t="s">
        <v>103</v>
      </c>
      <c r="G2450" s="133">
        <v>14</v>
      </c>
      <c r="H2450" t="s">
        <v>416</v>
      </c>
      <c r="I2450" t="s">
        <v>525</v>
      </c>
      <c r="J2450" t="s">
        <v>526</v>
      </c>
      <c r="K2450" s="327">
        <v>123</v>
      </c>
      <c r="L2450" s="326">
        <v>0.14487999677658081</v>
      </c>
      <c r="N2450" s="327">
        <v>1411</v>
      </c>
      <c r="O2450" s="326">
        <v>0.2129800021648407</v>
      </c>
      <c r="Q2450" s="327">
        <v>30917</v>
      </c>
      <c r="R2450" s="326">
        <v>0.25056999921798712</v>
      </c>
      <c r="S2450" s="325"/>
    </row>
    <row r="2451" spans="1:19" x14ac:dyDescent="0.25">
      <c r="A2451" t="s">
        <v>478</v>
      </c>
      <c r="B2451" t="s">
        <v>284</v>
      </c>
      <c r="C2451" t="s">
        <v>309</v>
      </c>
      <c r="D2451" t="s">
        <v>477</v>
      </c>
      <c r="E2451" t="s">
        <v>102</v>
      </c>
      <c r="F2451" t="s">
        <v>103</v>
      </c>
      <c r="G2451" s="133">
        <v>14</v>
      </c>
      <c r="H2451" t="s">
        <v>416</v>
      </c>
      <c r="I2451" t="s">
        <v>525</v>
      </c>
      <c r="J2451" t="s">
        <v>259</v>
      </c>
      <c r="K2451" s="327">
        <v>160</v>
      </c>
      <c r="L2451" s="326">
        <v>0.18846000730991361</v>
      </c>
      <c r="N2451" s="327">
        <v>1097</v>
      </c>
      <c r="O2451" s="326">
        <v>0.16558000445365911</v>
      </c>
      <c r="Q2451" s="327">
        <v>23351</v>
      </c>
      <c r="R2451" s="326">
        <v>0.18925000727176669</v>
      </c>
      <c r="S2451" s="325"/>
    </row>
    <row r="2452" spans="1:19" x14ac:dyDescent="0.25">
      <c r="A2452" t="s">
        <v>478</v>
      </c>
      <c r="B2452" t="s">
        <v>284</v>
      </c>
      <c r="C2452" t="s">
        <v>309</v>
      </c>
      <c r="D2452" t="s">
        <v>477</v>
      </c>
      <c r="E2452" t="s">
        <v>102</v>
      </c>
      <c r="F2452" t="s">
        <v>103</v>
      </c>
      <c r="G2452" s="133">
        <v>14</v>
      </c>
      <c r="H2452" t="s">
        <v>416</v>
      </c>
      <c r="I2452" t="s">
        <v>525</v>
      </c>
      <c r="J2452" t="s">
        <v>260</v>
      </c>
      <c r="K2452" s="327">
        <v>145</v>
      </c>
      <c r="L2452" s="326">
        <v>0.1707900017499924</v>
      </c>
      <c r="N2452" s="327">
        <v>854</v>
      </c>
      <c r="O2452" s="326">
        <v>0.12891000509262079</v>
      </c>
      <c r="Q2452" s="327">
        <v>17285</v>
      </c>
      <c r="R2452" s="326">
        <v>0.14009000360965729</v>
      </c>
      <c r="S2452" s="325"/>
    </row>
    <row r="2453" spans="1:19" x14ac:dyDescent="0.25">
      <c r="A2453" t="s">
        <v>478</v>
      </c>
      <c r="B2453" t="s">
        <v>284</v>
      </c>
      <c r="C2453" t="s">
        <v>309</v>
      </c>
      <c r="D2453" t="s">
        <v>477</v>
      </c>
      <c r="E2453" t="s">
        <v>102</v>
      </c>
      <c r="F2453" t="s">
        <v>103</v>
      </c>
      <c r="G2453" s="133">
        <v>14</v>
      </c>
      <c r="H2453" t="s">
        <v>416</v>
      </c>
      <c r="I2453" t="s">
        <v>521</v>
      </c>
      <c r="J2453" t="s">
        <v>524</v>
      </c>
      <c r="K2453" s="327">
        <v>642</v>
      </c>
      <c r="L2453" s="326">
        <v>0.75617998838424683</v>
      </c>
      <c r="M2453" s="326">
        <v>0.79162001609802246</v>
      </c>
      <c r="N2453" s="327">
        <v>5178</v>
      </c>
      <c r="O2453" s="326">
        <v>0.78157997131347656</v>
      </c>
      <c r="P2453" s="326">
        <v>0.8351600170135498</v>
      </c>
      <c r="Q2453" s="327">
        <v>99716</v>
      </c>
      <c r="R2453" s="326">
        <v>0.80817002058029175</v>
      </c>
      <c r="S2453" s="325">
        <v>0.84360998868942261</v>
      </c>
    </row>
    <row r="2454" spans="1:19" x14ac:dyDescent="0.25">
      <c r="A2454" t="s">
        <v>478</v>
      </c>
      <c r="B2454" t="s">
        <v>284</v>
      </c>
      <c r="C2454" t="s">
        <v>309</v>
      </c>
      <c r="D2454" t="s">
        <v>477</v>
      </c>
      <c r="E2454" t="s">
        <v>102</v>
      </c>
      <c r="F2454" t="s">
        <v>103</v>
      </c>
      <c r="G2454" s="133">
        <v>14</v>
      </c>
      <c r="H2454" t="s">
        <v>416</v>
      </c>
      <c r="I2454" t="s">
        <v>521</v>
      </c>
      <c r="J2454" t="s">
        <v>523</v>
      </c>
      <c r="K2454" s="327">
        <v>111</v>
      </c>
      <c r="L2454" s="326">
        <v>0.13074000179767609</v>
      </c>
      <c r="M2454" s="326">
        <v>0.13686999678611761</v>
      </c>
      <c r="N2454" s="327">
        <v>624</v>
      </c>
      <c r="O2454" s="326">
        <v>9.4190001487731934E-2</v>
      </c>
      <c r="P2454" s="326">
        <v>0.10064999759197241</v>
      </c>
      <c r="Q2454" s="327">
        <v>10969</v>
      </c>
      <c r="R2454" s="326">
        <v>8.8899999856948853E-2</v>
      </c>
      <c r="S2454" s="325">
        <v>9.2799998819828033E-2</v>
      </c>
    </row>
    <row r="2455" spans="1:19" x14ac:dyDescent="0.25">
      <c r="A2455" t="s">
        <v>478</v>
      </c>
      <c r="B2455" t="s">
        <v>284</v>
      </c>
      <c r="C2455" t="s">
        <v>309</v>
      </c>
      <c r="D2455" t="s">
        <v>477</v>
      </c>
      <c r="E2455" t="s">
        <v>102</v>
      </c>
      <c r="F2455" t="s">
        <v>103</v>
      </c>
      <c r="G2455" s="133">
        <v>14</v>
      </c>
      <c r="H2455" t="s">
        <v>416</v>
      </c>
      <c r="I2455" t="s">
        <v>521</v>
      </c>
      <c r="J2455" t="s">
        <v>522</v>
      </c>
      <c r="K2455" s="327">
        <v>58</v>
      </c>
      <c r="L2455" s="326">
        <v>6.8319998681545258E-2</v>
      </c>
      <c r="M2455" s="326">
        <v>7.1520000696182251E-2</v>
      </c>
      <c r="N2455" s="327">
        <v>398</v>
      </c>
      <c r="O2455" s="326">
        <v>6.0079999268054962E-2</v>
      </c>
      <c r="P2455" s="326">
        <v>6.4190000295639038E-2</v>
      </c>
      <c r="Q2455" s="327">
        <v>7517</v>
      </c>
      <c r="R2455" s="326">
        <v>6.0920000076293952E-2</v>
      </c>
      <c r="S2455" s="325">
        <v>6.3589997589588165E-2</v>
      </c>
    </row>
    <row r="2456" spans="1:19" x14ac:dyDescent="0.25">
      <c r="A2456" t="s">
        <v>478</v>
      </c>
      <c r="B2456" t="s">
        <v>284</v>
      </c>
      <c r="C2456" t="s">
        <v>309</v>
      </c>
      <c r="D2456" t="s">
        <v>477</v>
      </c>
      <c r="E2456" t="s">
        <v>102</v>
      </c>
      <c r="F2456" t="s">
        <v>103</v>
      </c>
      <c r="G2456">
        <v>14</v>
      </c>
      <c r="H2456" t="s">
        <v>416</v>
      </c>
      <c r="I2456" t="s">
        <v>521</v>
      </c>
      <c r="J2456" t="s">
        <v>438</v>
      </c>
      <c r="K2456" s="142">
        <v>38</v>
      </c>
      <c r="L2456" s="326">
        <v>4.4759999960660928E-2</v>
      </c>
      <c r="N2456" s="142">
        <v>425</v>
      </c>
      <c r="O2456" s="326">
        <v>6.4149998128414154E-2</v>
      </c>
      <c r="Q2456" s="142">
        <v>5183</v>
      </c>
      <c r="R2456" s="326">
        <v>4.2010001838207238E-2</v>
      </c>
    </row>
    <row r="2457" spans="1:19" x14ac:dyDescent="0.25">
      <c r="A2457" t="s">
        <v>478</v>
      </c>
      <c r="B2457" t="s">
        <v>284</v>
      </c>
      <c r="C2457" t="s">
        <v>309</v>
      </c>
      <c r="D2457" t="s">
        <v>477</v>
      </c>
      <c r="E2457" t="s">
        <v>102</v>
      </c>
      <c r="F2457" t="s">
        <v>103</v>
      </c>
      <c r="G2457" s="133">
        <v>14</v>
      </c>
      <c r="H2457" t="s">
        <v>416</v>
      </c>
      <c r="I2457" t="s">
        <v>517</v>
      </c>
      <c r="J2457" t="s">
        <v>520</v>
      </c>
      <c r="K2457" s="327">
        <v>292</v>
      </c>
      <c r="L2457" s="326">
        <v>0.34393000602722168</v>
      </c>
      <c r="N2457" s="327">
        <v>2427</v>
      </c>
      <c r="O2457" s="326">
        <v>0.36634001135826111</v>
      </c>
      <c r="Q2457" s="327">
        <v>43571</v>
      </c>
      <c r="R2457" s="326">
        <v>0.35313001275062561</v>
      </c>
      <c r="S2457" s="325"/>
    </row>
    <row r="2458" spans="1:19" x14ac:dyDescent="0.25">
      <c r="A2458" t="s">
        <v>478</v>
      </c>
      <c r="B2458" t="s">
        <v>284</v>
      </c>
      <c r="C2458" t="s">
        <v>309</v>
      </c>
      <c r="D2458" t="s">
        <v>477</v>
      </c>
      <c r="E2458" t="s">
        <v>102</v>
      </c>
      <c r="F2458" t="s">
        <v>103</v>
      </c>
      <c r="G2458" s="133">
        <v>14</v>
      </c>
      <c r="H2458" t="s">
        <v>416</v>
      </c>
      <c r="I2458" t="s">
        <v>517</v>
      </c>
      <c r="J2458" t="s">
        <v>519</v>
      </c>
      <c r="K2458" s="327">
        <v>272</v>
      </c>
      <c r="L2458" s="326">
        <v>0.32038000226020807</v>
      </c>
      <c r="N2458" s="327">
        <v>1875</v>
      </c>
      <c r="O2458" s="326">
        <v>0.28301998972892761</v>
      </c>
      <c r="Q2458" s="327">
        <v>34904</v>
      </c>
      <c r="R2458" s="326">
        <v>0.28288999199867249</v>
      </c>
      <c r="S2458" s="325"/>
    </row>
    <row r="2459" spans="1:19" x14ac:dyDescent="0.25">
      <c r="A2459" t="s">
        <v>478</v>
      </c>
      <c r="B2459" t="s">
        <v>284</v>
      </c>
      <c r="C2459" t="s">
        <v>309</v>
      </c>
      <c r="D2459" t="s">
        <v>477</v>
      </c>
      <c r="E2459" t="s">
        <v>102</v>
      </c>
      <c r="F2459" t="s">
        <v>103</v>
      </c>
      <c r="G2459" s="133">
        <v>14</v>
      </c>
      <c r="H2459" t="s">
        <v>416</v>
      </c>
      <c r="I2459" t="s">
        <v>517</v>
      </c>
      <c r="J2459" t="s">
        <v>518</v>
      </c>
      <c r="K2459" s="327">
        <v>285</v>
      </c>
      <c r="L2459" s="326">
        <v>0.33568999171257019</v>
      </c>
      <c r="N2459" s="327">
        <v>2323</v>
      </c>
      <c r="O2459" s="326">
        <v>0.35063999891281128</v>
      </c>
      <c r="Q2459" s="327">
        <v>44910</v>
      </c>
      <c r="R2459" s="326">
        <v>0.3639799952507019</v>
      </c>
      <c r="S2459" s="325"/>
    </row>
    <row r="2460" spans="1:19" x14ac:dyDescent="0.25">
      <c r="A2460" t="s">
        <v>478</v>
      </c>
      <c r="B2460" t="s">
        <v>284</v>
      </c>
      <c r="C2460" t="s">
        <v>309</v>
      </c>
      <c r="D2460" t="s">
        <v>477</v>
      </c>
      <c r="E2460" t="s">
        <v>102</v>
      </c>
      <c r="F2460" t="s">
        <v>103</v>
      </c>
      <c r="G2460" s="133">
        <v>14</v>
      </c>
      <c r="H2460" t="s">
        <v>416</v>
      </c>
      <c r="I2460" t="s">
        <v>513</v>
      </c>
      <c r="J2460" t="s">
        <v>516</v>
      </c>
      <c r="K2460" s="327">
        <v>32</v>
      </c>
      <c r="L2460" s="326">
        <v>3.7689998745918267E-2</v>
      </c>
      <c r="M2460" s="326">
        <v>4.9159999936819077E-2</v>
      </c>
      <c r="N2460" s="327">
        <v>207</v>
      </c>
      <c r="O2460" s="326">
        <v>3.125E-2</v>
      </c>
      <c r="P2460" s="326">
        <v>4.171999916434288E-2</v>
      </c>
      <c r="Q2460" s="327">
        <v>4179</v>
      </c>
      <c r="R2460" s="326">
        <v>3.3870000392198563E-2</v>
      </c>
      <c r="S2460" s="325">
        <v>3.8320001214742661E-2</v>
      </c>
    </row>
    <row r="2461" spans="1:19" x14ac:dyDescent="0.25">
      <c r="A2461" t="s">
        <v>478</v>
      </c>
      <c r="B2461" t="s">
        <v>284</v>
      </c>
      <c r="C2461" t="s">
        <v>309</v>
      </c>
      <c r="D2461" t="s">
        <v>477</v>
      </c>
      <c r="E2461" t="s">
        <v>102</v>
      </c>
      <c r="F2461" t="s">
        <v>103</v>
      </c>
      <c r="G2461" s="133">
        <v>14</v>
      </c>
      <c r="H2461" t="s">
        <v>416</v>
      </c>
      <c r="I2461" t="s">
        <v>513</v>
      </c>
      <c r="J2461" t="s">
        <v>515</v>
      </c>
      <c r="K2461" s="327">
        <v>92</v>
      </c>
      <c r="L2461" s="326">
        <v>0.1083599999547005</v>
      </c>
      <c r="M2461" s="326">
        <v>0.14132000505924219</v>
      </c>
      <c r="N2461" s="327">
        <v>765</v>
      </c>
      <c r="O2461" s="326">
        <v>0.1154699996113777</v>
      </c>
      <c r="P2461" s="326">
        <v>0.15417000651359561</v>
      </c>
      <c r="Q2461" s="327">
        <v>13286</v>
      </c>
      <c r="R2461" s="326">
        <v>0.1076800003647804</v>
      </c>
      <c r="S2461" s="325">
        <v>0.12182000279426571</v>
      </c>
    </row>
    <row r="2462" spans="1:19" x14ac:dyDescent="0.25">
      <c r="A2462" t="s">
        <v>478</v>
      </c>
      <c r="B2462" t="s">
        <v>284</v>
      </c>
      <c r="C2462" t="s">
        <v>309</v>
      </c>
      <c r="D2462" t="s">
        <v>477</v>
      </c>
      <c r="E2462" t="s">
        <v>102</v>
      </c>
      <c r="F2462" t="s">
        <v>103</v>
      </c>
      <c r="G2462" s="133">
        <v>14</v>
      </c>
      <c r="H2462" t="s">
        <v>416</v>
      </c>
      <c r="I2462" t="s">
        <v>513</v>
      </c>
      <c r="J2462" t="s">
        <v>514</v>
      </c>
      <c r="K2462" s="327">
        <v>527</v>
      </c>
      <c r="L2462" s="326">
        <v>0.62072998285293579</v>
      </c>
      <c r="M2462" s="326">
        <v>0.80952000617980957</v>
      </c>
      <c r="N2462" s="327">
        <v>3990</v>
      </c>
      <c r="O2462" s="326">
        <v>0.60225999355316162</v>
      </c>
      <c r="P2462" s="326">
        <v>0.80410999059677124</v>
      </c>
      <c r="Q2462" s="327">
        <v>91601</v>
      </c>
      <c r="R2462" s="326">
        <v>0.74239999055862427</v>
      </c>
      <c r="S2462" s="325">
        <v>0.83986997604370117</v>
      </c>
    </row>
    <row r="2463" spans="1:19" x14ac:dyDescent="0.25">
      <c r="A2463" t="s">
        <v>478</v>
      </c>
      <c r="B2463" t="s">
        <v>284</v>
      </c>
      <c r="C2463" t="s">
        <v>309</v>
      </c>
      <c r="D2463" t="s">
        <v>477</v>
      </c>
      <c r="E2463" t="s">
        <v>102</v>
      </c>
      <c r="F2463" t="s">
        <v>103</v>
      </c>
      <c r="G2463">
        <v>14</v>
      </c>
      <c r="H2463" t="s">
        <v>416</v>
      </c>
      <c r="I2463" t="s">
        <v>513</v>
      </c>
      <c r="J2463" t="s">
        <v>512</v>
      </c>
      <c r="K2463" s="142">
        <v>198</v>
      </c>
      <c r="L2463" s="326">
        <v>0.2332199960947037</v>
      </c>
      <c r="N2463" s="142">
        <v>1663</v>
      </c>
      <c r="O2463" s="326">
        <v>0.25102001428604132</v>
      </c>
      <c r="Q2463" s="142">
        <v>14319</v>
      </c>
      <c r="R2463" s="326">
        <v>0.11604999750852581</v>
      </c>
    </row>
    <row r="2464" spans="1:19" x14ac:dyDescent="0.25">
      <c r="A2464" t="s">
        <v>478</v>
      </c>
      <c r="B2464" t="s">
        <v>284</v>
      </c>
      <c r="C2464" t="s">
        <v>309</v>
      </c>
      <c r="D2464" t="s">
        <v>477</v>
      </c>
      <c r="E2464" t="s">
        <v>102</v>
      </c>
      <c r="F2464" t="s">
        <v>103</v>
      </c>
      <c r="G2464" s="133">
        <v>14</v>
      </c>
      <c r="H2464" t="s">
        <v>416</v>
      </c>
      <c r="I2464" t="s">
        <v>575</v>
      </c>
      <c r="J2464" t="s">
        <v>511</v>
      </c>
      <c r="K2464" s="327">
        <v>260</v>
      </c>
      <c r="L2464" s="326">
        <v>0.30623999238014221</v>
      </c>
      <c r="M2464" s="326">
        <v>0.32870000600814819</v>
      </c>
      <c r="N2464" s="327">
        <v>958</v>
      </c>
      <c r="O2464" s="326">
        <v>0.14460000395774841</v>
      </c>
      <c r="P2464" s="326">
        <v>0.1540700048208237</v>
      </c>
      <c r="Q2464" s="327">
        <v>5100</v>
      </c>
      <c r="R2464" s="326">
        <v>4.1329998522996902E-2</v>
      </c>
      <c r="S2464" s="325">
        <v>4.4070001691579819E-2</v>
      </c>
    </row>
    <row r="2465" spans="1:19" x14ac:dyDescent="0.25">
      <c r="A2465" t="s">
        <v>478</v>
      </c>
      <c r="B2465" t="s">
        <v>284</v>
      </c>
      <c r="C2465" t="s">
        <v>309</v>
      </c>
      <c r="D2465" t="s">
        <v>477</v>
      </c>
      <c r="E2465" t="s">
        <v>102</v>
      </c>
      <c r="F2465" t="s">
        <v>103</v>
      </c>
      <c r="G2465">
        <v>14</v>
      </c>
      <c r="H2465" t="s">
        <v>416</v>
      </c>
      <c r="I2465" t="s">
        <v>575</v>
      </c>
      <c r="J2465" t="s">
        <v>510</v>
      </c>
      <c r="K2465" s="142">
        <v>97</v>
      </c>
      <c r="L2465" s="326">
        <v>0.1142499968409538</v>
      </c>
      <c r="M2465" s="326">
        <v>0.1226300001144409</v>
      </c>
      <c r="N2465" s="142">
        <v>535</v>
      </c>
      <c r="O2465" s="326">
        <v>8.0750003457069397E-2</v>
      </c>
      <c r="P2465" s="326">
        <v>8.6039997637271881E-2</v>
      </c>
      <c r="Q2465" s="142">
        <v>2781</v>
      </c>
      <c r="R2465" s="326">
        <v>2.2539999336004261E-2</v>
      </c>
      <c r="S2465" s="326">
        <v>2.4029999971389771E-2</v>
      </c>
    </row>
    <row r="2466" spans="1:19" x14ac:dyDescent="0.25">
      <c r="A2466" t="s">
        <v>478</v>
      </c>
      <c r="B2466" t="s">
        <v>284</v>
      </c>
      <c r="C2466" t="s">
        <v>309</v>
      </c>
      <c r="D2466" t="s">
        <v>477</v>
      </c>
      <c r="E2466" t="s">
        <v>102</v>
      </c>
      <c r="F2466" t="s">
        <v>103</v>
      </c>
      <c r="G2466" s="133">
        <v>14</v>
      </c>
      <c r="H2466" t="s">
        <v>416</v>
      </c>
      <c r="I2466" t="s">
        <v>575</v>
      </c>
      <c r="J2466" t="s">
        <v>509</v>
      </c>
      <c r="K2466" s="327">
        <v>18</v>
      </c>
      <c r="L2466" s="326">
        <v>2.1199999377131459E-2</v>
      </c>
      <c r="M2466" s="326">
        <v>2.2760000079870221E-2</v>
      </c>
      <c r="N2466" s="327">
        <v>125</v>
      </c>
      <c r="O2466" s="326">
        <v>1.8869999796152111E-2</v>
      </c>
      <c r="P2466" s="326">
        <v>2.009999938309193E-2</v>
      </c>
      <c r="Q2466" s="327">
        <v>909</v>
      </c>
      <c r="R2466" s="326">
        <v>7.3699997738003731E-3</v>
      </c>
      <c r="S2466" s="325">
        <v>7.8499997034668922E-3</v>
      </c>
    </row>
    <row r="2467" spans="1:19" x14ac:dyDescent="0.25">
      <c r="A2467" t="s">
        <v>478</v>
      </c>
      <c r="B2467" t="s">
        <v>284</v>
      </c>
      <c r="C2467" t="s">
        <v>309</v>
      </c>
      <c r="D2467" t="s">
        <v>477</v>
      </c>
      <c r="E2467" t="s">
        <v>102</v>
      </c>
      <c r="F2467" t="s">
        <v>103</v>
      </c>
      <c r="G2467" s="133">
        <v>14</v>
      </c>
      <c r="H2467" t="s">
        <v>416</v>
      </c>
      <c r="I2467" t="s">
        <v>575</v>
      </c>
      <c r="J2467" t="s">
        <v>508</v>
      </c>
      <c r="K2467" s="327">
        <v>64</v>
      </c>
      <c r="L2467" s="326">
        <v>7.5379997491836548E-2</v>
      </c>
      <c r="M2467" s="326">
        <v>8.0909997224807739E-2</v>
      </c>
      <c r="N2467" s="327">
        <v>497</v>
      </c>
      <c r="O2467" s="326">
        <v>7.5020000338554382E-2</v>
      </c>
      <c r="P2467" s="326">
        <v>7.9930000007152557E-2</v>
      </c>
      <c r="Q2467" s="327">
        <v>2219</v>
      </c>
      <c r="R2467" s="326">
        <v>1.7980000004172329E-2</v>
      </c>
      <c r="S2467" s="325">
        <v>1.9169999286532399E-2</v>
      </c>
    </row>
    <row r="2468" spans="1:19" x14ac:dyDescent="0.25">
      <c r="A2468" t="s">
        <v>478</v>
      </c>
      <c r="B2468" t="s">
        <v>284</v>
      </c>
      <c r="C2468" t="s">
        <v>309</v>
      </c>
      <c r="D2468" t="s">
        <v>477</v>
      </c>
      <c r="E2468" t="s">
        <v>102</v>
      </c>
      <c r="F2468" t="s">
        <v>103</v>
      </c>
      <c r="G2468" s="133">
        <v>14</v>
      </c>
      <c r="H2468" t="s">
        <v>416</v>
      </c>
      <c r="I2468" t="s">
        <v>575</v>
      </c>
      <c r="J2468" t="s">
        <v>438</v>
      </c>
      <c r="K2468" s="327">
        <v>58</v>
      </c>
      <c r="L2468" s="326">
        <v>6.8319998681545258E-2</v>
      </c>
      <c r="N2468" s="327">
        <v>407</v>
      </c>
      <c r="O2468" s="326">
        <v>6.1429999768733978E-2</v>
      </c>
      <c r="Q2468" s="327">
        <v>7648</v>
      </c>
      <c r="R2468" s="326">
        <v>6.1980001628398902E-2</v>
      </c>
      <c r="S2468" s="325"/>
    </row>
    <row r="2469" spans="1:19" x14ac:dyDescent="0.25">
      <c r="A2469" t="s">
        <v>478</v>
      </c>
      <c r="B2469" t="s">
        <v>284</v>
      </c>
      <c r="C2469" t="s">
        <v>309</v>
      </c>
      <c r="D2469" t="s">
        <v>477</v>
      </c>
      <c r="E2469" t="s">
        <v>102</v>
      </c>
      <c r="F2469" t="s">
        <v>103</v>
      </c>
      <c r="G2469" s="133">
        <v>14</v>
      </c>
      <c r="H2469" t="s">
        <v>416</v>
      </c>
      <c r="I2469" t="s">
        <v>575</v>
      </c>
      <c r="J2469" t="s">
        <v>507</v>
      </c>
      <c r="K2469" s="327">
        <v>352</v>
      </c>
      <c r="L2469" s="326">
        <v>0.41460999846458441</v>
      </c>
      <c r="M2469" s="326">
        <v>0.44501000642776489</v>
      </c>
      <c r="N2469" s="327">
        <v>4103</v>
      </c>
      <c r="O2469" s="326">
        <v>0.61931997537612915</v>
      </c>
      <c r="P2469" s="326">
        <v>0.65986001491546631</v>
      </c>
      <c r="Q2469" s="327">
        <v>104728</v>
      </c>
      <c r="R2469" s="326">
        <v>0.84878998994827271</v>
      </c>
      <c r="S2469" s="325">
        <v>0.90487998723983765</v>
      </c>
    </row>
    <row r="2470" spans="1:19" x14ac:dyDescent="0.25">
      <c r="A2470" t="s">
        <v>478</v>
      </c>
      <c r="B2470" t="s">
        <v>284</v>
      </c>
      <c r="C2470" t="s">
        <v>309</v>
      </c>
      <c r="D2470" t="s">
        <v>477</v>
      </c>
      <c r="E2470" t="s">
        <v>102</v>
      </c>
      <c r="F2470" t="s">
        <v>103</v>
      </c>
      <c r="G2470">
        <v>14</v>
      </c>
      <c r="H2470" t="s">
        <v>416</v>
      </c>
      <c r="I2470" t="s">
        <v>576</v>
      </c>
      <c r="J2470" t="s">
        <v>485</v>
      </c>
      <c r="K2470" s="142">
        <v>0</v>
      </c>
      <c r="L2470" s="326">
        <v>0</v>
      </c>
      <c r="N2470" s="142">
        <v>0</v>
      </c>
      <c r="O2470" s="326">
        <v>0</v>
      </c>
      <c r="Q2470" s="142">
        <v>2</v>
      </c>
      <c r="R2470" s="326">
        <v>1.99999994947575E-5</v>
      </c>
      <c r="S2470" s="326">
        <v>0.5</v>
      </c>
    </row>
    <row r="2471" spans="1:19" x14ac:dyDescent="0.25">
      <c r="A2471" t="s">
        <v>478</v>
      </c>
      <c r="B2471" t="s">
        <v>284</v>
      </c>
      <c r="C2471" t="s">
        <v>309</v>
      </c>
      <c r="D2471" t="s">
        <v>477</v>
      </c>
      <c r="E2471" t="s">
        <v>102</v>
      </c>
      <c r="F2471" t="s">
        <v>103</v>
      </c>
      <c r="G2471" s="133">
        <v>14</v>
      </c>
      <c r="H2471" t="s">
        <v>416</v>
      </c>
      <c r="I2471" t="s">
        <v>576</v>
      </c>
      <c r="J2471" t="s">
        <v>484</v>
      </c>
      <c r="K2471" s="327">
        <v>0</v>
      </c>
      <c r="L2471" s="326">
        <v>0</v>
      </c>
      <c r="N2471" s="327">
        <v>0</v>
      </c>
      <c r="O2471" s="326">
        <v>0</v>
      </c>
      <c r="Q2471" s="327">
        <v>2</v>
      </c>
      <c r="R2471" s="326">
        <v>1.99999994947575E-5</v>
      </c>
      <c r="S2471" s="325">
        <v>0.5</v>
      </c>
    </row>
    <row r="2472" spans="1:19" x14ac:dyDescent="0.25">
      <c r="A2472" t="s">
        <v>478</v>
      </c>
      <c r="B2472" t="s">
        <v>284</v>
      </c>
      <c r="C2472" t="s">
        <v>309</v>
      </c>
      <c r="D2472" t="s">
        <v>477</v>
      </c>
      <c r="E2472" t="s">
        <v>102</v>
      </c>
      <c r="F2472" t="s">
        <v>103</v>
      </c>
      <c r="G2472">
        <v>14</v>
      </c>
      <c r="H2472" t="s">
        <v>416</v>
      </c>
      <c r="I2472" t="s">
        <v>576</v>
      </c>
      <c r="J2472" t="s">
        <v>438</v>
      </c>
      <c r="K2472" s="142">
        <v>849</v>
      </c>
      <c r="L2472" s="326">
        <v>1</v>
      </c>
      <c r="N2472" s="142">
        <v>6625</v>
      </c>
      <c r="O2472" s="326">
        <v>1</v>
      </c>
      <c r="Q2472" s="142">
        <v>123381</v>
      </c>
      <c r="R2472" s="326">
        <v>0.99997001886367798</v>
      </c>
    </row>
    <row r="2473" spans="1:19" x14ac:dyDescent="0.25">
      <c r="A2473" t="s">
        <v>478</v>
      </c>
      <c r="B2473" t="s">
        <v>284</v>
      </c>
      <c r="C2473" t="s">
        <v>309</v>
      </c>
      <c r="D2473" t="s">
        <v>477</v>
      </c>
      <c r="E2473" t="s">
        <v>102</v>
      </c>
      <c r="F2473" t="s">
        <v>103</v>
      </c>
      <c r="G2473" s="133">
        <v>14</v>
      </c>
      <c r="H2473" t="s">
        <v>416</v>
      </c>
      <c r="I2473" t="s">
        <v>504</v>
      </c>
      <c r="J2473" t="s">
        <v>506</v>
      </c>
      <c r="K2473" s="327">
        <v>198</v>
      </c>
      <c r="L2473" s="326">
        <v>0.2332199960947037</v>
      </c>
      <c r="N2473" s="327">
        <v>1663</v>
      </c>
      <c r="O2473" s="326">
        <v>0.25102001428604132</v>
      </c>
      <c r="Q2473" s="327">
        <v>14319</v>
      </c>
      <c r="R2473" s="326">
        <v>0.11604999750852581</v>
      </c>
      <c r="S2473" s="325"/>
    </row>
    <row r="2474" spans="1:19" x14ac:dyDescent="0.25">
      <c r="A2474" t="s">
        <v>478</v>
      </c>
      <c r="B2474" t="s">
        <v>284</v>
      </c>
      <c r="C2474" t="s">
        <v>309</v>
      </c>
      <c r="D2474" t="s">
        <v>477</v>
      </c>
      <c r="E2474" t="s">
        <v>102</v>
      </c>
      <c r="F2474" t="s">
        <v>103</v>
      </c>
      <c r="G2474" s="133">
        <v>14</v>
      </c>
      <c r="H2474" t="s">
        <v>416</v>
      </c>
      <c r="I2474" t="s">
        <v>504</v>
      </c>
      <c r="J2474" t="s">
        <v>424</v>
      </c>
      <c r="K2474" s="327">
        <v>92</v>
      </c>
      <c r="L2474" s="326">
        <v>0.1083599999547005</v>
      </c>
      <c r="M2474" s="326">
        <v>0.14132000505924219</v>
      </c>
      <c r="N2474" s="327">
        <v>765</v>
      </c>
      <c r="O2474" s="326">
        <v>0.1154699996113777</v>
      </c>
      <c r="P2474" s="326">
        <v>0.15417000651359561</v>
      </c>
      <c r="Q2474" s="327">
        <v>13286</v>
      </c>
      <c r="R2474" s="326">
        <v>0.1076800003647804</v>
      </c>
      <c r="S2474" s="325">
        <v>0.12182000279426571</v>
      </c>
    </row>
    <row r="2475" spans="1:19" x14ac:dyDescent="0.25">
      <c r="A2475" t="s">
        <v>478</v>
      </c>
      <c r="B2475" t="s">
        <v>284</v>
      </c>
      <c r="C2475" t="s">
        <v>309</v>
      </c>
      <c r="D2475" t="s">
        <v>477</v>
      </c>
      <c r="E2475" t="s">
        <v>102</v>
      </c>
      <c r="F2475" t="s">
        <v>103</v>
      </c>
      <c r="G2475" s="133">
        <v>14</v>
      </c>
      <c r="H2475" t="s">
        <v>416</v>
      </c>
      <c r="I2475" t="s">
        <v>504</v>
      </c>
      <c r="J2475" t="s">
        <v>455</v>
      </c>
      <c r="K2475" s="327">
        <v>183</v>
      </c>
      <c r="L2475" s="326">
        <v>0.2155500054359436</v>
      </c>
      <c r="M2475" s="326">
        <v>0.28110998868942261</v>
      </c>
      <c r="N2475" s="327">
        <v>1675</v>
      </c>
      <c r="O2475" s="326">
        <v>0.25282999873161321</v>
      </c>
      <c r="P2475" s="326">
        <v>0.33757001161575317</v>
      </c>
      <c r="Q2475" s="327">
        <v>43045</v>
      </c>
      <c r="R2475" s="326">
        <v>0.34887000918388372</v>
      </c>
      <c r="S2475" s="325">
        <v>0.39467000961303711</v>
      </c>
    </row>
    <row r="2476" spans="1:19" x14ac:dyDescent="0.25">
      <c r="A2476" t="s">
        <v>478</v>
      </c>
      <c r="B2476" t="s">
        <v>284</v>
      </c>
      <c r="C2476" t="s">
        <v>309</v>
      </c>
      <c r="D2476" t="s">
        <v>477</v>
      </c>
      <c r="E2476" t="s">
        <v>102</v>
      </c>
      <c r="F2476" t="s">
        <v>103</v>
      </c>
      <c r="G2476">
        <v>14</v>
      </c>
      <c r="H2476" t="s">
        <v>416</v>
      </c>
      <c r="I2476" t="s">
        <v>504</v>
      </c>
      <c r="J2476" t="s">
        <v>505</v>
      </c>
      <c r="K2476" s="142">
        <v>295</v>
      </c>
      <c r="L2476" s="326">
        <v>0.3474699854850769</v>
      </c>
      <c r="M2476" s="326">
        <v>0.45315000414848328</v>
      </c>
      <c r="N2476" s="142">
        <v>2009</v>
      </c>
      <c r="O2476" s="326">
        <v>0.3032500147819519</v>
      </c>
      <c r="P2476" s="326">
        <v>0.40487998723983759</v>
      </c>
      <c r="Q2476" s="142">
        <v>42835</v>
      </c>
      <c r="R2476" s="326">
        <v>0.34716999530792242</v>
      </c>
      <c r="S2476" s="326">
        <v>0.39274001121521002</v>
      </c>
    </row>
    <row r="2477" spans="1:19" x14ac:dyDescent="0.25">
      <c r="A2477" t="s">
        <v>478</v>
      </c>
      <c r="B2477" t="s">
        <v>284</v>
      </c>
      <c r="C2477" t="s">
        <v>309</v>
      </c>
      <c r="D2477" t="s">
        <v>477</v>
      </c>
      <c r="E2477" t="s">
        <v>102</v>
      </c>
      <c r="F2477" t="s">
        <v>103</v>
      </c>
      <c r="G2477" s="133">
        <v>14</v>
      </c>
      <c r="H2477" t="s">
        <v>416</v>
      </c>
      <c r="I2477" t="s">
        <v>504</v>
      </c>
      <c r="J2477" t="s">
        <v>503</v>
      </c>
      <c r="K2477" s="327">
        <v>81</v>
      </c>
      <c r="L2477" s="326">
        <v>9.5409996807575226E-2</v>
      </c>
      <c r="M2477" s="326">
        <v>0.1244200021028519</v>
      </c>
      <c r="N2477" s="327">
        <v>513</v>
      </c>
      <c r="O2477" s="326">
        <v>7.7430002391338348E-2</v>
      </c>
      <c r="P2477" s="326">
        <v>0.1033900007605553</v>
      </c>
      <c r="Q2477" s="327">
        <v>9900</v>
      </c>
      <c r="R2477" s="326">
        <v>8.0239996314048767E-2</v>
      </c>
      <c r="S2477" s="325">
        <v>9.0769998729228973E-2</v>
      </c>
    </row>
    <row r="2478" spans="1:19" x14ac:dyDescent="0.25">
      <c r="A2478" t="s">
        <v>478</v>
      </c>
      <c r="B2478" t="s">
        <v>284</v>
      </c>
      <c r="C2478" t="s">
        <v>309</v>
      </c>
      <c r="D2478" t="s">
        <v>477</v>
      </c>
      <c r="E2478" t="s">
        <v>102</v>
      </c>
      <c r="F2478" t="s">
        <v>103</v>
      </c>
      <c r="G2478" s="133">
        <v>14</v>
      </c>
      <c r="H2478" t="s">
        <v>416</v>
      </c>
      <c r="I2478" t="s">
        <v>501</v>
      </c>
      <c r="J2478" t="s">
        <v>502</v>
      </c>
      <c r="K2478" s="327">
        <v>198</v>
      </c>
      <c r="L2478" s="326">
        <v>0.2332199960947037</v>
      </c>
      <c r="N2478" s="327">
        <v>1663</v>
      </c>
      <c r="O2478" s="326">
        <v>0.25102001428604132</v>
      </c>
      <c r="Q2478" s="327">
        <v>14319</v>
      </c>
      <c r="R2478" s="326">
        <v>0.11604999750852581</v>
      </c>
      <c r="S2478" s="325"/>
    </row>
    <row r="2479" spans="1:19" x14ac:dyDescent="0.25">
      <c r="A2479" t="s">
        <v>478</v>
      </c>
      <c r="B2479" t="s">
        <v>284</v>
      </c>
      <c r="C2479" t="s">
        <v>309</v>
      </c>
      <c r="D2479" t="s">
        <v>477</v>
      </c>
      <c r="E2479" t="s">
        <v>102</v>
      </c>
      <c r="F2479" t="s">
        <v>103</v>
      </c>
      <c r="G2479">
        <v>14</v>
      </c>
      <c r="H2479" t="s">
        <v>416</v>
      </c>
      <c r="I2479" t="s">
        <v>501</v>
      </c>
      <c r="J2479" t="s">
        <v>500</v>
      </c>
      <c r="K2479" s="142">
        <v>651</v>
      </c>
      <c r="L2479" s="326">
        <v>0.76678001880645752</v>
      </c>
      <c r="M2479" s="326">
        <v>1</v>
      </c>
      <c r="N2479" s="142">
        <v>4962</v>
      </c>
      <c r="O2479" s="326">
        <v>0.74897998571395874</v>
      </c>
      <c r="P2479" s="326">
        <v>1</v>
      </c>
      <c r="Q2479" s="142">
        <v>109066</v>
      </c>
      <c r="R2479" s="326">
        <v>0.88394999504089355</v>
      </c>
      <c r="S2479" s="326">
        <v>1</v>
      </c>
    </row>
    <row r="2480" spans="1:19" x14ac:dyDescent="0.25">
      <c r="A2480" t="s">
        <v>478</v>
      </c>
      <c r="B2480" t="s">
        <v>284</v>
      </c>
      <c r="C2480" t="s">
        <v>309</v>
      </c>
      <c r="D2480" t="s">
        <v>477</v>
      </c>
      <c r="E2480" t="s">
        <v>102</v>
      </c>
      <c r="F2480" t="s">
        <v>103</v>
      </c>
      <c r="G2480">
        <v>14</v>
      </c>
      <c r="H2480" t="s">
        <v>416</v>
      </c>
      <c r="I2480" t="s">
        <v>577</v>
      </c>
      <c r="J2480" t="s">
        <v>493</v>
      </c>
      <c r="K2480" s="142">
        <v>215</v>
      </c>
      <c r="L2480" s="326">
        <v>0.25323998928070068</v>
      </c>
      <c r="N2480" s="142">
        <v>3476</v>
      </c>
      <c r="O2480" s="326">
        <v>0.52468001842498779</v>
      </c>
      <c r="Q2480" s="142">
        <v>45663</v>
      </c>
      <c r="R2480" s="326">
        <v>0.37009000778198242</v>
      </c>
    </row>
    <row r="2481" spans="1:19" x14ac:dyDescent="0.25">
      <c r="A2481" t="s">
        <v>478</v>
      </c>
      <c r="B2481" t="s">
        <v>284</v>
      </c>
      <c r="C2481" t="s">
        <v>309</v>
      </c>
      <c r="D2481" t="s">
        <v>477</v>
      </c>
      <c r="E2481" t="s">
        <v>102</v>
      </c>
      <c r="F2481" t="s">
        <v>103</v>
      </c>
      <c r="G2481" s="133">
        <v>14</v>
      </c>
      <c r="H2481" t="s">
        <v>416</v>
      </c>
      <c r="I2481" t="s">
        <v>577</v>
      </c>
      <c r="J2481" t="s">
        <v>492</v>
      </c>
      <c r="K2481" s="327">
        <v>480</v>
      </c>
      <c r="L2481" s="326">
        <v>0.56537002325057983</v>
      </c>
      <c r="M2481" s="326">
        <v>0.75709998607635498</v>
      </c>
      <c r="N2481" s="327">
        <v>2465</v>
      </c>
      <c r="O2481" s="326">
        <v>0.372079998254776</v>
      </c>
      <c r="P2481" s="326">
        <v>0.78279000520706177</v>
      </c>
      <c r="Q2481" s="327">
        <v>63272</v>
      </c>
      <c r="R2481" s="326">
        <v>0.51279997825622559</v>
      </c>
      <c r="S2481" s="325">
        <v>0.81407999992370605</v>
      </c>
    </row>
    <row r="2482" spans="1:19" x14ac:dyDescent="0.25">
      <c r="A2482" t="s">
        <v>478</v>
      </c>
      <c r="B2482" t="s">
        <v>284</v>
      </c>
      <c r="C2482" t="s">
        <v>309</v>
      </c>
      <c r="D2482" t="s">
        <v>477</v>
      </c>
      <c r="E2482" t="s">
        <v>102</v>
      </c>
      <c r="F2482" t="s">
        <v>103</v>
      </c>
      <c r="G2482" s="133">
        <v>14</v>
      </c>
      <c r="H2482" t="s">
        <v>416</v>
      </c>
      <c r="I2482" t="s">
        <v>577</v>
      </c>
      <c r="J2482" t="s">
        <v>491</v>
      </c>
      <c r="K2482" s="327">
        <v>89</v>
      </c>
      <c r="L2482" s="326">
        <v>0.1048299968242645</v>
      </c>
      <c r="M2482" s="326">
        <v>0.14037999510765081</v>
      </c>
      <c r="N2482" s="327">
        <v>496</v>
      </c>
      <c r="O2482" s="326">
        <v>7.4869997799396515E-2</v>
      </c>
      <c r="P2482" s="326">
        <v>0.1575099974870682</v>
      </c>
      <c r="Q2482" s="327">
        <v>9186</v>
      </c>
      <c r="R2482" s="326">
        <v>7.4450001120567322E-2</v>
      </c>
      <c r="S2482" s="325">
        <v>0.11818999797105791</v>
      </c>
    </row>
    <row r="2483" spans="1:19" x14ac:dyDescent="0.25">
      <c r="A2483" t="s">
        <v>478</v>
      </c>
      <c r="B2483" t="s">
        <v>284</v>
      </c>
      <c r="C2483" t="s">
        <v>309</v>
      </c>
      <c r="D2483" t="s">
        <v>477</v>
      </c>
      <c r="E2483" t="s">
        <v>102</v>
      </c>
      <c r="F2483" t="s">
        <v>103</v>
      </c>
      <c r="G2483" s="133">
        <v>14</v>
      </c>
      <c r="H2483" t="s">
        <v>416</v>
      </c>
      <c r="I2483" t="s">
        <v>577</v>
      </c>
      <c r="J2483" t="s">
        <v>490</v>
      </c>
      <c r="K2483" s="327">
        <v>34</v>
      </c>
      <c r="L2483" s="326">
        <v>4.0049999952316277E-2</v>
      </c>
      <c r="M2483" s="326">
        <v>5.3630001842975623E-2</v>
      </c>
      <c r="N2483" s="327">
        <v>106</v>
      </c>
      <c r="O2483" s="326">
        <v>1.6000000759959221E-2</v>
      </c>
      <c r="P2483" s="326">
        <v>3.3659998327493668E-2</v>
      </c>
      <c r="Q2483" s="327">
        <v>3071</v>
      </c>
      <c r="R2483" s="326">
        <v>2.489000000059605E-2</v>
      </c>
      <c r="S2483" s="325">
        <v>3.9510000497102737E-2</v>
      </c>
    </row>
    <row r="2484" spans="1:19" x14ac:dyDescent="0.25">
      <c r="A2484" t="s">
        <v>478</v>
      </c>
      <c r="B2484" t="s">
        <v>284</v>
      </c>
      <c r="C2484" t="s">
        <v>309</v>
      </c>
      <c r="D2484" t="s">
        <v>477</v>
      </c>
      <c r="E2484" t="s">
        <v>102</v>
      </c>
      <c r="F2484" t="s">
        <v>103</v>
      </c>
      <c r="G2484" s="133">
        <v>14</v>
      </c>
      <c r="H2484" t="s">
        <v>416</v>
      </c>
      <c r="I2484" t="s">
        <v>577</v>
      </c>
      <c r="J2484" t="s">
        <v>489</v>
      </c>
      <c r="K2484" s="327">
        <v>25</v>
      </c>
      <c r="L2484" s="326">
        <v>2.9449999332427979E-2</v>
      </c>
      <c r="M2484" s="326">
        <v>3.9429999887943268E-2</v>
      </c>
      <c r="N2484" s="327">
        <v>66</v>
      </c>
      <c r="O2484" s="326">
        <v>9.9600004032254219E-3</v>
      </c>
      <c r="P2484" s="326">
        <v>2.0959999412298199E-2</v>
      </c>
      <c r="Q2484" s="327">
        <v>1819</v>
      </c>
      <c r="R2484" s="326">
        <v>1.473999954760075E-2</v>
      </c>
      <c r="S2484" s="325">
        <v>2.339999936521053E-2</v>
      </c>
    </row>
    <row r="2485" spans="1:19" x14ac:dyDescent="0.25">
      <c r="A2485" t="s">
        <v>478</v>
      </c>
      <c r="B2485" t="s">
        <v>284</v>
      </c>
      <c r="C2485" t="s">
        <v>309</v>
      </c>
      <c r="D2485" t="s">
        <v>477</v>
      </c>
      <c r="E2485" t="s">
        <v>102</v>
      </c>
      <c r="F2485" t="s">
        <v>103</v>
      </c>
      <c r="G2485" s="133">
        <v>14</v>
      </c>
      <c r="H2485" t="s">
        <v>416</v>
      </c>
      <c r="I2485" t="s">
        <v>577</v>
      </c>
      <c r="J2485" t="s">
        <v>488</v>
      </c>
      <c r="K2485" s="327">
        <v>6</v>
      </c>
      <c r="L2485" s="326">
        <v>7.0699998177587986E-3</v>
      </c>
      <c r="M2485" s="326">
        <v>9.4600003212690353E-3</v>
      </c>
      <c r="N2485" s="327">
        <v>16</v>
      </c>
      <c r="O2485" s="326">
        <v>2.4200000334531069E-3</v>
      </c>
      <c r="P2485" s="326">
        <v>5.0800000317394733E-3</v>
      </c>
      <c r="Q2485" s="327">
        <v>374</v>
      </c>
      <c r="R2485" s="326">
        <v>3.03000002168119E-3</v>
      </c>
      <c r="S2485" s="325">
        <v>4.8099998384714127E-3</v>
      </c>
    </row>
    <row r="2486" spans="1:19" x14ac:dyDescent="0.25">
      <c r="A2486" t="s">
        <v>478</v>
      </c>
      <c r="B2486" t="s">
        <v>284</v>
      </c>
      <c r="C2486" t="s">
        <v>309</v>
      </c>
      <c r="D2486" t="s">
        <v>477</v>
      </c>
      <c r="E2486" t="s">
        <v>102</v>
      </c>
      <c r="F2486" t="s">
        <v>103</v>
      </c>
      <c r="G2486" s="133">
        <v>14</v>
      </c>
      <c r="H2486" t="s">
        <v>416</v>
      </c>
      <c r="I2486" t="s">
        <v>499</v>
      </c>
      <c r="J2486" t="s">
        <v>261</v>
      </c>
      <c r="K2486" s="327">
        <v>836</v>
      </c>
      <c r="L2486" s="326">
        <v>0.98469001054763794</v>
      </c>
      <c r="N2486" s="327">
        <v>6558</v>
      </c>
      <c r="O2486" s="326">
        <v>0.98988997936248779</v>
      </c>
      <c r="Q2486" s="327">
        <v>122496</v>
      </c>
      <c r="R2486" s="326">
        <v>0.99278998374938965</v>
      </c>
      <c r="S2486" s="325"/>
    </row>
    <row r="2487" spans="1:19" x14ac:dyDescent="0.25">
      <c r="A2487" t="s">
        <v>478</v>
      </c>
      <c r="B2487" t="s">
        <v>284</v>
      </c>
      <c r="C2487" t="s">
        <v>309</v>
      </c>
      <c r="D2487" t="s">
        <v>477</v>
      </c>
      <c r="E2487" t="s">
        <v>102</v>
      </c>
      <c r="F2487" t="s">
        <v>103</v>
      </c>
      <c r="G2487" s="133">
        <v>14</v>
      </c>
      <c r="H2487" t="s">
        <v>416</v>
      </c>
      <c r="I2487" t="s">
        <v>499</v>
      </c>
      <c r="J2487" t="s">
        <v>262</v>
      </c>
      <c r="K2487" s="327">
        <v>13</v>
      </c>
      <c r="L2487" s="326">
        <v>1.530999969691038E-2</v>
      </c>
      <c r="N2487" s="327">
        <v>67</v>
      </c>
      <c r="O2487" s="326">
        <v>1.0110000148415571E-2</v>
      </c>
      <c r="Q2487" s="327">
        <v>889</v>
      </c>
      <c r="R2487" s="326">
        <v>7.2099999524652958E-3</v>
      </c>
      <c r="S2487" s="325"/>
    </row>
    <row r="2488" spans="1:19" x14ac:dyDescent="0.25">
      <c r="A2488" t="s">
        <v>478</v>
      </c>
      <c r="B2488" t="s">
        <v>284</v>
      </c>
      <c r="C2488" t="s">
        <v>309</v>
      </c>
      <c r="D2488" t="s">
        <v>477</v>
      </c>
      <c r="E2488" t="s">
        <v>102</v>
      </c>
      <c r="F2488" t="s">
        <v>103</v>
      </c>
      <c r="G2488" s="133">
        <v>14</v>
      </c>
      <c r="H2488" t="s">
        <v>416</v>
      </c>
      <c r="I2488" t="s">
        <v>578</v>
      </c>
      <c r="J2488" t="s">
        <v>498</v>
      </c>
      <c r="K2488" s="327">
        <v>94</v>
      </c>
      <c r="L2488" s="326">
        <v>0.11072000116109849</v>
      </c>
      <c r="N2488" s="327">
        <v>574</v>
      </c>
      <c r="O2488" s="326">
        <v>8.6640000343322754E-2</v>
      </c>
      <c r="Q2488" s="327">
        <v>17871</v>
      </c>
      <c r="R2488" s="326">
        <v>0.1448400020599365</v>
      </c>
      <c r="S2488" s="325"/>
    </row>
    <row r="2489" spans="1:19" x14ac:dyDescent="0.25">
      <c r="A2489" t="s">
        <v>478</v>
      </c>
      <c r="B2489" t="s">
        <v>284</v>
      </c>
      <c r="C2489" t="s">
        <v>309</v>
      </c>
      <c r="D2489" t="s">
        <v>477</v>
      </c>
      <c r="E2489" t="s">
        <v>102</v>
      </c>
      <c r="F2489" t="s">
        <v>103</v>
      </c>
      <c r="G2489" s="133">
        <v>14</v>
      </c>
      <c r="H2489" t="s">
        <v>416</v>
      </c>
      <c r="I2489" t="s">
        <v>578</v>
      </c>
      <c r="J2489" t="s">
        <v>497</v>
      </c>
      <c r="K2489" s="327">
        <v>216</v>
      </c>
      <c r="L2489" s="326">
        <v>0.25442001223564148</v>
      </c>
      <c r="N2489" s="327">
        <v>1363</v>
      </c>
      <c r="O2489" s="326">
        <v>0.2057400047779083</v>
      </c>
      <c r="Q2489" s="327">
        <v>21943</v>
      </c>
      <c r="R2489" s="326">
        <v>0.17783999443054199</v>
      </c>
      <c r="S2489" s="325"/>
    </row>
    <row r="2490" spans="1:19" x14ac:dyDescent="0.25">
      <c r="A2490" t="s">
        <v>478</v>
      </c>
      <c r="B2490" t="s">
        <v>284</v>
      </c>
      <c r="C2490" t="s">
        <v>309</v>
      </c>
      <c r="D2490" t="s">
        <v>477</v>
      </c>
      <c r="E2490" t="s">
        <v>102</v>
      </c>
      <c r="F2490" t="s">
        <v>103</v>
      </c>
      <c r="G2490" s="133">
        <v>14</v>
      </c>
      <c r="H2490" t="s">
        <v>416</v>
      </c>
      <c r="I2490" t="s">
        <v>578</v>
      </c>
      <c r="J2490" t="s">
        <v>496</v>
      </c>
      <c r="K2490" s="327">
        <v>281</v>
      </c>
      <c r="L2490" s="326">
        <v>0.33098000288009638</v>
      </c>
      <c r="N2490" s="327">
        <v>1604</v>
      </c>
      <c r="O2490" s="326">
        <v>0.2421099990606308</v>
      </c>
      <c r="Q2490" s="327">
        <v>25988</v>
      </c>
      <c r="R2490" s="326">
        <v>0.21062999963760379</v>
      </c>
      <c r="S2490" s="325"/>
    </row>
    <row r="2491" spans="1:19" x14ac:dyDescent="0.25">
      <c r="A2491" t="s">
        <v>478</v>
      </c>
      <c r="B2491" t="s">
        <v>284</v>
      </c>
      <c r="C2491" t="s">
        <v>309</v>
      </c>
      <c r="D2491" t="s">
        <v>477</v>
      </c>
      <c r="E2491" t="s">
        <v>102</v>
      </c>
      <c r="F2491" t="s">
        <v>103</v>
      </c>
      <c r="G2491">
        <v>14</v>
      </c>
      <c r="H2491" t="s">
        <v>416</v>
      </c>
      <c r="I2491" t="s">
        <v>578</v>
      </c>
      <c r="J2491" t="s">
        <v>495</v>
      </c>
      <c r="K2491" s="142">
        <v>162</v>
      </c>
      <c r="L2491" s="326">
        <v>0.19080999493598941</v>
      </c>
      <c r="N2491" s="142">
        <v>1455</v>
      </c>
      <c r="O2491" s="326">
        <v>0.2196200042963028</v>
      </c>
      <c r="Q2491" s="142">
        <v>27975</v>
      </c>
      <c r="R2491" s="326">
        <v>0.22673000395298001</v>
      </c>
    </row>
    <row r="2492" spans="1:19" x14ac:dyDescent="0.25">
      <c r="A2492" t="s">
        <v>478</v>
      </c>
      <c r="B2492" t="s">
        <v>284</v>
      </c>
      <c r="C2492" t="s">
        <v>309</v>
      </c>
      <c r="D2492" t="s">
        <v>477</v>
      </c>
      <c r="E2492" t="s">
        <v>102</v>
      </c>
      <c r="F2492" t="s">
        <v>103</v>
      </c>
      <c r="G2492" s="133">
        <v>14</v>
      </c>
      <c r="H2492" t="s">
        <v>416</v>
      </c>
      <c r="I2492" t="s">
        <v>578</v>
      </c>
      <c r="J2492" t="s">
        <v>494</v>
      </c>
      <c r="K2492" s="327">
        <v>96</v>
      </c>
      <c r="L2492" s="326">
        <v>0.1130700036883354</v>
      </c>
      <c r="N2492" s="327">
        <v>1629</v>
      </c>
      <c r="O2492" s="326">
        <v>0.24589000642299649</v>
      </c>
      <c r="Q2492" s="327">
        <v>29608</v>
      </c>
      <c r="R2492" s="326">
        <v>0.23995999991893771</v>
      </c>
      <c r="S2492" s="325"/>
    </row>
    <row r="2493" spans="1:19" x14ac:dyDescent="0.25">
      <c r="A2493" t="s">
        <v>478</v>
      </c>
      <c r="B2493" t="s">
        <v>284</v>
      </c>
      <c r="C2493" t="s">
        <v>309</v>
      </c>
      <c r="D2493" t="s">
        <v>477</v>
      </c>
      <c r="E2493" t="s">
        <v>102</v>
      </c>
      <c r="F2493" t="s">
        <v>103</v>
      </c>
      <c r="G2493" s="133">
        <v>14</v>
      </c>
      <c r="H2493" t="s">
        <v>416</v>
      </c>
      <c r="I2493" t="s">
        <v>476</v>
      </c>
      <c r="J2493" t="s">
        <v>482</v>
      </c>
      <c r="K2493" s="327">
        <v>564</v>
      </c>
      <c r="L2493" s="326">
        <v>0.66430997848510742</v>
      </c>
      <c r="M2493" s="326">
        <v>0.69543999433517456</v>
      </c>
      <c r="N2493" s="327">
        <v>4732</v>
      </c>
      <c r="O2493" s="326">
        <v>0.71425998210906982</v>
      </c>
      <c r="P2493" s="326">
        <v>0.76323002576828003</v>
      </c>
      <c r="Q2493" s="327">
        <v>91484</v>
      </c>
      <c r="R2493" s="326">
        <v>0.74145001173019409</v>
      </c>
      <c r="S2493" s="325">
        <v>0.77395999431610107</v>
      </c>
    </row>
    <row r="2494" spans="1:19" x14ac:dyDescent="0.25">
      <c r="A2494" t="s">
        <v>478</v>
      </c>
      <c r="B2494" t="s">
        <v>284</v>
      </c>
      <c r="C2494" t="s">
        <v>309</v>
      </c>
      <c r="D2494" t="s">
        <v>477</v>
      </c>
      <c r="E2494" t="s">
        <v>102</v>
      </c>
      <c r="F2494" t="s">
        <v>103</v>
      </c>
      <c r="G2494">
        <v>14</v>
      </c>
      <c r="H2494" t="s">
        <v>416</v>
      </c>
      <c r="I2494" t="s">
        <v>476</v>
      </c>
      <c r="J2494" t="s">
        <v>481</v>
      </c>
      <c r="K2494" s="142">
        <v>112</v>
      </c>
      <c r="L2494" s="326">
        <v>0.13191999495029449</v>
      </c>
      <c r="M2494" s="326">
        <v>0.13809999823570249</v>
      </c>
      <c r="N2494" s="142">
        <v>640</v>
      </c>
      <c r="O2494" s="326">
        <v>9.66000035405159E-2</v>
      </c>
      <c r="P2494" s="326">
        <v>0.1032299995422363</v>
      </c>
      <c r="Q2494" s="142">
        <v>12086</v>
      </c>
      <c r="R2494" s="326">
        <v>9.7949996590614319E-2</v>
      </c>
      <c r="S2494" s="326">
        <v>0.1022500023245811</v>
      </c>
    </row>
    <row r="2495" spans="1:19" x14ac:dyDescent="0.25">
      <c r="A2495" t="s">
        <v>478</v>
      </c>
      <c r="B2495" t="s">
        <v>284</v>
      </c>
      <c r="C2495" t="s">
        <v>309</v>
      </c>
      <c r="D2495" t="s">
        <v>477</v>
      </c>
      <c r="E2495" t="s">
        <v>102</v>
      </c>
      <c r="F2495" t="s">
        <v>103</v>
      </c>
      <c r="G2495" s="133">
        <v>14</v>
      </c>
      <c r="H2495" t="s">
        <v>416</v>
      </c>
      <c r="I2495" t="s">
        <v>476</v>
      </c>
      <c r="J2495" t="s">
        <v>480</v>
      </c>
      <c r="K2495" s="327">
        <v>80</v>
      </c>
      <c r="L2495" s="326">
        <v>9.4230003654956818E-2</v>
      </c>
      <c r="M2495" s="326">
        <v>9.8640002310276031E-2</v>
      </c>
      <c r="N2495" s="327">
        <v>477</v>
      </c>
      <c r="O2495" s="326">
        <v>7.1999996900558472E-2</v>
      </c>
      <c r="P2495" s="326">
        <v>7.6940000057220459E-2</v>
      </c>
      <c r="Q2495" s="327">
        <v>8487</v>
      </c>
      <c r="R2495" s="326">
        <v>6.8779997527599335E-2</v>
      </c>
      <c r="S2495" s="325">
        <v>7.1800000965595245E-2</v>
      </c>
    </row>
    <row r="2496" spans="1:19" x14ac:dyDescent="0.25">
      <c r="A2496" t="s">
        <v>478</v>
      </c>
      <c r="B2496" t="s">
        <v>284</v>
      </c>
      <c r="C2496" t="s">
        <v>309</v>
      </c>
      <c r="D2496" t="s">
        <v>477</v>
      </c>
      <c r="E2496" t="s">
        <v>102</v>
      </c>
      <c r="F2496" t="s">
        <v>103</v>
      </c>
      <c r="G2496" s="133">
        <v>14</v>
      </c>
      <c r="H2496" t="s">
        <v>416</v>
      </c>
      <c r="I2496" t="s">
        <v>476</v>
      </c>
      <c r="J2496" t="s">
        <v>479</v>
      </c>
      <c r="K2496" s="327">
        <v>38</v>
      </c>
      <c r="L2496" s="326">
        <v>4.4759999960660928E-2</v>
      </c>
      <c r="N2496" s="327">
        <v>425</v>
      </c>
      <c r="O2496" s="326">
        <v>6.4149998128414154E-2</v>
      </c>
      <c r="Q2496" s="327">
        <v>5183</v>
      </c>
      <c r="R2496" s="326">
        <v>4.2010001838207238E-2</v>
      </c>
      <c r="S2496" s="325"/>
    </row>
    <row r="2497" spans="1:19" x14ac:dyDescent="0.25">
      <c r="A2497" t="s">
        <v>478</v>
      </c>
      <c r="B2497" t="s">
        <v>284</v>
      </c>
      <c r="C2497" t="s">
        <v>309</v>
      </c>
      <c r="D2497" t="s">
        <v>477</v>
      </c>
      <c r="E2497" t="s">
        <v>102</v>
      </c>
      <c r="F2497" t="s">
        <v>103</v>
      </c>
      <c r="G2497" s="133">
        <v>14</v>
      </c>
      <c r="H2497" t="s">
        <v>416</v>
      </c>
      <c r="I2497" t="s">
        <v>476</v>
      </c>
      <c r="J2497" t="s">
        <v>475</v>
      </c>
      <c r="K2497" s="327">
        <v>55</v>
      </c>
      <c r="L2497" s="326">
        <v>6.4779996871948242E-2</v>
      </c>
      <c r="M2497" s="326">
        <v>6.7819997668266296E-2</v>
      </c>
      <c r="N2497" s="327">
        <v>351</v>
      </c>
      <c r="O2497" s="326">
        <v>5.2979998290538788E-2</v>
      </c>
      <c r="P2497" s="326">
        <v>5.6609999388456338E-2</v>
      </c>
      <c r="Q2497" s="327">
        <v>6145</v>
      </c>
      <c r="R2497" s="326">
        <v>4.9800001084804528E-2</v>
      </c>
      <c r="S2497" s="325">
        <v>5.1989998668432243E-2</v>
      </c>
    </row>
    <row r="2498" spans="1:19" x14ac:dyDescent="0.25">
      <c r="A2498" t="s">
        <v>478</v>
      </c>
      <c r="B2498" t="s">
        <v>284</v>
      </c>
      <c r="C2498" t="s">
        <v>309</v>
      </c>
      <c r="D2498" t="s">
        <v>477</v>
      </c>
      <c r="E2498" t="s">
        <v>104</v>
      </c>
      <c r="F2498" t="s">
        <v>105</v>
      </c>
      <c r="G2498" s="133">
        <v>16</v>
      </c>
      <c r="H2498" t="s">
        <v>244</v>
      </c>
      <c r="I2498" t="s">
        <v>525</v>
      </c>
      <c r="J2498" t="s">
        <v>530</v>
      </c>
      <c r="K2498" s="327">
        <v>5</v>
      </c>
      <c r="L2498" s="326">
        <v>3.560000099241734E-3</v>
      </c>
      <c r="N2498" s="327">
        <v>19</v>
      </c>
      <c r="O2498" s="326">
        <v>4.0199998766183853E-3</v>
      </c>
      <c r="Q2498" s="327">
        <v>595</v>
      </c>
      <c r="R2498" s="326">
        <v>4.8199999146163464E-3</v>
      </c>
      <c r="S2498" s="325"/>
    </row>
    <row r="2499" spans="1:19" x14ac:dyDescent="0.25">
      <c r="A2499" t="s">
        <v>478</v>
      </c>
      <c r="B2499" t="s">
        <v>284</v>
      </c>
      <c r="C2499" t="s">
        <v>309</v>
      </c>
      <c r="D2499" t="s">
        <v>477</v>
      </c>
      <c r="E2499" t="s">
        <v>104</v>
      </c>
      <c r="F2499" t="s">
        <v>105</v>
      </c>
      <c r="G2499" s="133">
        <v>16</v>
      </c>
      <c r="H2499" t="s">
        <v>244</v>
      </c>
      <c r="I2499" t="s">
        <v>525</v>
      </c>
      <c r="J2499" t="s">
        <v>529</v>
      </c>
      <c r="K2499" s="327">
        <v>51</v>
      </c>
      <c r="L2499" s="326">
        <v>3.6320000886917107E-2</v>
      </c>
      <c r="N2499" s="327">
        <v>190</v>
      </c>
      <c r="O2499" s="326">
        <v>4.0150001645088203E-2</v>
      </c>
      <c r="Q2499" s="327">
        <v>4962</v>
      </c>
      <c r="R2499" s="326">
        <v>4.0219999849796302E-2</v>
      </c>
      <c r="S2499" s="325"/>
    </row>
    <row r="2500" spans="1:19" x14ac:dyDescent="0.25">
      <c r="A2500" t="s">
        <v>478</v>
      </c>
      <c r="B2500" t="s">
        <v>284</v>
      </c>
      <c r="C2500" t="s">
        <v>309</v>
      </c>
      <c r="D2500" t="s">
        <v>477</v>
      </c>
      <c r="E2500" t="s">
        <v>104</v>
      </c>
      <c r="F2500" t="s">
        <v>105</v>
      </c>
      <c r="G2500" s="133">
        <v>16</v>
      </c>
      <c r="H2500" t="s">
        <v>244</v>
      </c>
      <c r="I2500" t="s">
        <v>525</v>
      </c>
      <c r="J2500" t="s">
        <v>528</v>
      </c>
      <c r="K2500" s="327">
        <v>183</v>
      </c>
      <c r="L2500" s="326">
        <v>0.13033999502658841</v>
      </c>
      <c r="N2500" s="327">
        <v>561</v>
      </c>
      <c r="O2500" s="326">
        <v>0.1185500025749207</v>
      </c>
      <c r="Q2500" s="327">
        <v>15699</v>
      </c>
      <c r="R2500" s="326">
        <v>0.12724000215530401</v>
      </c>
      <c r="S2500" s="325"/>
    </row>
    <row r="2501" spans="1:19" x14ac:dyDescent="0.25">
      <c r="A2501" t="s">
        <v>478</v>
      </c>
      <c r="B2501" t="s">
        <v>284</v>
      </c>
      <c r="C2501" t="s">
        <v>309</v>
      </c>
      <c r="D2501" t="s">
        <v>477</v>
      </c>
      <c r="E2501" t="s">
        <v>104</v>
      </c>
      <c r="F2501" t="s">
        <v>105</v>
      </c>
      <c r="G2501" s="133">
        <v>16</v>
      </c>
      <c r="H2501" t="s">
        <v>244</v>
      </c>
      <c r="I2501" t="s">
        <v>525</v>
      </c>
      <c r="J2501" t="s">
        <v>527</v>
      </c>
      <c r="K2501" s="327">
        <v>372</v>
      </c>
      <c r="L2501" s="326">
        <v>0.26495999097824102</v>
      </c>
      <c r="N2501" s="327">
        <v>1141</v>
      </c>
      <c r="O2501" s="326">
        <v>0.24111999571323389</v>
      </c>
      <c r="Q2501" s="327">
        <v>30576</v>
      </c>
      <c r="R2501" s="326">
        <v>0.2478100061416626</v>
      </c>
      <c r="S2501" s="325"/>
    </row>
    <row r="2502" spans="1:19" x14ac:dyDescent="0.25">
      <c r="A2502" t="s">
        <v>478</v>
      </c>
      <c r="B2502" t="s">
        <v>284</v>
      </c>
      <c r="C2502" t="s">
        <v>309</v>
      </c>
      <c r="D2502" t="s">
        <v>477</v>
      </c>
      <c r="E2502" t="s">
        <v>104</v>
      </c>
      <c r="F2502" t="s">
        <v>105</v>
      </c>
      <c r="G2502" s="133">
        <v>16</v>
      </c>
      <c r="H2502" t="s">
        <v>244</v>
      </c>
      <c r="I2502" t="s">
        <v>525</v>
      </c>
      <c r="J2502" t="s">
        <v>526</v>
      </c>
      <c r="K2502" s="327">
        <v>332</v>
      </c>
      <c r="L2502" s="326">
        <v>0.2364699989557266</v>
      </c>
      <c r="N2502" s="327">
        <v>1167</v>
      </c>
      <c r="O2502" s="326">
        <v>0.2466199994087219</v>
      </c>
      <c r="Q2502" s="327">
        <v>30917</v>
      </c>
      <c r="R2502" s="326">
        <v>0.25056999921798712</v>
      </c>
      <c r="S2502" s="325"/>
    </row>
    <row r="2503" spans="1:19" x14ac:dyDescent="0.25">
      <c r="A2503" t="s">
        <v>478</v>
      </c>
      <c r="B2503" t="s">
        <v>284</v>
      </c>
      <c r="C2503" t="s">
        <v>309</v>
      </c>
      <c r="D2503" t="s">
        <v>477</v>
      </c>
      <c r="E2503" t="s">
        <v>104</v>
      </c>
      <c r="F2503" t="s">
        <v>105</v>
      </c>
      <c r="G2503" s="133">
        <v>16</v>
      </c>
      <c r="H2503" t="s">
        <v>244</v>
      </c>
      <c r="I2503" t="s">
        <v>525</v>
      </c>
      <c r="J2503" t="s">
        <v>259</v>
      </c>
      <c r="K2503" s="327">
        <v>263</v>
      </c>
      <c r="L2503" s="326">
        <v>0.18731999397277829</v>
      </c>
      <c r="N2503" s="327">
        <v>970</v>
      </c>
      <c r="O2503" s="326">
        <v>0.20498999953269961</v>
      </c>
      <c r="Q2503" s="327">
        <v>23351</v>
      </c>
      <c r="R2503" s="326">
        <v>0.18925000727176669</v>
      </c>
      <c r="S2503" s="325"/>
    </row>
    <row r="2504" spans="1:19" x14ac:dyDescent="0.25">
      <c r="A2504" t="s">
        <v>478</v>
      </c>
      <c r="B2504" t="s">
        <v>284</v>
      </c>
      <c r="C2504" t="s">
        <v>309</v>
      </c>
      <c r="D2504" t="s">
        <v>477</v>
      </c>
      <c r="E2504" t="s">
        <v>104</v>
      </c>
      <c r="F2504" t="s">
        <v>105</v>
      </c>
      <c r="G2504" s="133">
        <v>16</v>
      </c>
      <c r="H2504" t="s">
        <v>244</v>
      </c>
      <c r="I2504" t="s">
        <v>525</v>
      </c>
      <c r="J2504" t="s">
        <v>260</v>
      </c>
      <c r="K2504" s="327">
        <v>198</v>
      </c>
      <c r="L2504" s="326">
        <v>0.14102999866008761</v>
      </c>
      <c r="N2504" s="327">
        <v>684</v>
      </c>
      <c r="O2504" s="326">
        <v>0.14454999566078189</v>
      </c>
      <c r="Q2504" s="327">
        <v>17285</v>
      </c>
      <c r="R2504" s="326">
        <v>0.14009000360965729</v>
      </c>
      <c r="S2504" s="325"/>
    </row>
    <row r="2505" spans="1:19" x14ac:dyDescent="0.25">
      <c r="A2505" t="s">
        <v>478</v>
      </c>
      <c r="B2505" t="s">
        <v>284</v>
      </c>
      <c r="C2505" t="s">
        <v>309</v>
      </c>
      <c r="D2505" t="s">
        <v>477</v>
      </c>
      <c r="E2505" t="s">
        <v>104</v>
      </c>
      <c r="F2505" t="s">
        <v>105</v>
      </c>
      <c r="G2505" s="133">
        <v>16</v>
      </c>
      <c r="H2505" t="s">
        <v>244</v>
      </c>
      <c r="I2505" t="s">
        <v>521</v>
      </c>
      <c r="J2505" t="s">
        <v>524</v>
      </c>
      <c r="K2505" s="327">
        <v>1125</v>
      </c>
      <c r="L2505" s="326">
        <v>0.80128002166748047</v>
      </c>
      <c r="M2505" s="326">
        <v>0.88305002450942993</v>
      </c>
      <c r="N2505" s="327">
        <v>3838</v>
      </c>
      <c r="O2505" s="326">
        <v>0.8110700249671936</v>
      </c>
      <c r="P2505" s="326">
        <v>0.85938000679016113</v>
      </c>
      <c r="Q2505" s="327">
        <v>99716</v>
      </c>
      <c r="R2505" s="326">
        <v>0.80817002058029175</v>
      </c>
      <c r="S2505" s="325">
        <v>0.84360998868942261</v>
      </c>
    </row>
    <row r="2506" spans="1:19" x14ac:dyDescent="0.25">
      <c r="A2506" t="s">
        <v>478</v>
      </c>
      <c r="B2506" t="s">
        <v>284</v>
      </c>
      <c r="C2506" t="s">
        <v>309</v>
      </c>
      <c r="D2506" t="s">
        <v>477</v>
      </c>
      <c r="E2506" t="s">
        <v>104</v>
      </c>
      <c r="F2506" t="s">
        <v>105</v>
      </c>
      <c r="G2506" s="133">
        <v>16</v>
      </c>
      <c r="H2506" t="s">
        <v>244</v>
      </c>
      <c r="I2506" t="s">
        <v>521</v>
      </c>
      <c r="J2506" t="s">
        <v>523</v>
      </c>
      <c r="K2506" s="327">
        <v>100</v>
      </c>
      <c r="L2506" s="326">
        <v>7.1230001747608185E-2</v>
      </c>
      <c r="M2506" s="326">
        <v>7.8489996492862701E-2</v>
      </c>
      <c r="N2506" s="327">
        <v>384</v>
      </c>
      <c r="O2506" s="326">
        <v>8.1150002777576447E-2</v>
      </c>
      <c r="P2506" s="326">
        <v>8.5979998111724854E-2</v>
      </c>
      <c r="Q2506" s="327">
        <v>10969</v>
      </c>
      <c r="R2506" s="326">
        <v>8.8899999856948853E-2</v>
      </c>
      <c r="S2506" s="325">
        <v>9.2799998819828033E-2</v>
      </c>
    </row>
    <row r="2507" spans="1:19" x14ac:dyDescent="0.25">
      <c r="A2507" t="s">
        <v>478</v>
      </c>
      <c r="B2507" t="s">
        <v>284</v>
      </c>
      <c r="C2507" t="s">
        <v>309</v>
      </c>
      <c r="D2507" t="s">
        <v>477</v>
      </c>
      <c r="E2507" t="s">
        <v>104</v>
      </c>
      <c r="F2507" t="s">
        <v>105</v>
      </c>
      <c r="G2507">
        <v>16</v>
      </c>
      <c r="H2507" t="s">
        <v>244</v>
      </c>
      <c r="I2507" t="s">
        <v>521</v>
      </c>
      <c r="J2507" t="s">
        <v>522</v>
      </c>
      <c r="K2507" s="142">
        <v>49</v>
      </c>
      <c r="L2507" s="326">
        <v>3.48999984562397E-2</v>
      </c>
      <c r="M2507" s="326">
        <v>3.8460001349449158E-2</v>
      </c>
      <c r="N2507" s="142">
        <v>244</v>
      </c>
      <c r="O2507" s="326">
        <v>5.1559999585151672E-2</v>
      </c>
      <c r="P2507" s="326">
        <v>5.4639998823404312E-2</v>
      </c>
      <c r="Q2507" s="142">
        <v>7517</v>
      </c>
      <c r="R2507" s="326">
        <v>6.0920000076293952E-2</v>
      </c>
      <c r="S2507" s="326">
        <v>6.3589997589588165E-2</v>
      </c>
    </row>
    <row r="2508" spans="1:19" x14ac:dyDescent="0.25">
      <c r="A2508" t="s">
        <v>478</v>
      </c>
      <c r="B2508" t="s">
        <v>284</v>
      </c>
      <c r="C2508" t="s">
        <v>309</v>
      </c>
      <c r="D2508" t="s">
        <v>477</v>
      </c>
      <c r="E2508" t="s">
        <v>104</v>
      </c>
      <c r="F2508" t="s">
        <v>105</v>
      </c>
      <c r="G2508" s="133">
        <v>16</v>
      </c>
      <c r="H2508" t="s">
        <v>244</v>
      </c>
      <c r="I2508" t="s">
        <v>521</v>
      </c>
      <c r="J2508" t="s">
        <v>438</v>
      </c>
      <c r="K2508" s="327">
        <v>130</v>
      </c>
      <c r="L2508" s="326">
        <v>9.2589996755123138E-2</v>
      </c>
      <c r="N2508" s="327">
        <v>266</v>
      </c>
      <c r="O2508" s="326">
        <v>5.6210000067949302E-2</v>
      </c>
      <c r="Q2508" s="327">
        <v>5183</v>
      </c>
      <c r="R2508" s="326">
        <v>4.2010001838207238E-2</v>
      </c>
      <c r="S2508" s="325"/>
    </row>
    <row r="2509" spans="1:19" x14ac:dyDescent="0.25">
      <c r="A2509" t="s">
        <v>478</v>
      </c>
      <c r="B2509" t="s">
        <v>284</v>
      </c>
      <c r="C2509" t="s">
        <v>309</v>
      </c>
      <c r="D2509" t="s">
        <v>477</v>
      </c>
      <c r="E2509" t="s">
        <v>104</v>
      </c>
      <c r="F2509" t="s">
        <v>105</v>
      </c>
      <c r="G2509">
        <v>16</v>
      </c>
      <c r="H2509" t="s">
        <v>244</v>
      </c>
      <c r="I2509" t="s">
        <v>517</v>
      </c>
      <c r="J2509" t="s">
        <v>520</v>
      </c>
      <c r="K2509" s="142">
        <v>473</v>
      </c>
      <c r="L2509" s="326">
        <v>0.33689001202583307</v>
      </c>
      <c r="N2509" s="142">
        <v>1678</v>
      </c>
      <c r="O2509" s="326">
        <v>0.35460999608039862</v>
      </c>
      <c r="Q2509" s="142">
        <v>43571</v>
      </c>
      <c r="R2509" s="326">
        <v>0.35313001275062561</v>
      </c>
    </row>
    <row r="2510" spans="1:19" x14ac:dyDescent="0.25">
      <c r="A2510" t="s">
        <v>478</v>
      </c>
      <c r="B2510" t="s">
        <v>284</v>
      </c>
      <c r="C2510" t="s">
        <v>309</v>
      </c>
      <c r="D2510" t="s">
        <v>477</v>
      </c>
      <c r="E2510" t="s">
        <v>104</v>
      </c>
      <c r="F2510" t="s">
        <v>105</v>
      </c>
      <c r="G2510" s="133">
        <v>16</v>
      </c>
      <c r="H2510" t="s">
        <v>244</v>
      </c>
      <c r="I2510" t="s">
        <v>517</v>
      </c>
      <c r="J2510" t="s">
        <v>519</v>
      </c>
      <c r="K2510" s="327">
        <v>398</v>
      </c>
      <c r="L2510" s="326">
        <v>0.28347998857498169</v>
      </c>
      <c r="N2510" s="327">
        <v>1347</v>
      </c>
      <c r="O2510" s="326">
        <v>0.28466001152992249</v>
      </c>
      <c r="Q2510" s="327">
        <v>34904</v>
      </c>
      <c r="R2510" s="326">
        <v>0.28288999199867249</v>
      </c>
      <c r="S2510" s="325"/>
    </row>
    <row r="2511" spans="1:19" x14ac:dyDescent="0.25">
      <c r="A2511" t="s">
        <v>478</v>
      </c>
      <c r="B2511" t="s">
        <v>284</v>
      </c>
      <c r="C2511" t="s">
        <v>309</v>
      </c>
      <c r="D2511" t="s">
        <v>477</v>
      </c>
      <c r="E2511" t="s">
        <v>104</v>
      </c>
      <c r="F2511" t="s">
        <v>105</v>
      </c>
      <c r="G2511" s="133">
        <v>16</v>
      </c>
      <c r="H2511" t="s">
        <v>244</v>
      </c>
      <c r="I2511" t="s">
        <v>517</v>
      </c>
      <c r="J2511" t="s">
        <v>518</v>
      </c>
      <c r="K2511" s="327">
        <v>533</v>
      </c>
      <c r="L2511" s="326">
        <v>0.37962999939918518</v>
      </c>
      <c r="N2511" s="327">
        <v>1707</v>
      </c>
      <c r="O2511" s="326">
        <v>0.36074000597000122</v>
      </c>
      <c r="Q2511" s="327">
        <v>44910</v>
      </c>
      <c r="R2511" s="326">
        <v>0.3639799952507019</v>
      </c>
      <c r="S2511" s="325"/>
    </row>
    <row r="2512" spans="1:19" x14ac:dyDescent="0.25">
      <c r="A2512" t="s">
        <v>478</v>
      </c>
      <c r="B2512" t="s">
        <v>284</v>
      </c>
      <c r="C2512" t="s">
        <v>309</v>
      </c>
      <c r="D2512" t="s">
        <v>477</v>
      </c>
      <c r="E2512" t="s">
        <v>104</v>
      </c>
      <c r="F2512" t="s">
        <v>105</v>
      </c>
      <c r="G2512">
        <v>16</v>
      </c>
      <c r="H2512" t="s">
        <v>244</v>
      </c>
      <c r="I2512" t="s">
        <v>513</v>
      </c>
      <c r="J2512" t="s">
        <v>516</v>
      </c>
      <c r="K2512" s="142">
        <v>42</v>
      </c>
      <c r="L2512" s="326">
        <v>2.9910000041127201E-2</v>
      </c>
      <c r="M2512" s="326">
        <v>3.5780001431703568E-2</v>
      </c>
      <c r="N2512" s="142">
        <v>160</v>
      </c>
      <c r="O2512" s="326">
        <v>3.3810000866651542E-2</v>
      </c>
      <c r="P2512" s="326">
        <v>4.0849998593330383E-2</v>
      </c>
      <c r="Q2512" s="142">
        <v>4179</v>
      </c>
      <c r="R2512" s="326">
        <v>3.3870000392198563E-2</v>
      </c>
      <c r="S2512" s="326">
        <v>3.8320001214742661E-2</v>
      </c>
    </row>
    <row r="2513" spans="1:19" x14ac:dyDescent="0.25">
      <c r="A2513" t="s">
        <v>478</v>
      </c>
      <c r="B2513" t="s">
        <v>284</v>
      </c>
      <c r="C2513" t="s">
        <v>309</v>
      </c>
      <c r="D2513" t="s">
        <v>477</v>
      </c>
      <c r="E2513" t="s">
        <v>104</v>
      </c>
      <c r="F2513" t="s">
        <v>105</v>
      </c>
      <c r="G2513" s="133">
        <v>16</v>
      </c>
      <c r="H2513" t="s">
        <v>244</v>
      </c>
      <c r="I2513" t="s">
        <v>513</v>
      </c>
      <c r="J2513" t="s">
        <v>515</v>
      </c>
      <c r="K2513" s="327">
        <v>159</v>
      </c>
      <c r="L2513" s="326">
        <v>0.1132500022649765</v>
      </c>
      <c r="M2513" s="326">
        <v>0.1354299932718277</v>
      </c>
      <c r="N2513" s="327">
        <v>444</v>
      </c>
      <c r="O2513" s="326">
        <v>9.3829996883869171E-2</v>
      </c>
      <c r="P2513" s="326">
        <v>0.1133499965071678</v>
      </c>
      <c r="Q2513" s="327">
        <v>13286</v>
      </c>
      <c r="R2513" s="326">
        <v>0.1076800003647804</v>
      </c>
      <c r="S2513" s="325">
        <v>0.12182000279426571</v>
      </c>
    </row>
    <row r="2514" spans="1:19" x14ac:dyDescent="0.25">
      <c r="A2514" t="s">
        <v>478</v>
      </c>
      <c r="B2514" t="s">
        <v>284</v>
      </c>
      <c r="C2514" t="s">
        <v>309</v>
      </c>
      <c r="D2514" t="s">
        <v>477</v>
      </c>
      <c r="E2514" t="s">
        <v>104</v>
      </c>
      <c r="F2514" t="s">
        <v>105</v>
      </c>
      <c r="G2514" s="133">
        <v>16</v>
      </c>
      <c r="H2514" t="s">
        <v>244</v>
      </c>
      <c r="I2514" t="s">
        <v>513</v>
      </c>
      <c r="J2514" t="s">
        <v>514</v>
      </c>
      <c r="K2514" s="327">
        <v>973</v>
      </c>
      <c r="L2514" s="326">
        <v>0.69301998615264893</v>
      </c>
      <c r="M2514" s="326">
        <v>0.82879000902175903</v>
      </c>
      <c r="N2514" s="327">
        <v>3313</v>
      </c>
      <c r="O2514" s="326">
        <v>0.70012998580932617</v>
      </c>
      <c r="P2514" s="326">
        <v>0.84579998254776001</v>
      </c>
      <c r="Q2514" s="327">
        <v>91601</v>
      </c>
      <c r="R2514" s="326">
        <v>0.74239999055862427</v>
      </c>
      <c r="S2514" s="325">
        <v>0.83986997604370117</v>
      </c>
    </row>
    <row r="2515" spans="1:19" x14ac:dyDescent="0.25">
      <c r="A2515" t="s">
        <v>478</v>
      </c>
      <c r="B2515" t="s">
        <v>284</v>
      </c>
      <c r="C2515" t="s">
        <v>309</v>
      </c>
      <c r="D2515" t="s">
        <v>477</v>
      </c>
      <c r="E2515" t="s">
        <v>104</v>
      </c>
      <c r="F2515" t="s">
        <v>105</v>
      </c>
      <c r="G2515">
        <v>16</v>
      </c>
      <c r="H2515" t="s">
        <v>244</v>
      </c>
      <c r="I2515" t="s">
        <v>513</v>
      </c>
      <c r="J2515" t="s">
        <v>512</v>
      </c>
      <c r="K2515" s="142">
        <v>230</v>
      </c>
      <c r="L2515" s="326">
        <v>0.1638199985027313</v>
      </c>
      <c r="N2515" s="142">
        <v>815</v>
      </c>
      <c r="O2515" s="326">
        <v>0.1722300052642822</v>
      </c>
      <c r="Q2515" s="142">
        <v>14319</v>
      </c>
      <c r="R2515" s="326">
        <v>0.11604999750852581</v>
      </c>
    </row>
    <row r="2516" spans="1:19" x14ac:dyDescent="0.25">
      <c r="A2516" t="s">
        <v>478</v>
      </c>
      <c r="B2516" t="s">
        <v>284</v>
      </c>
      <c r="C2516" t="s">
        <v>309</v>
      </c>
      <c r="D2516" t="s">
        <v>477</v>
      </c>
      <c r="E2516" t="s">
        <v>104</v>
      </c>
      <c r="F2516" t="s">
        <v>105</v>
      </c>
      <c r="G2516" s="133">
        <v>16</v>
      </c>
      <c r="H2516" t="s">
        <v>244</v>
      </c>
      <c r="I2516" t="s">
        <v>575</v>
      </c>
      <c r="J2516" t="s">
        <v>511</v>
      </c>
      <c r="K2516" s="327">
        <v>19</v>
      </c>
      <c r="L2516" s="326">
        <v>1.35300001129508E-2</v>
      </c>
      <c r="M2516" s="326">
        <v>1.5479999594390391E-2</v>
      </c>
      <c r="N2516" s="327">
        <v>78</v>
      </c>
      <c r="O2516" s="326">
        <v>1.648000068962574E-2</v>
      </c>
      <c r="P2516" s="326">
        <v>1.802000030875206E-2</v>
      </c>
      <c r="Q2516" s="327">
        <v>5100</v>
      </c>
      <c r="R2516" s="326">
        <v>4.1329998522996902E-2</v>
      </c>
      <c r="S2516" s="325">
        <v>4.4070001691579819E-2</v>
      </c>
    </row>
    <row r="2517" spans="1:19" x14ac:dyDescent="0.25">
      <c r="A2517" t="s">
        <v>478</v>
      </c>
      <c r="B2517" t="s">
        <v>284</v>
      </c>
      <c r="C2517" t="s">
        <v>309</v>
      </c>
      <c r="D2517" t="s">
        <v>477</v>
      </c>
      <c r="E2517" t="s">
        <v>104</v>
      </c>
      <c r="F2517" t="s">
        <v>105</v>
      </c>
      <c r="G2517" s="133">
        <v>16</v>
      </c>
      <c r="H2517" t="s">
        <v>244</v>
      </c>
      <c r="I2517" t="s">
        <v>575</v>
      </c>
      <c r="J2517" t="s">
        <v>510</v>
      </c>
      <c r="K2517" s="327">
        <v>6</v>
      </c>
      <c r="L2517" s="326">
        <v>4.2699999175965786E-3</v>
      </c>
      <c r="M2517" s="326">
        <v>4.889999981969595E-3</v>
      </c>
      <c r="N2517" s="327">
        <v>55</v>
      </c>
      <c r="O2517" s="326">
        <v>1.162000000476837E-2</v>
      </c>
      <c r="P2517" s="326">
        <v>1.2710000388324261E-2</v>
      </c>
      <c r="Q2517" s="327">
        <v>2781</v>
      </c>
      <c r="R2517" s="326">
        <v>2.2539999336004261E-2</v>
      </c>
      <c r="S2517" s="325">
        <v>2.4029999971389771E-2</v>
      </c>
    </row>
    <row r="2518" spans="1:19" x14ac:dyDescent="0.25">
      <c r="A2518" t="s">
        <v>478</v>
      </c>
      <c r="B2518" t="s">
        <v>284</v>
      </c>
      <c r="C2518" t="s">
        <v>309</v>
      </c>
      <c r="D2518" t="s">
        <v>477</v>
      </c>
      <c r="E2518" t="s">
        <v>104</v>
      </c>
      <c r="F2518" t="s">
        <v>105</v>
      </c>
      <c r="G2518" s="133">
        <v>16</v>
      </c>
      <c r="H2518" t="s">
        <v>244</v>
      </c>
      <c r="I2518" t="s">
        <v>575</v>
      </c>
      <c r="J2518" t="s">
        <v>509</v>
      </c>
      <c r="K2518" s="327">
        <v>7</v>
      </c>
      <c r="L2518" s="326">
        <v>4.9899998120963573E-3</v>
      </c>
      <c r="M2518" s="326">
        <v>5.7000000961124897E-3</v>
      </c>
      <c r="N2518" s="327">
        <v>26</v>
      </c>
      <c r="O2518" s="326">
        <v>5.4899998940527439E-3</v>
      </c>
      <c r="P2518" s="326">
        <v>6.0100001282989979E-3</v>
      </c>
      <c r="Q2518" s="327">
        <v>909</v>
      </c>
      <c r="R2518" s="326">
        <v>7.3699997738003731E-3</v>
      </c>
      <c r="S2518" s="325">
        <v>7.8499997034668922E-3</v>
      </c>
    </row>
    <row r="2519" spans="1:19" x14ac:dyDescent="0.25">
      <c r="A2519" t="s">
        <v>478</v>
      </c>
      <c r="B2519" t="s">
        <v>284</v>
      </c>
      <c r="C2519" t="s">
        <v>309</v>
      </c>
      <c r="D2519" t="s">
        <v>477</v>
      </c>
      <c r="E2519" t="s">
        <v>104</v>
      </c>
      <c r="F2519" t="s">
        <v>105</v>
      </c>
      <c r="G2519" s="133">
        <v>16</v>
      </c>
      <c r="H2519" t="s">
        <v>244</v>
      </c>
      <c r="I2519" t="s">
        <v>575</v>
      </c>
      <c r="J2519" t="s">
        <v>508</v>
      </c>
      <c r="K2519" s="327">
        <v>8</v>
      </c>
      <c r="L2519" s="326">
        <v>5.7000000961124897E-3</v>
      </c>
      <c r="M2519" s="326">
        <v>6.5199998207390308E-3</v>
      </c>
      <c r="N2519" s="327">
        <v>32</v>
      </c>
      <c r="O2519" s="326">
        <v>6.7599997855722904E-3</v>
      </c>
      <c r="P2519" s="326">
        <v>7.3899999260902396E-3</v>
      </c>
      <c r="Q2519" s="327">
        <v>2219</v>
      </c>
      <c r="R2519" s="326">
        <v>1.7980000004172329E-2</v>
      </c>
      <c r="S2519" s="325">
        <v>1.9169999286532399E-2</v>
      </c>
    </row>
    <row r="2520" spans="1:19" x14ac:dyDescent="0.25">
      <c r="A2520" t="s">
        <v>478</v>
      </c>
      <c r="B2520" t="s">
        <v>284</v>
      </c>
      <c r="C2520" t="s">
        <v>309</v>
      </c>
      <c r="D2520" t="s">
        <v>477</v>
      </c>
      <c r="E2520" t="s">
        <v>104</v>
      </c>
      <c r="F2520" t="s">
        <v>105</v>
      </c>
      <c r="G2520" s="133">
        <v>16</v>
      </c>
      <c r="H2520" t="s">
        <v>244</v>
      </c>
      <c r="I2520" t="s">
        <v>575</v>
      </c>
      <c r="J2520" t="s">
        <v>438</v>
      </c>
      <c r="K2520" s="327">
        <v>177</v>
      </c>
      <c r="L2520" s="326">
        <v>0.1260699927806854</v>
      </c>
      <c r="N2520" s="327">
        <v>403</v>
      </c>
      <c r="O2520" s="326">
        <v>8.5160002112388611E-2</v>
      </c>
      <c r="Q2520" s="327">
        <v>7648</v>
      </c>
      <c r="R2520" s="326">
        <v>6.1980001628398902E-2</v>
      </c>
      <c r="S2520" s="325"/>
    </row>
    <row r="2521" spans="1:19" x14ac:dyDescent="0.25">
      <c r="A2521" t="s">
        <v>478</v>
      </c>
      <c r="B2521" t="s">
        <v>284</v>
      </c>
      <c r="C2521" t="s">
        <v>309</v>
      </c>
      <c r="D2521" t="s">
        <v>477</v>
      </c>
      <c r="E2521" t="s">
        <v>104</v>
      </c>
      <c r="F2521" t="s">
        <v>105</v>
      </c>
      <c r="G2521" s="133">
        <v>16</v>
      </c>
      <c r="H2521" t="s">
        <v>244</v>
      </c>
      <c r="I2521" t="s">
        <v>575</v>
      </c>
      <c r="J2521" t="s">
        <v>507</v>
      </c>
      <c r="K2521" s="327">
        <v>1187</v>
      </c>
      <c r="L2521" s="326">
        <v>0.84543997049331665</v>
      </c>
      <c r="M2521" s="326">
        <v>0.96740001440048218</v>
      </c>
      <c r="N2521" s="327">
        <v>4138</v>
      </c>
      <c r="O2521" s="326">
        <v>0.87446999549865723</v>
      </c>
      <c r="P2521" s="326">
        <v>0.95587998628616333</v>
      </c>
      <c r="Q2521" s="327">
        <v>104728</v>
      </c>
      <c r="R2521" s="326">
        <v>0.84878998994827271</v>
      </c>
      <c r="S2521" s="325">
        <v>0.90487998723983765</v>
      </c>
    </row>
    <row r="2522" spans="1:19" x14ac:dyDescent="0.25">
      <c r="A2522" t="s">
        <v>478</v>
      </c>
      <c r="B2522" t="s">
        <v>284</v>
      </c>
      <c r="C2522" t="s">
        <v>309</v>
      </c>
      <c r="D2522" t="s">
        <v>477</v>
      </c>
      <c r="E2522" t="s">
        <v>104</v>
      </c>
      <c r="F2522" t="s">
        <v>105</v>
      </c>
      <c r="G2522" s="133">
        <v>16</v>
      </c>
      <c r="H2522" t="s">
        <v>244</v>
      </c>
      <c r="I2522" t="s">
        <v>576</v>
      </c>
      <c r="J2522" t="s">
        <v>485</v>
      </c>
      <c r="K2522" s="327">
        <v>0</v>
      </c>
      <c r="L2522" s="326">
        <v>0</v>
      </c>
      <c r="N2522" s="327">
        <v>0</v>
      </c>
      <c r="O2522" s="326">
        <v>0</v>
      </c>
      <c r="Q2522" s="327">
        <v>2</v>
      </c>
      <c r="R2522" s="326">
        <v>1.99999994947575E-5</v>
      </c>
      <c r="S2522" s="325">
        <v>0.5</v>
      </c>
    </row>
    <row r="2523" spans="1:19" x14ac:dyDescent="0.25">
      <c r="A2523" t="s">
        <v>478</v>
      </c>
      <c r="B2523" t="s">
        <v>284</v>
      </c>
      <c r="C2523" t="s">
        <v>309</v>
      </c>
      <c r="D2523" t="s">
        <v>477</v>
      </c>
      <c r="E2523" t="s">
        <v>104</v>
      </c>
      <c r="F2523" t="s">
        <v>105</v>
      </c>
      <c r="G2523">
        <v>16</v>
      </c>
      <c r="H2523" t="s">
        <v>244</v>
      </c>
      <c r="I2523" t="s">
        <v>576</v>
      </c>
      <c r="J2523" t="s">
        <v>484</v>
      </c>
      <c r="K2523" s="142">
        <v>0</v>
      </c>
      <c r="L2523" s="326">
        <v>0</v>
      </c>
      <c r="N2523" s="142">
        <v>0</v>
      </c>
      <c r="O2523" s="326">
        <v>0</v>
      </c>
      <c r="Q2523" s="142">
        <v>2</v>
      </c>
      <c r="R2523" s="326">
        <v>1.99999994947575E-5</v>
      </c>
      <c r="S2523" s="326">
        <v>0.5</v>
      </c>
    </row>
    <row r="2524" spans="1:19" x14ac:dyDescent="0.25">
      <c r="A2524" t="s">
        <v>478</v>
      </c>
      <c r="B2524" t="s">
        <v>284</v>
      </c>
      <c r="C2524" t="s">
        <v>309</v>
      </c>
      <c r="D2524" t="s">
        <v>477</v>
      </c>
      <c r="E2524" t="s">
        <v>104</v>
      </c>
      <c r="F2524" t="s">
        <v>105</v>
      </c>
      <c r="G2524" s="133">
        <v>16</v>
      </c>
      <c r="H2524" t="s">
        <v>244</v>
      </c>
      <c r="I2524" t="s">
        <v>576</v>
      </c>
      <c r="J2524" t="s">
        <v>438</v>
      </c>
      <c r="K2524" s="327">
        <v>1404</v>
      </c>
      <c r="L2524" s="326">
        <v>1</v>
      </c>
      <c r="N2524" s="327">
        <v>4732</v>
      </c>
      <c r="O2524" s="326">
        <v>1</v>
      </c>
      <c r="Q2524" s="327">
        <v>123381</v>
      </c>
      <c r="R2524" s="326">
        <v>0.99997001886367798</v>
      </c>
      <c r="S2524" s="325"/>
    </row>
    <row r="2525" spans="1:19" x14ac:dyDescent="0.25">
      <c r="A2525" t="s">
        <v>478</v>
      </c>
      <c r="B2525" t="s">
        <v>284</v>
      </c>
      <c r="C2525" t="s">
        <v>309</v>
      </c>
      <c r="D2525" t="s">
        <v>477</v>
      </c>
      <c r="E2525" t="s">
        <v>104</v>
      </c>
      <c r="F2525" t="s">
        <v>105</v>
      </c>
      <c r="G2525" s="133">
        <v>16</v>
      </c>
      <c r="H2525" t="s">
        <v>244</v>
      </c>
      <c r="I2525" t="s">
        <v>504</v>
      </c>
      <c r="J2525" t="s">
        <v>506</v>
      </c>
      <c r="K2525" s="327">
        <v>230</v>
      </c>
      <c r="L2525" s="326">
        <v>0.1638199985027313</v>
      </c>
      <c r="N2525" s="327">
        <v>815</v>
      </c>
      <c r="O2525" s="326">
        <v>0.1722300052642822</v>
      </c>
      <c r="Q2525" s="327">
        <v>14319</v>
      </c>
      <c r="R2525" s="326">
        <v>0.11604999750852581</v>
      </c>
      <c r="S2525" s="325"/>
    </row>
    <row r="2526" spans="1:19" x14ac:dyDescent="0.25">
      <c r="A2526" t="s">
        <v>478</v>
      </c>
      <c r="B2526" t="s">
        <v>284</v>
      </c>
      <c r="C2526" t="s">
        <v>309</v>
      </c>
      <c r="D2526" t="s">
        <v>477</v>
      </c>
      <c r="E2526" t="s">
        <v>104</v>
      </c>
      <c r="F2526" t="s">
        <v>105</v>
      </c>
      <c r="G2526">
        <v>16</v>
      </c>
      <c r="H2526" t="s">
        <v>244</v>
      </c>
      <c r="I2526" t="s">
        <v>504</v>
      </c>
      <c r="J2526" t="s">
        <v>424</v>
      </c>
      <c r="K2526" s="142">
        <v>159</v>
      </c>
      <c r="L2526" s="326">
        <v>0.1132500022649765</v>
      </c>
      <c r="M2526" s="326">
        <v>0.1354299932718277</v>
      </c>
      <c r="N2526" s="142">
        <v>444</v>
      </c>
      <c r="O2526" s="326">
        <v>9.3829996883869171E-2</v>
      </c>
      <c r="P2526" s="326">
        <v>0.1133499965071678</v>
      </c>
      <c r="Q2526" s="142">
        <v>13286</v>
      </c>
      <c r="R2526" s="326">
        <v>0.1076800003647804</v>
      </c>
      <c r="S2526" s="326">
        <v>0.12182000279426571</v>
      </c>
    </row>
    <row r="2527" spans="1:19" x14ac:dyDescent="0.25">
      <c r="A2527" t="s">
        <v>478</v>
      </c>
      <c r="B2527" t="s">
        <v>284</v>
      </c>
      <c r="C2527" t="s">
        <v>309</v>
      </c>
      <c r="D2527" t="s">
        <v>477</v>
      </c>
      <c r="E2527" t="s">
        <v>104</v>
      </c>
      <c r="F2527" t="s">
        <v>105</v>
      </c>
      <c r="G2527" s="133">
        <v>16</v>
      </c>
      <c r="H2527" t="s">
        <v>244</v>
      </c>
      <c r="I2527" t="s">
        <v>504</v>
      </c>
      <c r="J2527" t="s">
        <v>455</v>
      </c>
      <c r="K2527" s="327">
        <v>442</v>
      </c>
      <c r="L2527" s="326">
        <v>0.31481000781059271</v>
      </c>
      <c r="M2527" s="326">
        <v>0.37648999691009521</v>
      </c>
      <c r="N2527" s="327">
        <v>1461</v>
      </c>
      <c r="O2527" s="326">
        <v>0.30875000357627869</v>
      </c>
      <c r="P2527" s="326">
        <v>0.37299001216888428</v>
      </c>
      <c r="Q2527" s="327">
        <v>43045</v>
      </c>
      <c r="R2527" s="326">
        <v>0.34887000918388372</v>
      </c>
      <c r="S2527" s="325">
        <v>0.39467000961303711</v>
      </c>
    </row>
    <row r="2528" spans="1:19" x14ac:dyDescent="0.25">
      <c r="A2528" t="s">
        <v>478</v>
      </c>
      <c r="B2528" t="s">
        <v>284</v>
      </c>
      <c r="C2528" t="s">
        <v>309</v>
      </c>
      <c r="D2528" t="s">
        <v>477</v>
      </c>
      <c r="E2528" t="s">
        <v>104</v>
      </c>
      <c r="F2528" t="s">
        <v>105</v>
      </c>
      <c r="G2528">
        <v>16</v>
      </c>
      <c r="H2528" t="s">
        <v>244</v>
      </c>
      <c r="I2528" t="s">
        <v>504</v>
      </c>
      <c r="J2528" t="s">
        <v>505</v>
      </c>
      <c r="K2528" s="142">
        <v>469</v>
      </c>
      <c r="L2528" s="326">
        <v>0.33404999971389771</v>
      </c>
      <c r="M2528" s="326">
        <v>0.39948999881744379</v>
      </c>
      <c r="N2528" s="142">
        <v>1641</v>
      </c>
      <c r="O2528" s="326">
        <v>0.34678998589515692</v>
      </c>
      <c r="P2528" s="326">
        <v>0.41894000768661499</v>
      </c>
      <c r="Q2528" s="142">
        <v>42835</v>
      </c>
      <c r="R2528" s="326">
        <v>0.34716999530792242</v>
      </c>
      <c r="S2528" s="326">
        <v>0.39274001121521002</v>
      </c>
    </row>
    <row r="2529" spans="1:19" x14ac:dyDescent="0.25">
      <c r="A2529" t="s">
        <v>478</v>
      </c>
      <c r="B2529" t="s">
        <v>284</v>
      </c>
      <c r="C2529" t="s">
        <v>309</v>
      </c>
      <c r="D2529" t="s">
        <v>477</v>
      </c>
      <c r="E2529" t="s">
        <v>104</v>
      </c>
      <c r="F2529" t="s">
        <v>105</v>
      </c>
      <c r="G2529" s="133">
        <v>16</v>
      </c>
      <c r="H2529" t="s">
        <v>244</v>
      </c>
      <c r="I2529" t="s">
        <v>504</v>
      </c>
      <c r="J2529" t="s">
        <v>503</v>
      </c>
      <c r="K2529" s="327">
        <v>104</v>
      </c>
      <c r="L2529" s="326">
        <v>7.4069999158382416E-2</v>
      </c>
      <c r="M2529" s="326">
        <v>8.8590003550052643E-2</v>
      </c>
      <c r="N2529" s="327">
        <v>371</v>
      </c>
      <c r="O2529" s="326">
        <v>7.8400000929832458E-2</v>
      </c>
      <c r="P2529" s="326">
        <v>9.471999853849411E-2</v>
      </c>
      <c r="Q2529" s="327">
        <v>9900</v>
      </c>
      <c r="R2529" s="326">
        <v>8.0239996314048767E-2</v>
      </c>
      <c r="S2529" s="325">
        <v>9.0769998729228973E-2</v>
      </c>
    </row>
    <row r="2530" spans="1:19" x14ac:dyDescent="0.25">
      <c r="A2530" t="s">
        <v>478</v>
      </c>
      <c r="B2530" t="s">
        <v>284</v>
      </c>
      <c r="C2530" t="s">
        <v>309</v>
      </c>
      <c r="D2530" t="s">
        <v>477</v>
      </c>
      <c r="E2530" t="s">
        <v>104</v>
      </c>
      <c r="F2530" t="s">
        <v>105</v>
      </c>
      <c r="G2530">
        <v>16</v>
      </c>
      <c r="H2530" t="s">
        <v>244</v>
      </c>
      <c r="I2530" t="s">
        <v>501</v>
      </c>
      <c r="J2530" t="s">
        <v>502</v>
      </c>
      <c r="K2530" s="142">
        <v>230</v>
      </c>
      <c r="L2530" s="326">
        <v>0.1638199985027313</v>
      </c>
      <c r="N2530" s="142">
        <v>815</v>
      </c>
      <c r="O2530" s="326">
        <v>0.1722300052642822</v>
      </c>
      <c r="Q2530" s="142">
        <v>14319</v>
      </c>
      <c r="R2530" s="326">
        <v>0.11604999750852581</v>
      </c>
    </row>
    <row r="2531" spans="1:19" x14ac:dyDescent="0.25">
      <c r="A2531" t="s">
        <v>478</v>
      </c>
      <c r="B2531" t="s">
        <v>284</v>
      </c>
      <c r="C2531" t="s">
        <v>309</v>
      </c>
      <c r="D2531" t="s">
        <v>477</v>
      </c>
      <c r="E2531" t="s">
        <v>104</v>
      </c>
      <c r="F2531" t="s">
        <v>105</v>
      </c>
      <c r="G2531">
        <v>16</v>
      </c>
      <c r="H2531" t="s">
        <v>244</v>
      </c>
      <c r="I2531" t="s">
        <v>501</v>
      </c>
      <c r="J2531" t="s">
        <v>500</v>
      </c>
      <c r="K2531" s="142">
        <v>1174</v>
      </c>
      <c r="L2531" s="326">
        <v>0.83617997169494629</v>
      </c>
      <c r="M2531" s="326">
        <v>1</v>
      </c>
      <c r="N2531" s="142">
        <v>3917</v>
      </c>
      <c r="O2531" s="326">
        <v>0.82776999473571777</v>
      </c>
      <c r="P2531" s="326">
        <v>1</v>
      </c>
      <c r="Q2531" s="142">
        <v>109066</v>
      </c>
      <c r="R2531" s="326">
        <v>0.88394999504089355</v>
      </c>
      <c r="S2531" s="326">
        <v>1</v>
      </c>
    </row>
    <row r="2532" spans="1:19" x14ac:dyDescent="0.25">
      <c r="A2532" t="s">
        <v>478</v>
      </c>
      <c r="B2532" t="s">
        <v>284</v>
      </c>
      <c r="C2532" t="s">
        <v>309</v>
      </c>
      <c r="D2532" t="s">
        <v>477</v>
      </c>
      <c r="E2532" t="s">
        <v>104</v>
      </c>
      <c r="F2532" t="s">
        <v>105</v>
      </c>
      <c r="G2532" s="133">
        <v>16</v>
      </c>
      <c r="H2532" t="s">
        <v>244</v>
      </c>
      <c r="I2532" t="s">
        <v>577</v>
      </c>
      <c r="J2532" t="s">
        <v>493</v>
      </c>
      <c r="K2532" s="327">
        <v>822</v>
      </c>
      <c r="L2532" s="326">
        <v>0.58547002077102661</v>
      </c>
      <c r="N2532" s="327">
        <v>1868</v>
      </c>
      <c r="O2532" s="326">
        <v>0.39476001262664789</v>
      </c>
      <c r="Q2532" s="327">
        <v>45663</v>
      </c>
      <c r="R2532" s="326">
        <v>0.37009000778198242</v>
      </c>
      <c r="S2532" s="325"/>
    </row>
    <row r="2533" spans="1:19" x14ac:dyDescent="0.25">
      <c r="A2533" t="s">
        <v>478</v>
      </c>
      <c r="B2533" t="s">
        <v>284</v>
      </c>
      <c r="C2533" t="s">
        <v>309</v>
      </c>
      <c r="D2533" t="s">
        <v>477</v>
      </c>
      <c r="E2533" t="s">
        <v>104</v>
      </c>
      <c r="F2533" t="s">
        <v>105</v>
      </c>
      <c r="G2533" s="133">
        <v>16</v>
      </c>
      <c r="H2533" t="s">
        <v>244</v>
      </c>
      <c r="I2533" t="s">
        <v>577</v>
      </c>
      <c r="J2533" t="s">
        <v>492</v>
      </c>
      <c r="K2533" s="327">
        <v>447</v>
      </c>
      <c r="L2533" s="326">
        <v>0.31837999820709229</v>
      </c>
      <c r="M2533" s="326">
        <v>0.7680400013923645</v>
      </c>
      <c r="N2533" s="327">
        <v>2493</v>
      </c>
      <c r="O2533" s="326">
        <v>0.5268399715423584</v>
      </c>
      <c r="P2533" s="326">
        <v>0.87045997381210327</v>
      </c>
      <c r="Q2533" s="327">
        <v>63272</v>
      </c>
      <c r="R2533" s="326">
        <v>0.51279997825622559</v>
      </c>
      <c r="S2533" s="325">
        <v>0.81407999992370605</v>
      </c>
    </row>
    <row r="2534" spans="1:19" x14ac:dyDescent="0.25">
      <c r="A2534" t="s">
        <v>478</v>
      </c>
      <c r="B2534" t="s">
        <v>284</v>
      </c>
      <c r="C2534" t="s">
        <v>309</v>
      </c>
      <c r="D2534" t="s">
        <v>477</v>
      </c>
      <c r="E2534" t="s">
        <v>104</v>
      </c>
      <c r="F2534" t="s">
        <v>105</v>
      </c>
      <c r="G2534" s="133">
        <v>16</v>
      </c>
      <c r="H2534" t="s">
        <v>244</v>
      </c>
      <c r="I2534" t="s">
        <v>577</v>
      </c>
      <c r="J2534" t="s">
        <v>491</v>
      </c>
      <c r="K2534" s="327">
        <v>94</v>
      </c>
      <c r="L2534" s="326">
        <v>6.6950000822544098E-2</v>
      </c>
      <c r="M2534" s="326">
        <v>0.16151000559329989</v>
      </c>
      <c r="N2534" s="327">
        <v>253</v>
      </c>
      <c r="O2534" s="326">
        <v>5.3470000624656677E-2</v>
      </c>
      <c r="P2534" s="326">
        <v>8.8339999318122864E-2</v>
      </c>
      <c r="Q2534" s="327">
        <v>9186</v>
      </c>
      <c r="R2534" s="326">
        <v>7.4450001120567322E-2</v>
      </c>
      <c r="S2534" s="325">
        <v>0.11818999797105791</v>
      </c>
    </row>
    <row r="2535" spans="1:19" x14ac:dyDescent="0.25">
      <c r="A2535" t="s">
        <v>478</v>
      </c>
      <c r="B2535" t="s">
        <v>284</v>
      </c>
      <c r="C2535" t="s">
        <v>309</v>
      </c>
      <c r="D2535" t="s">
        <v>477</v>
      </c>
      <c r="E2535" t="s">
        <v>104</v>
      </c>
      <c r="F2535" t="s">
        <v>105</v>
      </c>
      <c r="G2535">
        <v>16</v>
      </c>
      <c r="H2535" t="s">
        <v>244</v>
      </c>
      <c r="I2535" t="s">
        <v>577</v>
      </c>
      <c r="J2535" t="s">
        <v>490</v>
      </c>
      <c r="K2535" s="142">
        <v>32</v>
      </c>
      <c r="L2535" s="326">
        <v>2.2789999842643741E-2</v>
      </c>
      <c r="M2535" s="326">
        <v>5.4979998618364327E-2</v>
      </c>
      <c r="N2535" s="142">
        <v>77</v>
      </c>
      <c r="O2535" s="326">
        <v>1.6270000487565991E-2</v>
      </c>
      <c r="P2535" s="326">
        <v>2.6890000328421589E-2</v>
      </c>
      <c r="Q2535" s="142">
        <v>3071</v>
      </c>
      <c r="R2535" s="326">
        <v>2.489000000059605E-2</v>
      </c>
      <c r="S2535" s="326">
        <v>3.9510000497102737E-2</v>
      </c>
    </row>
    <row r="2536" spans="1:19" x14ac:dyDescent="0.25">
      <c r="A2536" t="s">
        <v>478</v>
      </c>
      <c r="B2536" t="s">
        <v>284</v>
      </c>
      <c r="C2536" t="s">
        <v>309</v>
      </c>
      <c r="D2536" t="s">
        <v>477</v>
      </c>
      <c r="E2536" t="s">
        <v>104</v>
      </c>
      <c r="F2536" t="s">
        <v>105</v>
      </c>
      <c r="G2536" s="133">
        <v>16</v>
      </c>
      <c r="H2536" t="s">
        <v>244</v>
      </c>
      <c r="I2536" t="s">
        <v>577</v>
      </c>
      <c r="J2536" t="s">
        <v>489</v>
      </c>
      <c r="K2536" s="327">
        <v>7</v>
      </c>
      <c r="L2536" s="326">
        <v>4.9899998120963573E-3</v>
      </c>
      <c r="M2536" s="326">
        <v>1.202999986708164E-2</v>
      </c>
      <c r="N2536" s="327">
        <v>34</v>
      </c>
      <c r="O2536" s="326">
        <v>7.1899998001754284E-3</v>
      </c>
      <c r="P2536" s="326">
        <v>1.1869999580085279E-2</v>
      </c>
      <c r="Q2536" s="327">
        <v>1819</v>
      </c>
      <c r="R2536" s="326">
        <v>1.473999954760075E-2</v>
      </c>
      <c r="S2536" s="325">
        <v>2.339999936521053E-2</v>
      </c>
    </row>
    <row r="2537" spans="1:19" x14ac:dyDescent="0.25">
      <c r="A2537" t="s">
        <v>478</v>
      </c>
      <c r="B2537" t="s">
        <v>284</v>
      </c>
      <c r="C2537" t="s">
        <v>309</v>
      </c>
      <c r="D2537" t="s">
        <v>477</v>
      </c>
      <c r="E2537" t="s">
        <v>104</v>
      </c>
      <c r="F2537" t="s">
        <v>105</v>
      </c>
      <c r="G2537">
        <v>16</v>
      </c>
      <c r="H2537" t="s">
        <v>244</v>
      </c>
      <c r="I2537" t="s">
        <v>577</v>
      </c>
      <c r="J2537" t="s">
        <v>488</v>
      </c>
      <c r="K2537" s="142">
        <v>2</v>
      </c>
      <c r="L2537" s="326">
        <v>1.419999985955656E-3</v>
      </c>
      <c r="M2537" s="326">
        <v>3.4399998839944601E-3</v>
      </c>
      <c r="N2537" s="142">
        <v>7</v>
      </c>
      <c r="O2537" s="326">
        <v>1.47999997716397E-3</v>
      </c>
      <c r="P2537" s="326">
        <v>2.4399999529123311E-3</v>
      </c>
      <c r="Q2537" s="142">
        <v>374</v>
      </c>
      <c r="R2537" s="326">
        <v>3.03000002168119E-3</v>
      </c>
      <c r="S2537" s="326">
        <v>4.8099998384714127E-3</v>
      </c>
    </row>
    <row r="2538" spans="1:19" x14ac:dyDescent="0.25">
      <c r="A2538" t="s">
        <v>478</v>
      </c>
      <c r="B2538" t="s">
        <v>284</v>
      </c>
      <c r="C2538" t="s">
        <v>309</v>
      </c>
      <c r="D2538" t="s">
        <v>477</v>
      </c>
      <c r="E2538" t="s">
        <v>104</v>
      </c>
      <c r="F2538" t="s">
        <v>105</v>
      </c>
      <c r="G2538" s="133">
        <v>16</v>
      </c>
      <c r="H2538" t="s">
        <v>244</v>
      </c>
      <c r="I2538" t="s">
        <v>499</v>
      </c>
      <c r="J2538" t="s">
        <v>261</v>
      </c>
      <c r="K2538" s="327">
        <v>1388</v>
      </c>
      <c r="L2538" s="326">
        <v>0.98860001564025879</v>
      </c>
      <c r="N2538" s="327">
        <v>4702</v>
      </c>
      <c r="O2538" s="326">
        <v>0.99365997314453125</v>
      </c>
      <c r="Q2538" s="327">
        <v>122496</v>
      </c>
      <c r="R2538" s="326">
        <v>0.99278998374938965</v>
      </c>
      <c r="S2538" s="325"/>
    </row>
    <row r="2539" spans="1:19" x14ac:dyDescent="0.25">
      <c r="A2539" t="s">
        <v>478</v>
      </c>
      <c r="B2539" t="s">
        <v>284</v>
      </c>
      <c r="C2539" t="s">
        <v>309</v>
      </c>
      <c r="D2539" t="s">
        <v>477</v>
      </c>
      <c r="E2539" t="s">
        <v>104</v>
      </c>
      <c r="F2539" t="s">
        <v>105</v>
      </c>
      <c r="G2539" s="133">
        <v>16</v>
      </c>
      <c r="H2539" t="s">
        <v>244</v>
      </c>
      <c r="I2539" t="s">
        <v>499</v>
      </c>
      <c r="J2539" t="s">
        <v>262</v>
      </c>
      <c r="K2539" s="327">
        <v>16</v>
      </c>
      <c r="L2539" s="326">
        <v>1.1400000192224979E-2</v>
      </c>
      <c r="N2539" s="327">
        <v>30</v>
      </c>
      <c r="O2539" s="326">
        <v>6.3399998471140862E-3</v>
      </c>
      <c r="Q2539" s="327">
        <v>889</v>
      </c>
      <c r="R2539" s="326">
        <v>7.2099999524652958E-3</v>
      </c>
      <c r="S2539" s="325"/>
    </row>
    <row r="2540" spans="1:19" x14ac:dyDescent="0.25">
      <c r="A2540" t="s">
        <v>478</v>
      </c>
      <c r="B2540" t="s">
        <v>284</v>
      </c>
      <c r="C2540" t="s">
        <v>309</v>
      </c>
      <c r="D2540" t="s">
        <v>477</v>
      </c>
      <c r="E2540" t="s">
        <v>104</v>
      </c>
      <c r="F2540" t="s">
        <v>105</v>
      </c>
      <c r="G2540" s="133">
        <v>16</v>
      </c>
      <c r="H2540" t="s">
        <v>244</v>
      </c>
      <c r="I2540" t="s">
        <v>578</v>
      </c>
      <c r="J2540" t="s">
        <v>498</v>
      </c>
      <c r="K2540" s="327">
        <v>48</v>
      </c>
      <c r="L2540" s="326">
        <v>3.4189999103546143E-2</v>
      </c>
      <c r="N2540" s="327">
        <v>537</v>
      </c>
      <c r="O2540" s="326">
        <v>0.1134800016880035</v>
      </c>
      <c r="Q2540" s="327">
        <v>17871</v>
      </c>
      <c r="R2540" s="326">
        <v>0.1448400020599365</v>
      </c>
      <c r="S2540" s="325"/>
    </row>
    <row r="2541" spans="1:19" x14ac:dyDescent="0.25">
      <c r="A2541" t="s">
        <v>478</v>
      </c>
      <c r="B2541" t="s">
        <v>284</v>
      </c>
      <c r="C2541" t="s">
        <v>309</v>
      </c>
      <c r="D2541" t="s">
        <v>477</v>
      </c>
      <c r="E2541" t="s">
        <v>104</v>
      </c>
      <c r="F2541" t="s">
        <v>105</v>
      </c>
      <c r="G2541">
        <v>16</v>
      </c>
      <c r="H2541" t="s">
        <v>244</v>
      </c>
      <c r="I2541" t="s">
        <v>578</v>
      </c>
      <c r="J2541" t="s">
        <v>497</v>
      </c>
      <c r="K2541" s="142">
        <v>134</v>
      </c>
      <c r="L2541" s="326">
        <v>9.5440000295639038E-2</v>
      </c>
      <c r="N2541" s="142">
        <v>845</v>
      </c>
      <c r="O2541" s="326">
        <v>0.17857000231742859</v>
      </c>
      <c r="Q2541" s="142">
        <v>21943</v>
      </c>
      <c r="R2541" s="326">
        <v>0.17783999443054199</v>
      </c>
    </row>
    <row r="2542" spans="1:19" x14ac:dyDescent="0.25">
      <c r="A2542" t="s">
        <v>478</v>
      </c>
      <c r="B2542" t="s">
        <v>284</v>
      </c>
      <c r="C2542" t="s">
        <v>309</v>
      </c>
      <c r="D2542" t="s">
        <v>477</v>
      </c>
      <c r="E2542" t="s">
        <v>104</v>
      </c>
      <c r="F2542" t="s">
        <v>105</v>
      </c>
      <c r="G2542" s="133">
        <v>16</v>
      </c>
      <c r="H2542" t="s">
        <v>244</v>
      </c>
      <c r="I2542" t="s">
        <v>578</v>
      </c>
      <c r="J2542" t="s">
        <v>496</v>
      </c>
      <c r="K2542" s="327">
        <v>326</v>
      </c>
      <c r="L2542" s="326">
        <v>0.23218999803066251</v>
      </c>
      <c r="N2542" s="327">
        <v>1099</v>
      </c>
      <c r="O2542" s="326">
        <v>0.23225000500679019</v>
      </c>
      <c r="Q2542" s="327">
        <v>25988</v>
      </c>
      <c r="R2542" s="326">
        <v>0.21062999963760379</v>
      </c>
      <c r="S2542" s="325"/>
    </row>
    <row r="2543" spans="1:19" x14ac:dyDescent="0.25">
      <c r="A2543" t="s">
        <v>478</v>
      </c>
      <c r="B2543" t="s">
        <v>284</v>
      </c>
      <c r="C2543" t="s">
        <v>309</v>
      </c>
      <c r="D2543" t="s">
        <v>477</v>
      </c>
      <c r="E2543" t="s">
        <v>104</v>
      </c>
      <c r="F2543" t="s">
        <v>105</v>
      </c>
      <c r="G2543">
        <v>16</v>
      </c>
      <c r="H2543" t="s">
        <v>244</v>
      </c>
      <c r="I2543" t="s">
        <v>578</v>
      </c>
      <c r="J2543" t="s">
        <v>495</v>
      </c>
      <c r="K2543" s="142">
        <v>370</v>
      </c>
      <c r="L2543" s="326">
        <v>0.26352998614311218</v>
      </c>
      <c r="N2543" s="142">
        <v>1196</v>
      </c>
      <c r="O2543" s="326">
        <v>0.25275000929832458</v>
      </c>
      <c r="Q2543" s="142">
        <v>27975</v>
      </c>
      <c r="R2543" s="326">
        <v>0.22673000395298001</v>
      </c>
    </row>
    <row r="2544" spans="1:19" x14ac:dyDescent="0.25">
      <c r="A2544" t="s">
        <v>478</v>
      </c>
      <c r="B2544" t="s">
        <v>284</v>
      </c>
      <c r="C2544" t="s">
        <v>309</v>
      </c>
      <c r="D2544" t="s">
        <v>477</v>
      </c>
      <c r="E2544" t="s">
        <v>104</v>
      </c>
      <c r="F2544" t="s">
        <v>105</v>
      </c>
      <c r="G2544" s="133">
        <v>16</v>
      </c>
      <c r="H2544" t="s">
        <v>244</v>
      </c>
      <c r="I2544" t="s">
        <v>578</v>
      </c>
      <c r="J2544" t="s">
        <v>494</v>
      </c>
      <c r="K2544" s="327">
        <v>526</v>
      </c>
      <c r="L2544" s="326">
        <v>0.37463998794555659</v>
      </c>
      <c r="N2544" s="327">
        <v>1055</v>
      </c>
      <c r="O2544" s="326">
        <v>0.22294999659061429</v>
      </c>
      <c r="Q2544" s="327">
        <v>29608</v>
      </c>
      <c r="R2544" s="326">
        <v>0.23995999991893771</v>
      </c>
      <c r="S2544" s="325"/>
    </row>
    <row r="2545" spans="1:19" x14ac:dyDescent="0.25">
      <c r="A2545" t="s">
        <v>478</v>
      </c>
      <c r="B2545" t="s">
        <v>284</v>
      </c>
      <c r="C2545" t="s">
        <v>309</v>
      </c>
      <c r="D2545" t="s">
        <v>477</v>
      </c>
      <c r="E2545" t="s">
        <v>104</v>
      </c>
      <c r="F2545" t="s">
        <v>105</v>
      </c>
      <c r="G2545" s="133">
        <v>16</v>
      </c>
      <c r="H2545" t="s">
        <v>244</v>
      </c>
      <c r="I2545" t="s">
        <v>476</v>
      </c>
      <c r="J2545" t="s">
        <v>482</v>
      </c>
      <c r="K2545" s="327">
        <v>1041</v>
      </c>
      <c r="L2545" s="326">
        <v>0.74145001173019409</v>
      </c>
      <c r="M2545" s="326">
        <v>0.81711000204086304</v>
      </c>
      <c r="N2545" s="327">
        <v>3520</v>
      </c>
      <c r="O2545" s="326">
        <v>0.74387001991271973</v>
      </c>
      <c r="P2545" s="326">
        <v>0.78817999362945557</v>
      </c>
      <c r="Q2545" s="327">
        <v>91484</v>
      </c>
      <c r="R2545" s="326">
        <v>0.74145001173019409</v>
      </c>
      <c r="S2545" s="325">
        <v>0.77395999431610107</v>
      </c>
    </row>
    <row r="2546" spans="1:19" x14ac:dyDescent="0.25">
      <c r="A2546" t="s">
        <v>478</v>
      </c>
      <c r="B2546" t="s">
        <v>284</v>
      </c>
      <c r="C2546" t="s">
        <v>309</v>
      </c>
      <c r="D2546" t="s">
        <v>477</v>
      </c>
      <c r="E2546" t="s">
        <v>104</v>
      </c>
      <c r="F2546" t="s">
        <v>105</v>
      </c>
      <c r="G2546" s="133">
        <v>16</v>
      </c>
      <c r="H2546" t="s">
        <v>244</v>
      </c>
      <c r="I2546" t="s">
        <v>476</v>
      </c>
      <c r="J2546" t="s">
        <v>481</v>
      </c>
      <c r="K2546" s="327">
        <v>116</v>
      </c>
      <c r="L2546" s="326">
        <v>8.2620002329349518E-2</v>
      </c>
      <c r="M2546" s="326">
        <v>9.1049998998641968E-2</v>
      </c>
      <c r="N2546" s="327">
        <v>459</v>
      </c>
      <c r="O2546" s="326">
        <v>9.7000002861022949E-2</v>
      </c>
      <c r="P2546" s="326">
        <v>0.10277999937534329</v>
      </c>
      <c r="Q2546" s="327">
        <v>12086</v>
      </c>
      <c r="R2546" s="326">
        <v>9.7949996590614319E-2</v>
      </c>
      <c r="S2546" s="325">
        <v>0.1022500023245811</v>
      </c>
    </row>
    <row r="2547" spans="1:19" x14ac:dyDescent="0.25">
      <c r="A2547" t="s">
        <v>478</v>
      </c>
      <c r="B2547" t="s">
        <v>284</v>
      </c>
      <c r="C2547" t="s">
        <v>309</v>
      </c>
      <c r="D2547" t="s">
        <v>477</v>
      </c>
      <c r="E2547" t="s">
        <v>104</v>
      </c>
      <c r="F2547" t="s">
        <v>105</v>
      </c>
      <c r="G2547" s="133">
        <v>16</v>
      </c>
      <c r="H2547" t="s">
        <v>244</v>
      </c>
      <c r="I2547" t="s">
        <v>476</v>
      </c>
      <c r="J2547" t="s">
        <v>480</v>
      </c>
      <c r="K2547" s="327">
        <v>67</v>
      </c>
      <c r="L2547" s="326">
        <v>4.7720000147819519E-2</v>
      </c>
      <c r="M2547" s="326">
        <v>5.2590001374483109E-2</v>
      </c>
      <c r="N2547" s="327">
        <v>296</v>
      </c>
      <c r="O2547" s="326">
        <v>6.2550000846385956E-2</v>
      </c>
      <c r="P2547" s="326">
        <v>6.6279999911785126E-2</v>
      </c>
      <c r="Q2547" s="327">
        <v>8487</v>
      </c>
      <c r="R2547" s="326">
        <v>6.8779997527599335E-2</v>
      </c>
      <c r="S2547" s="325">
        <v>7.1800000965595245E-2</v>
      </c>
    </row>
    <row r="2548" spans="1:19" x14ac:dyDescent="0.25">
      <c r="A2548" t="s">
        <v>478</v>
      </c>
      <c r="B2548" t="s">
        <v>284</v>
      </c>
      <c r="C2548" t="s">
        <v>309</v>
      </c>
      <c r="D2548" t="s">
        <v>477</v>
      </c>
      <c r="E2548" t="s">
        <v>104</v>
      </c>
      <c r="F2548" t="s">
        <v>105</v>
      </c>
      <c r="G2548" s="133">
        <v>16</v>
      </c>
      <c r="H2548" t="s">
        <v>244</v>
      </c>
      <c r="I2548" t="s">
        <v>476</v>
      </c>
      <c r="J2548" t="s">
        <v>479</v>
      </c>
      <c r="K2548" s="327">
        <v>130</v>
      </c>
      <c r="L2548" s="326">
        <v>9.2589996755123138E-2</v>
      </c>
      <c r="N2548" s="327">
        <v>266</v>
      </c>
      <c r="O2548" s="326">
        <v>5.6210000067949302E-2</v>
      </c>
      <c r="Q2548" s="327">
        <v>5183</v>
      </c>
      <c r="R2548" s="326">
        <v>4.2010001838207238E-2</v>
      </c>
      <c r="S2548" s="325"/>
    </row>
    <row r="2549" spans="1:19" x14ac:dyDescent="0.25">
      <c r="A2549" t="s">
        <v>478</v>
      </c>
      <c r="B2549" t="s">
        <v>284</v>
      </c>
      <c r="C2549" t="s">
        <v>309</v>
      </c>
      <c r="D2549" t="s">
        <v>477</v>
      </c>
      <c r="E2549" t="s">
        <v>104</v>
      </c>
      <c r="F2549" t="s">
        <v>105</v>
      </c>
      <c r="G2549" s="133">
        <v>16</v>
      </c>
      <c r="H2549" t="s">
        <v>244</v>
      </c>
      <c r="I2549" t="s">
        <v>476</v>
      </c>
      <c r="J2549" t="s">
        <v>475</v>
      </c>
      <c r="K2549" s="327">
        <v>50</v>
      </c>
      <c r="L2549" s="326">
        <v>3.5610001534223563E-2</v>
      </c>
      <c r="M2549" s="326">
        <v>3.9250001311302192E-2</v>
      </c>
      <c r="N2549" s="327">
        <v>191</v>
      </c>
      <c r="O2549" s="326">
        <v>4.0359999984502792E-2</v>
      </c>
      <c r="P2549" s="326">
        <v>4.276999831199646E-2</v>
      </c>
      <c r="Q2549" s="327">
        <v>6145</v>
      </c>
      <c r="R2549" s="326">
        <v>4.9800001084804528E-2</v>
      </c>
      <c r="S2549" s="325">
        <v>5.1989998668432243E-2</v>
      </c>
    </row>
    <row r="2550" spans="1:19" x14ac:dyDescent="0.25">
      <c r="A2550" t="s">
        <v>478</v>
      </c>
      <c r="B2550" t="s">
        <v>284</v>
      </c>
      <c r="C2550" t="s">
        <v>309</v>
      </c>
      <c r="D2550" t="s">
        <v>477</v>
      </c>
      <c r="E2550" t="s">
        <v>106</v>
      </c>
      <c r="F2550" t="s">
        <v>107</v>
      </c>
      <c r="G2550" s="133">
        <v>6</v>
      </c>
      <c r="H2550" t="s">
        <v>250</v>
      </c>
      <c r="I2550" t="s">
        <v>525</v>
      </c>
      <c r="J2550" t="s">
        <v>530</v>
      </c>
      <c r="K2550" s="327">
        <v>10</v>
      </c>
      <c r="L2550" s="326">
        <v>4.3999999761581421E-3</v>
      </c>
      <c r="N2550" s="327">
        <v>23</v>
      </c>
      <c r="O2550" s="326">
        <v>4.7599999234080306E-3</v>
      </c>
      <c r="Q2550" s="327">
        <v>595</v>
      </c>
      <c r="R2550" s="326">
        <v>4.8199999146163464E-3</v>
      </c>
      <c r="S2550" s="325"/>
    </row>
    <row r="2551" spans="1:19" x14ac:dyDescent="0.25">
      <c r="A2551" t="s">
        <v>478</v>
      </c>
      <c r="B2551" t="s">
        <v>284</v>
      </c>
      <c r="C2551" t="s">
        <v>309</v>
      </c>
      <c r="D2551" t="s">
        <v>477</v>
      </c>
      <c r="E2551" t="s">
        <v>106</v>
      </c>
      <c r="F2551" t="s">
        <v>107</v>
      </c>
      <c r="G2551" s="133">
        <v>6</v>
      </c>
      <c r="H2551" t="s">
        <v>250</v>
      </c>
      <c r="I2551" t="s">
        <v>525</v>
      </c>
      <c r="J2551" t="s">
        <v>529</v>
      </c>
      <c r="K2551" s="327">
        <v>117</v>
      </c>
      <c r="L2551" s="326">
        <v>5.1449999213218689E-2</v>
      </c>
      <c r="N2551" s="327">
        <v>221</v>
      </c>
      <c r="O2551" s="326">
        <v>4.5779999345541E-2</v>
      </c>
      <c r="Q2551" s="327">
        <v>4962</v>
      </c>
      <c r="R2551" s="326">
        <v>4.0219999849796302E-2</v>
      </c>
      <c r="S2551" s="325"/>
    </row>
    <row r="2552" spans="1:19" x14ac:dyDescent="0.25">
      <c r="A2552" t="s">
        <v>478</v>
      </c>
      <c r="B2552" t="s">
        <v>284</v>
      </c>
      <c r="C2552" t="s">
        <v>309</v>
      </c>
      <c r="D2552" t="s">
        <v>477</v>
      </c>
      <c r="E2552" t="s">
        <v>106</v>
      </c>
      <c r="F2552" t="s">
        <v>107</v>
      </c>
      <c r="G2552" s="133">
        <v>6</v>
      </c>
      <c r="H2552" t="s">
        <v>250</v>
      </c>
      <c r="I2552" t="s">
        <v>525</v>
      </c>
      <c r="J2552" t="s">
        <v>528</v>
      </c>
      <c r="K2552" s="327">
        <v>307</v>
      </c>
      <c r="L2552" s="326">
        <v>0.135000005364418</v>
      </c>
      <c r="N2552" s="327">
        <v>588</v>
      </c>
      <c r="O2552" s="326">
        <v>0.12180999666452411</v>
      </c>
      <c r="Q2552" s="327">
        <v>15699</v>
      </c>
      <c r="R2552" s="326">
        <v>0.12724000215530401</v>
      </c>
      <c r="S2552" s="325"/>
    </row>
    <row r="2553" spans="1:19" x14ac:dyDescent="0.25">
      <c r="A2553" t="s">
        <v>478</v>
      </c>
      <c r="B2553" t="s">
        <v>284</v>
      </c>
      <c r="C2553" t="s">
        <v>309</v>
      </c>
      <c r="D2553" t="s">
        <v>477</v>
      </c>
      <c r="E2553" t="s">
        <v>106</v>
      </c>
      <c r="F2553" t="s">
        <v>107</v>
      </c>
      <c r="G2553" s="133">
        <v>6</v>
      </c>
      <c r="H2553" t="s">
        <v>250</v>
      </c>
      <c r="I2553" t="s">
        <v>525</v>
      </c>
      <c r="J2553" t="s">
        <v>527</v>
      </c>
      <c r="K2553" s="327">
        <v>616</v>
      </c>
      <c r="L2553" s="326">
        <v>0.2708899974822998</v>
      </c>
      <c r="N2553" s="327">
        <v>1297</v>
      </c>
      <c r="O2553" s="326">
        <v>0.2687000036239624</v>
      </c>
      <c r="Q2553" s="327">
        <v>30576</v>
      </c>
      <c r="R2553" s="326">
        <v>0.2478100061416626</v>
      </c>
      <c r="S2553" s="325"/>
    </row>
    <row r="2554" spans="1:19" x14ac:dyDescent="0.25">
      <c r="A2554" t="s">
        <v>478</v>
      </c>
      <c r="B2554" t="s">
        <v>284</v>
      </c>
      <c r="C2554" t="s">
        <v>309</v>
      </c>
      <c r="D2554" t="s">
        <v>477</v>
      </c>
      <c r="E2554" t="s">
        <v>106</v>
      </c>
      <c r="F2554" t="s">
        <v>107</v>
      </c>
      <c r="G2554" s="133">
        <v>6</v>
      </c>
      <c r="H2554" t="s">
        <v>250</v>
      </c>
      <c r="I2554" t="s">
        <v>525</v>
      </c>
      <c r="J2554" t="s">
        <v>526</v>
      </c>
      <c r="K2554" s="327">
        <v>608</v>
      </c>
      <c r="L2554" s="326">
        <v>0.26736998558044428</v>
      </c>
      <c r="N2554" s="327">
        <v>1327</v>
      </c>
      <c r="O2554" s="326">
        <v>0.27491000294685358</v>
      </c>
      <c r="Q2554" s="327">
        <v>30917</v>
      </c>
      <c r="R2554" s="326">
        <v>0.25056999921798712</v>
      </c>
      <c r="S2554" s="325"/>
    </row>
    <row r="2555" spans="1:19" x14ac:dyDescent="0.25">
      <c r="A2555" t="s">
        <v>478</v>
      </c>
      <c r="B2555" t="s">
        <v>284</v>
      </c>
      <c r="C2555" t="s">
        <v>309</v>
      </c>
      <c r="D2555" t="s">
        <v>477</v>
      </c>
      <c r="E2555" t="s">
        <v>106</v>
      </c>
      <c r="F2555" t="s">
        <v>107</v>
      </c>
      <c r="G2555" s="133">
        <v>6</v>
      </c>
      <c r="H2555" t="s">
        <v>250</v>
      </c>
      <c r="I2555" t="s">
        <v>525</v>
      </c>
      <c r="J2555" t="s">
        <v>259</v>
      </c>
      <c r="K2555" s="327">
        <v>380</v>
      </c>
      <c r="L2555" s="326">
        <v>0.16710999608039859</v>
      </c>
      <c r="N2555" s="327">
        <v>830</v>
      </c>
      <c r="O2555" s="326">
        <v>0.17194999754428861</v>
      </c>
      <c r="Q2555" s="327">
        <v>23351</v>
      </c>
      <c r="R2555" s="326">
        <v>0.18925000727176669</v>
      </c>
      <c r="S2555" s="325"/>
    </row>
    <row r="2556" spans="1:19" x14ac:dyDescent="0.25">
      <c r="A2556" t="s">
        <v>478</v>
      </c>
      <c r="B2556" t="s">
        <v>284</v>
      </c>
      <c r="C2556" t="s">
        <v>309</v>
      </c>
      <c r="D2556" t="s">
        <v>477</v>
      </c>
      <c r="E2556" t="s">
        <v>106</v>
      </c>
      <c r="F2556" t="s">
        <v>107</v>
      </c>
      <c r="G2556" s="133">
        <v>6</v>
      </c>
      <c r="H2556" t="s">
        <v>250</v>
      </c>
      <c r="I2556" t="s">
        <v>525</v>
      </c>
      <c r="J2556" t="s">
        <v>260</v>
      </c>
      <c r="K2556" s="327">
        <v>236</v>
      </c>
      <c r="L2556" s="326">
        <v>0.1037800014019012</v>
      </c>
      <c r="N2556" s="327">
        <v>541</v>
      </c>
      <c r="O2556" s="326">
        <v>0.1120800003409386</v>
      </c>
      <c r="Q2556" s="327">
        <v>17285</v>
      </c>
      <c r="R2556" s="326">
        <v>0.14009000360965729</v>
      </c>
      <c r="S2556" s="325"/>
    </row>
    <row r="2557" spans="1:19" x14ac:dyDescent="0.25">
      <c r="A2557" t="s">
        <v>478</v>
      </c>
      <c r="B2557" t="s">
        <v>284</v>
      </c>
      <c r="C2557" t="s">
        <v>309</v>
      </c>
      <c r="D2557" t="s">
        <v>477</v>
      </c>
      <c r="E2557" t="s">
        <v>106</v>
      </c>
      <c r="F2557" t="s">
        <v>107</v>
      </c>
      <c r="G2557" s="133">
        <v>6</v>
      </c>
      <c r="H2557" t="s">
        <v>250</v>
      </c>
      <c r="I2557" t="s">
        <v>521</v>
      </c>
      <c r="J2557" t="s">
        <v>524</v>
      </c>
      <c r="K2557" s="327">
        <v>1794</v>
      </c>
      <c r="L2557" s="326">
        <v>0.78891998529434204</v>
      </c>
      <c r="M2557" s="326">
        <v>0.82673001289367676</v>
      </c>
      <c r="N2557" s="327">
        <v>3879</v>
      </c>
      <c r="O2557" s="326">
        <v>0.803600013256073</v>
      </c>
      <c r="P2557" s="326">
        <v>0.8300899863243103</v>
      </c>
      <c r="Q2557" s="327">
        <v>99716</v>
      </c>
      <c r="R2557" s="326">
        <v>0.80817002058029175</v>
      </c>
      <c r="S2557" s="325">
        <v>0.84360998868942261</v>
      </c>
    </row>
    <row r="2558" spans="1:19" x14ac:dyDescent="0.25">
      <c r="A2558" t="s">
        <v>478</v>
      </c>
      <c r="B2558" t="s">
        <v>284</v>
      </c>
      <c r="C2558" t="s">
        <v>309</v>
      </c>
      <c r="D2558" t="s">
        <v>477</v>
      </c>
      <c r="E2558" t="s">
        <v>106</v>
      </c>
      <c r="F2558" t="s">
        <v>107</v>
      </c>
      <c r="G2558">
        <v>6</v>
      </c>
      <c r="H2558" t="s">
        <v>250</v>
      </c>
      <c r="I2558" t="s">
        <v>521</v>
      </c>
      <c r="J2558" t="s">
        <v>523</v>
      </c>
      <c r="K2558" s="142">
        <v>216</v>
      </c>
      <c r="L2558" s="326">
        <v>9.4990000128746033E-2</v>
      </c>
      <c r="M2558" s="326">
        <v>9.9540002644062042E-2</v>
      </c>
      <c r="N2558" s="142">
        <v>468</v>
      </c>
      <c r="O2558" s="326">
        <v>9.6950002014636993E-2</v>
      </c>
      <c r="P2558" s="326">
        <v>0.1001499965786934</v>
      </c>
      <c r="Q2558" s="142">
        <v>10969</v>
      </c>
      <c r="R2558" s="326">
        <v>8.8899999856948853E-2</v>
      </c>
      <c r="S2558" s="326">
        <v>9.2799998819828033E-2</v>
      </c>
    </row>
    <row r="2559" spans="1:19" x14ac:dyDescent="0.25">
      <c r="A2559" t="s">
        <v>478</v>
      </c>
      <c r="B2559" t="s">
        <v>284</v>
      </c>
      <c r="C2559" t="s">
        <v>309</v>
      </c>
      <c r="D2559" t="s">
        <v>477</v>
      </c>
      <c r="E2559" t="s">
        <v>106</v>
      </c>
      <c r="F2559" t="s">
        <v>107</v>
      </c>
      <c r="G2559">
        <v>6</v>
      </c>
      <c r="H2559" t="s">
        <v>250</v>
      </c>
      <c r="I2559" t="s">
        <v>521</v>
      </c>
      <c r="J2559" t="s">
        <v>522</v>
      </c>
      <c r="K2559" s="142">
        <v>160</v>
      </c>
      <c r="L2559" s="326">
        <v>7.0359997451305389E-2</v>
      </c>
      <c r="M2559" s="326">
        <v>7.3729999363422394E-2</v>
      </c>
      <c r="N2559" s="142">
        <v>326</v>
      </c>
      <c r="O2559" s="326">
        <v>6.7539997398853302E-2</v>
      </c>
      <c r="P2559" s="326">
        <v>6.9760002195835114E-2</v>
      </c>
      <c r="Q2559" s="142">
        <v>7517</v>
      </c>
      <c r="R2559" s="326">
        <v>6.0920000076293952E-2</v>
      </c>
      <c r="S2559" s="326">
        <v>6.3589997589588165E-2</v>
      </c>
    </row>
    <row r="2560" spans="1:19" x14ac:dyDescent="0.25">
      <c r="A2560" t="s">
        <v>478</v>
      </c>
      <c r="B2560" t="s">
        <v>284</v>
      </c>
      <c r="C2560" t="s">
        <v>309</v>
      </c>
      <c r="D2560" t="s">
        <v>477</v>
      </c>
      <c r="E2560" t="s">
        <v>106</v>
      </c>
      <c r="F2560" t="s">
        <v>107</v>
      </c>
      <c r="G2560" s="133">
        <v>6</v>
      </c>
      <c r="H2560" t="s">
        <v>250</v>
      </c>
      <c r="I2560" t="s">
        <v>521</v>
      </c>
      <c r="J2560" t="s">
        <v>438</v>
      </c>
      <c r="K2560" s="327">
        <v>104</v>
      </c>
      <c r="L2560" s="326">
        <v>4.5729998499155038E-2</v>
      </c>
      <c r="N2560" s="327">
        <v>154</v>
      </c>
      <c r="O2560" s="326">
        <v>3.189999982714653E-2</v>
      </c>
      <c r="Q2560" s="327">
        <v>5183</v>
      </c>
      <c r="R2560" s="326">
        <v>4.2010001838207238E-2</v>
      </c>
      <c r="S2560" s="325"/>
    </row>
    <row r="2561" spans="1:19" x14ac:dyDescent="0.25">
      <c r="A2561" t="s">
        <v>478</v>
      </c>
      <c r="B2561" t="s">
        <v>284</v>
      </c>
      <c r="C2561" t="s">
        <v>309</v>
      </c>
      <c r="D2561" t="s">
        <v>477</v>
      </c>
      <c r="E2561" t="s">
        <v>106</v>
      </c>
      <c r="F2561" t="s">
        <v>107</v>
      </c>
      <c r="G2561" s="133">
        <v>6</v>
      </c>
      <c r="H2561" t="s">
        <v>250</v>
      </c>
      <c r="I2561" t="s">
        <v>517</v>
      </c>
      <c r="J2561" t="s">
        <v>520</v>
      </c>
      <c r="K2561" s="327">
        <v>762</v>
      </c>
      <c r="L2561" s="326">
        <v>0.33509001135826111</v>
      </c>
      <c r="N2561" s="327">
        <v>1722</v>
      </c>
      <c r="O2561" s="326">
        <v>0.35673999786376948</v>
      </c>
      <c r="Q2561" s="327">
        <v>43571</v>
      </c>
      <c r="R2561" s="326">
        <v>0.35313001275062561</v>
      </c>
      <c r="S2561" s="325"/>
    </row>
    <row r="2562" spans="1:19" x14ac:dyDescent="0.25">
      <c r="A2562" t="s">
        <v>478</v>
      </c>
      <c r="B2562" t="s">
        <v>284</v>
      </c>
      <c r="C2562" t="s">
        <v>309</v>
      </c>
      <c r="D2562" t="s">
        <v>477</v>
      </c>
      <c r="E2562" t="s">
        <v>106</v>
      </c>
      <c r="F2562" t="s">
        <v>107</v>
      </c>
      <c r="G2562">
        <v>6</v>
      </c>
      <c r="H2562" t="s">
        <v>250</v>
      </c>
      <c r="I2562" t="s">
        <v>517</v>
      </c>
      <c r="J2562" t="s">
        <v>519</v>
      </c>
      <c r="K2562" s="142">
        <v>694</v>
      </c>
      <c r="L2562" s="326">
        <v>0.30518999695777888</v>
      </c>
      <c r="N2562" s="142">
        <v>1388</v>
      </c>
      <c r="O2562" s="326">
        <v>0.28755000233650208</v>
      </c>
      <c r="Q2562" s="142">
        <v>34904</v>
      </c>
      <c r="R2562" s="326">
        <v>0.28288999199867249</v>
      </c>
    </row>
    <row r="2563" spans="1:19" x14ac:dyDescent="0.25">
      <c r="A2563" t="s">
        <v>478</v>
      </c>
      <c r="B2563" t="s">
        <v>284</v>
      </c>
      <c r="C2563" t="s">
        <v>309</v>
      </c>
      <c r="D2563" t="s">
        <v>477</v>
      </c>
      <c r="E2563" t="s">
        <v>106</v>
      </c>
      <c r="F2563" t="s">
        <v>107</v>
      </c>
      <c r="G2563">
        <v>6</v>
      </c>
      <c r="H2563" t="s">
        <v>250</v>
      </c>
      <c r="I2563" t="s">
        <v>517</v>
      </c>
      <c r="J2563" t="s">
        <v>518</v>
      </c>
      <c r="K2563" s="142">
        <v>818</v>
      </c>
      <c r="L2563" s="326">
        <v>0.35971999168396002</v>
      </c>
      <c r="N2563" s="142">
        <v>1717</v>
      </c>
      <c r="O2563" s="326">
        <v>0.35570999979972839</v>
      </c>
      <c r="Q2563" s="142">
        <v>44910</v>
      </c>
      <c r="R2563" s="326">
        <v>0.3639799952507019</v>
      </c>
    </row>
    <row r="2564" spans="1:19" x14ac:dyDescent="0.25">
      <c r="A2564" t="s">
        <v>478</v>
      </c>
      <c r="B2564" t="s">
        <v>284</v>
      </c>
      <c r="C2564" t="s">
        <v>309</v>
      </c>
      <c r="D2564" t="s">
        <v>477</v>
      </c>
      <c r="E2564" t="s">
        <v>106</v>
      </c>
      <c r="F2564" t="s">
        <v>107</v>
      </c>
      <c r="G2564" s="133">
        <v>6</v>
      </c>
      <c r="H2564" t="s">
        <v>250</v>
      </c>
      <c r="I2564" t="s">
        <v>513</v>
      </c>
      <c r="J2564" t="s">
        <v>516</v>
      </c>
      <c r="K2564" s="327">
        <v>79</v>
      </c>
      <c r="L2564" s="326">
        <v>3.474000096321106E-2</v>
      </c>
      <c r="M2564" s="326">
        <v>3.9779998362064362E-2</v>
      </c>
      <c r="N2564" s="327">
        <v>190</v>
      </c>
      <c r="O2564" s="326">
        <v>3.9360001683235168E-2</v>
      </c>
      <c r="P2564" s="326">
        <v>4.2380001395940781E-2</v>
      </c>
      <c r="Q2564" s="327">
        <v>4179</v>
      </c>
      <c r="R2564" s="326">
        <v>3.3870000392198563E-2</v>
      </c>
      <c r="S2564" s="325">
        <v>3.8320001214742661E-2</v>
      </c>
    </row>
    <row r="2565" spans="1:19" x14ac:dyDescent="0.25">
      <c r="A2565" t="s">
        <v>478</v>
      </c>
      <c r="B2565" t="s">
        <v>284</v>
      </c>
      <c r="C2565" t="s">
        <v>309</v>
      </c>
      <c r="D2565" t="s">
        <v>477</v>
      </c>
      <c r="E2565" t="s">
        <v>106</v>
      </c>
      <c r="F2565" t="s">
        <v>107</v>
      </c>
      <c r="G2565" s="133">
        <v>6</v>
      </c>
      <c r="H2565" t="s">
        <v>250</v>
      </c>
      <c r="I2565" t="s">
        <v>513</v>
      </c>
      <c r="J2565" t="s">
        <v>515</v>
      </c>
      <c r="K2565" s="327">
        <v>265</v>
      </c>
      <c r="L2565" s="326">
        <v>0.11653000116348269</v>
      </c>
      <c r="M2565" s="326">
        <v>0.13343000411987299</v>
      </c>
      <c r="N2565" s="327">
        <v>601</v>
      </c>
      <c r="O2565" s="326">
        <v>0.1245099976658821</v>
      </c>
      <c r="P2565" s="326">
        <v>0.13405999541282651</v>
      </c>
      <c r="Q2565" s="327">
        <v>13286</v>
      </c>
      <c r="R2565" s="326">
        <v>0.1076800003647804</v>
      </c>
      <c r="S2565" s="325">
        <v>0.12182000279426571</v>
      </c>
    </row>
    <row r="2566" spans="1:19" x14ac:dyDescent="0.25">
      <c r="A2566" t="s">
        <v>478</v>
      </c>
      <c r="B2566" t="s">
        <v>284</v>
      </c>
      <c r="C2566" t="s">
        <v>309</v>
      </c>
      <c r="D2566" t="s">
        <v>477</v>
      </c>
      <c r="E2566" t="s">
        <v>106</v>
      </c>
      <c r="F2566" t="s">
        <v>107</v>
      </c>
      <c r="G2566" s="133">
        <v>6</v>
      </c>
      <c r="H2566" t="s">
        <v>250</v>
      </c>
      <c r="I2566" t="s">
        <v>513</v>
      </c>
      <c r="J2566" t="s">
        <v>514</v>
      </c>
      <c r="K2566" s="327">
        <v>1642</v>
      </c>
      <c r="L2566" s="326">
        <v>0.72207999229431152</v>
      </c>
      <c r="M2566" s="326">
        <v>0.8267899751663208</v>
      </c>
      <c r="N2566" s="327">
        <v>3692</v>
      </c>
      <c r="O2566" s="326">
        <v>0.76485997438430786</v>
      </c>
      <c r="P2566" s="326">
        <v>0.82355999946594238</v>
      </c>
      <c r="Q2566" s="327">
        <v>91601</v>
      </c>
      <c r="R2566" s="326">
        <v>0.74239999055862427</v>
      </c>
      <c r="S2566" s="325">
        <v>0.83986997604370117</v>
      </c>
    </row>
    <row r="2567" spans="1:19" x14ac:dyDescent="0.25">
      <c r="A2567" t="s">
        <v>478</v>
      </c>
      <c r="B2567" t="s">
        <v>284</v>
      </c>
      <c r="C2567" t="s">
        <v>309</v>
      </c>
      <c r="D2567" t="s">
        <v>477</v>
      </c>
      <c r="E2567" t="s">
        <v>106</v>
      </c>
      <c r="F2567" t="s">
        <v>107</v>
      </c>
      <c r="G2567">
        <v>6</v>
      </c>
      <c r="H2567" t="s">
        <v>250</v>
      </c>
      <c r="I2567" t="s">
        <v>513</v>
      </c>
      <c r="J2567" t="s">
        <v>512</v>
      </c>
      <c r="K2567" s="142">
        <v>288</v>
      </c>
      <c r="L2567" s="326">
        <v>0.12665000557899481</v>
      </c>
      <c r="N2567" s="142">
        <v>344</v>
      </c>
      <c r="O2567" s="326">
        <v>7.1269996464252472E-2</v>
      </c>
      <c r="Q2567" s="142">
        <v>14319</v>
      </c>
      <c r="R2567" s="326">
        <v>0.11604999750852581</v>
      </c>
    </row>
    <row r="2568" spans="1:19" x14ac:dyDescent="0.25">
      <c r="A2568" t="s">
        <v>478</v>
      </c>
      <c r="B2568" t="s">
        <v>284</v>
      </c>
      <c r="C2568" t="s">
        <v>309</v>
      </c>
      <c r="D2568" t="s">
        <v>477</v>
      </c>
      <c r="E2568" t="s">
        <v>106</v>
      </c>
      <c r="F2568" t="s">
        <v>107</v>
      </c>
      <c r="G2568">
        <v>6</v>
      </c>
      <c r="H2568" t="s">
        <v>250</v>
      </c>
      <c r="I2568" t="s">
        <v>575</v>
      </c>
      <c r="J2568" t="s">
        <v>511</v>
      </c>
      <c r="K2568" s="142">
        <v>154</v>
      </c>
      <c r="L2568" s="326">
        <v>6.7720003426074982E-2</v>
      </c>
      <c r="M2568" s="326">
        <v>7.1630001068115234E-2</v>
      </c>
      <c r="N2568" s="142">
        <v>233</v>
      </c>
      <c r="O2568" s="326">
        <v>4.8269998282194138E-2</v>
      </c>
      <c r="P2568" s="326">
        <v>5.0769999623298652E-2</v>
      </c>
      <c r="Q2568" s="142">
        <v>5100</v>
      </c>
      <c r="R2568" s="326">
        <v>4.1329998522996902E-2</v>
      </c>
      <c r="S2568" s="326">
        <v>4.4070001691579819E-2</v>
      </c>
    </row>
    <row r="2569" spans="1:19" x14ac:dyDescent="0.25">
      <c r="A2569" t="s">
        <v>478</v>
      </c>
      <c r="B2569" t="s">
        <v>284</v>
      </c>
      <c r="C2569" t="s">
        <v>309</v>
      </c>
      <c r="D2569" t="s">
        <v>477</v>
      </c>
      <c r="E2569" t="s">
        <v>106</v>
      </c>
      <c r="F2569" t="s">
        <v>107</v>
      </c>
      <c r="G2569">
        <v>6</v>
      </c>
      <c r="H2569" t="s">
        <v>250</v>
      </c>
      <c r="I2569" t="s">
        <v>575</v>
      </c>
      <c r="J2569" t="s">
        <v>510</v>
      </c>
      <c r="K2569" s="142">
        <v>55</v>
      </c>
      <c r="L2569" s="326">
        <v>2.418999932706356E-2</v>
      </c>
      <c r="M2569" s="326">
        <v>2.5580000132322311E-2</v>
      </c>
      <c r="N2569" s="142">
        <v>106</v>
      </c>
      <c r="O2569" s="326">
        <v>2.1959999576210979E-2</v>
      </c>
      <c r="P2569" s="326">
        <v>2.3099999874830249E-2</v>
      </c>
      <c r="Q2569" s="142">
        <v>2781</v>
      </c>
      <c r="R2569" s="326">
        <v>2.2539999336004261E-2</v>
      </c>
      <c r="S2569" s="326">
        <v>2.4029999971389771E-2</v>
      </c>
    </row>
    <row r="2570" spans="1:19" x14ac:dyDescent="0.25">
      <c r="A2570" t="s">
        <v>478</v>
      </c>
      <c r="B2570" t="s">
        <v>284</v>
      </c>
      <c r="C2570" t="s">
        <v>309</v>
      </c>
      <c r="D2570" t="s">
        <v>477</v>
      </c>
      <c r="E2570" t="s">
        <v>106</v>
      </c>
      <c r="F2570" t="s">
        <v>107</v>
      </c>
      <c r="G2570" s="133">
        <v>6</v>
      </c>
      <c r="H2570" t="s">
        <v>250</v>
      </c>
      <c r="I2570" t="s">
        <v>575</v>
      </c>
      <c r="J2570" t="s">
        <v>509</v>
      </c>
      <c r="K2570" s="327">
        <v>25</v>
      </c>
      <c r="L2570" s="326">
        <v>1.0990000329911711E-2</v>
      </c>
      <c r="M2570" s="326">
        <v>1.162999961525202E-2</v>
      </c>
      <c r="N2570" s="327">
        <v>33</v>
      </c>
      <c r="O2570" s="326">
        <v>6.8399999290704727E-3</v>
      </c>
      <c r="P2570" s="326">
        <v>7.1899998001754284E-3</v>
      </c>
      <c r="Q2570" s="327">
        <v>909</v>
      </c>
      <c r="R2570" s="326">
        <v>7.3699997738003731E-3</v>
      </c>
      <c r="S2570" s="325">
        <v>7.8499997034668922E-3</v>
      </c>
    </row>
    <row r="2571" spans="1:19" x14ac:dyDescent="0.25">
      <c r="A2571" t="s">
        <v>478</v>
      </c>
      <c r="B2571" t="s">
        <v>284</v>
      </c>
      <c r="C2571" t="s">
        <v>309</v>
      </c>
      <c r="D2571" t="s">
        <v>477</v>
      </c>
      <c r="E2571" t="s">
        <v>106</v>
      </c>
      <c r="F2571" t="s">
        <v>107</v>
      </c>
      <c r="G2571" s="133">
        <v>6</v>
      </c>
      <c r="H2571" t="s">
        <v>250</v>
      </c>
      <c r="I2571" t="s">
        <v>575</v>
      </c>
      <c r="J2571" t="s">
        <v>508</v>
      </c>
      <c r="K2571" s="327">
        <v>22</v>
      </c>
      <c r="L2571" s="326">
        <v>9.6699995920062065E-3</v>
      </c>
      <c r="M2571" s="326">
        <v>1.02300001308322E-2</v>
      </c>
      <c r="N2571" s="327">
        <v>42</v>
      </c>
      <c r="O2571" s="326">
        <v>8.7000001221895218E-3</v>
      </c>
      <c r="P2571" s="326">
        <v>9.1500002890825272E-3</v>
      </c>
      <c r="Q2571" s="327">
        <v>2219</v>
      </c>
      <c r="R2571" s="326">
        <v>1.7980000004172329E-2</v>
      </c>
      <c r="S2571" s="325">
        <v>1.9169999286532399E-2</v>
      </c>
    </row>
    <row r="2572" spans="1:19" x14ac:dyDescent="0.25">
      <c r="A2572" t="s">
        <v>478</v>
      </c>
      <c r="B2572" t="s">
        <v>284</v>
      </c>
      <c r="C2572" t="s">
        <v>309</v>
      </c>
      <c r="D2572" t="s">
        <v>477</v>
      </c>
      <c r="E2572" t="s">
        <v>106</v>
      </c>
      <c r="F2572" t="s">
        <v>107</v>
      </c>
      <c r="G2572" s="133">
        <v>6</v>
      </c>
      <c r="H2572" t="s">
        <v>250</v>
      </c>
      <c r="I2572" t="s">
        <v>575</v>
      </c>
      <c r="J2572" t="s">
        <v>438</v>
      </c>
      <c r="K2572" s="327">
        <v>124</v>
      </c>
      <c r="L2572" s="326">
        <v>5.4529998451471329E-2</v>
      </c>
      <c r="N2572" s="327">
        <v>238</v>
      </c>
      <c r="O2572" s="326">
        <v>4.9309998750686652E-2</v>
      </c>
      <c r="Q2572" s="327">
        <v>7648</v>
      </c>
      <c r="R2572" s="326">
        <v>6.1980001628398902E-2</v>
      </c>
      <c r="S2572" s="325"/>
    </row>
    <row r="2573" spans="1:19" x14ac:dyDescent="0.25">
      <c r="A2573" t="s">
        <v>478</v>
      </c>
      <c r="B2573" t="s">
        <v>284</v>
      </c>
      <c r="C2573" t="s">
        <v>309</v>
      </c>
      <c r="D2573" t="s">
        <v>477</v>
      </c>
      <c r="E2573" t="s">
        <v>106</v>
      </c>
      <c r="F2573" t="s">
        <v>107</v>
      </c>
      <c r="G2573">
        <v>6</v>
      </c>
      <c r="H2573" t="s">
        <v>250</v>
      </c>
      <c r="I2573" t="s">
        <v>575</v>
      </c>
      <c r="J2573" t="s">
        <v>507</v>
      </c>
      <c r="K2573" s="142">
        <v>1894</v>
      </c>
      <c r="L2573" s="326">
        <v>0.83288997411727905</v>
      </c>
      <c r="M2573" s="326">
        <v>0.88093000650405884</v>
      </c>
      <c r="N2573" s="142">
        <v>4175</v>
      </c>
      <c r="O2573" s="326">
        <v>0.86492997407913208</v>
      </c>
      <c r="P2573" s="326">
        <v>0.90978002548217773</v>
      </c>
      <c r="Q2573" s="142">
        <v>104728</v>
      </c>
      <c r="R2573" s="326">
        <v>0.84878998994827271</v>
      </c>
      <c r="S2573" s="326">
        <v>0.90487998723983765</v>
      </c>
    </row>
    <row r="2574" spans="1:19" x14ac:dyDescent="0.25">
      <c r="A2574" t="s">
        <v>478</v>
      </c>
      <c r="B2574" t="s">
        <v>284</v>
      </c>
      <c r="C2574" t="s">
        <v>309</v>
      </c>
      <c r="D2574" t="s">
        <v>477</v>
      </c>
      <c r="E2574" t="s">
        <v>106</v>
      </c>
      <c r="F2574" t="s">
        <v>107</v>
      </c>
      <c r="G2574" s="133">
        <v>6</v>
      </c>
      <c r="H2574" t="s">
        <v>250</v>
      </c>
      <c r="I2574" t="s">
        <v>576</v>
      </c>
      <c r="J2574" t="s">
        <v>485</v>
      </c>
      <c r="K2574" s="327">
        <v>0</v>
      </c>
      <c r="L2574" s="326">
        <v>0</v>
      </c>
      <c r="N2574" s="327">
        <v>0</v>
      </c>
      <c r="O2574" s="326">
        <v>0</v>
      </c>
      <c r="P2574" s="326">
        <v>0</v>
      </c>
      <c r="Q2574" s="327">
        <v>2</v>
      </c>
      <c r="R2574" s="326">
        <v>1.99999994947575E-5</v>
      </c>
      <c r="S2574" s="325">
        <v>0.5</v>
      </c>
    </row>
    <row r="2575" spans="1:19" x14ac:dyDescent="0.25">
      <c r="A2575" t="s">
        <v>478</v>
      </c>
      <c r="B2575" t="s">
        <v>284</v>
      </c>
      <c r="C2575" t="s">
        <v>309</v>
      </c>
      <c r="D2575" t="s">
        <v>477</v>
      </c>
      <c r="E2575" t="s">
        <v>106</v>
      </c>
      <c r="F2575" t="s">
        <v>107</v>
      </c>
      <c r="G2575" s="133">
        <v>6</v>
      </c>
      <c r="H2575" t="s">
        <v>250</v>
      </c>
      <c r="I2575" t="s">
        <v>576</v>
      </c>
      <c r="J2575" t="s">
        <v>484</v>
      </c>
      <c r="K2575" s="327">
        <v>0</v>
      </c>
      <c r="L2575" s="326">
        <v>0</v>
      </c>
      <c r="N2575" s="327">
        <v>2</v>
      </c>
      <c r="O2575" s="326">
        <v>4.1000000783242291E-4</v>
      </c>
      <c r="P2575" s="326">
        <v>1</v>
      </c>
      <c r="Q2575" s="327">
        <v>2</v>
      </c>
      <c r="R2575" s="326">
        <v>1.99999994947575E-5</v>
      </c>
      <c r="S2575" s="325">
        <v>0.5</v>
      </c>
    </row>
    <row r="2576" spans="1:19" x14ac:dyDescent="0.25">
      <c r="A2576" t="s">
        <v>478</v>
      </c>
      <c r="B2576" t="s">
        <v>284</v>
      </c>
      <c r="C2576" t="s">
        <v>309</v>
      </c>
      <c r="D2576" t="s">
        <v>477</v>
      </c>
      <c r="E2576" t="s">
        <v>106</v>
      </c>
      <c r="F2576" t="s">
        <v>107</v>
      </c>
      <c r="G2576" s="133">
        <v>6</v>
      </c>
      <c r="H2576" t="s">
        <v>250</v>
      </c>
      <c r="I2576" t="s">
        <v>576</v>
      </c>
      <c r="J2576" t="s">
        <v>438</v>
      </c>
      <c r="K2576" s="327">
        <v>2274</v>
      </c>
      <c r="L2576" s="326">
        <v>1</v>
      </c>
      <c r="N2576" s="327">
        <v>4825</v>
      </c>
      <c r="O2576" s="326">
        <v>0.99958997964859009</v>
      </c>
      <c r="Q2576" s="327">
        <v>123381</v>
      </c>
      <c r="R2576" s="326">
        <v>0.99997001886367798</v>
      </c>
      <c r="S2576" s="325"/>
    </row>
    <row r="2577" spans="1:19" x14ac:dyDescent="0.25">
      <c r="A2577" t="s">
        <v>478</v>
      </c>
      <c r="B2577" t="s">
        <v>284</v>
      </c>
      <c r="C2577" t="s">
        <v>309</v>
      </c>
      <c r="D2577" t="s">
        <v>477</v>
      </c>
      <c r="E2577" t="s">
        <v>106</v>
      </c>
      <c r="F2577" t="s">
        <v>107</v>
      </c>
      <c r="G2577" s="133">
        <v>6</v>
      </c>
      <c r="H2577" t="s">
        <v>250</v>
      </c>
      <c r="I2577" t="s">
        <v>504</v>
      </c>
      <c r="J2577" t="s">
        <v>506</v>
      </c>
      <c r="K2577" s="327">
        <v>288</v>
      </c>
      <c r="L2577" s="326">
        <v>0.12665000557899481</v>
      </c>
      <c r="N2577" s="327">
        <v>344</v>
      </c>
      <c r="O2577" s="326">
        <v>7.1269996464252472E-2</v>
      </c>
      <c r="Q2577" s="327">
        <v>14319</v>
      </c>
      <c r="R2577" s="326">
        <v>0.11604999750852581</v>
      </c>
      <c r="S2577" s="325"/>
    </row>
    <row r="2578" spans="1:19" x14ac:dyDescent="0.25">
      <c r="A2578" t="s">
        <v>478</v>
      </c>
      <c r="B2578" t="s">
        <v>284</v>
      </c>
      <c r="C2578" t="s">
        <v>309</v>
      </c>
      <c r="D2578" t="s">
        <v>477</v>
      </c>
      <c r="E2578" t="s">
        <v>106</v>
      </c>
      <c r="F2578" t="s">
        <v>107</v>
      </c>
      <c r="G2578" s="133">
        <v>6</v>
      </c>
      <c r="H2578" t="s">
        <v>250</v>
      </c>
      <c r="I2578" t="s">
        <v>504</v>
      </c>
      <c r="J2578" t="s">
        <v>424</v>
      </c>
      <c r="K2578" s="327">
        <v>265</v>
      </c>
      <c r="L2578" s="326">
        <v>0.11653000116348269</v>
      </c>
      <c r="M2578" s="326">
        <v>0.13343000411987299</v>
      </c>
      <c r="N2578" s="327">
        <v>601</v>
      </c>
      <c r="O2578" s="326">
        <v>0.1245099976658821</v>
      </c>
      <c r="P2578" s="326">
        <v>0.13405999541282651</v>
      </c>
      <c r="Q2578" s="327">
        <v>13286</v>
      </c>
      <c r="R2578" s="326">
        <v>0.1076800003647804</v>
      </c>
      <c r="S2578" s="325">
        <v>0.12182000279426571</v>
      </c>
    </row>
    <row r="2579" spans="1:19" x14ac:dyDescent="0.25">
      <c r="A2579" t="s">
        <v>478</v>
      </c>
      <c r="B2579" t="s">
        <v>284</v>
      </c>
      <c r="C2579" t="s">
        <v>309</v>
      </c>
      <c r="D2579" t="s">
        <v>477</v>
      </c>
      <c r="E2579" t="s">
        <v>106</v>
      </c>
      <c r="F2579" t="s">
        <v>107</v>
      </c>
      <c r="G2579" s="133">
        <v>6</v>
      </c>
      <c r="H2579" t="s">
        <v>250</v>
      </c>
      <c r="I2579" t="s">
        <v>504</v>
      </c>
      <c r="J2579" t="s">
        <v>455</v>
      </c>
      <c r="K2579" s="327">
        <v>767</v>
      </c>
      <c r="L2579" s="326">
        <v>0.33728998899459839</v>
      </c>
      <c r="M2579" s="326">
        <v>0.38620001077651978</v>
      </c>
      <c r="N2579" s="327">
        <v>1743</v>
      </c>
      <c r="O2579" s="326">
        <v>0.36109000444412231</v>
      </c>
      <c r="P2579" s="326">
        <v>0.3887999951839447</v>
      </c>
      <c r="Q2579" s="327">
        <v>43045</v>
      </c>
      <c r="R2579" s="326">
        <v>0.34887000918388372</v>
      </c>
      <c r="S2579" s="325">
        <v>0.39467000961303711</v>
      </c>
    </row>
    <row r="2580" spans="1:19" x14ac:dyDescent="0.25">
      <c r="A2580" t="s">
        <v>478</v>
      </c>
      <c r="B2580" t="s">
        <v>284</v>
      </c>
      <c r="C2580" t="s">
        <v>309</v>
      </c>
      <c r="D2580" t="s">
        <v>477</v>
      </c>
      <c r="E2580" t="s">
        <v>106</v>
      </c>
      <c r="F2580" t="s">
        <v>107</v>
      </c>
      <c r="G2580" s="133">
        <v>6</v>
      </c>
      <c r="H2580" t="s">
        <v>250</v>
      </c>
      <c r="I2580" t="s">
        <v>504</v>
      </c>
      <c r="J2580" t="s">
        <v>505</v>
      </c>
      <c r="K2580" s="327">
        <v>749</v>
      </c>
      <c r="L2580" s="326">
        <v>0.32938000559806818</v>
      </c>
      <c r="M2580" s="326">
        <v>0.37713998556137079</v>
      </c>
      <c r="N2580" s="327">
        <v>1673</v>
      </c>
      <c r="O2580" s="326">
        <v>0.34659001231193542</v>
      </c>
      <c r="P2580" s="326">
        <v>0.37318998575210571</v>
      </c>
      <c r="Q2580" s="327">
        <v>42835</v>
      </c>
      <c r="R2580" s="326">
        <v>0.34716999530792242</v>
      </c>
      <c r="S2580" s="325">
        <v>0.39274001121521002</v>
      </c>
    </row>
    <row r="2581" spans="1:19" x14ac:dyDescent="0.25">
      <c r="A2581" t="s">
        <v>478</v>
      </c>
      <c r="B2581" t="s">
        <v>284</v>
      </c>
      <c r="C2581" t="s">
        <v>309</v>
      </c>
      <c r="D2581" t="s">
        <v>477</v>
      </c>
      <c r="E2581" t="s">
        <v>106</v>
      </c>
      <c r="F2581" t="s">
        <v>107</v>
      </c>
      <c r="G2581" s="133">
        <v>6</v>
      </c>
      <c r="H2581" t="s">
        <v>250</v>
      </c>
      <c r="I2581" t="s">
        <v>504</v>
      </c>
      <c r="J2581" t="s">
        <v>503</v>
      </c>
      <c r="K2581" s="327">
        <v>205</v>
      </c>
      <c r="L2581" s="326">
        <v>9.0149998664855957E-2</v>
      </c>
      <c r="M2581" s="326">
        <v>0.1032200008630753</v>
      </c>
      <c r="N2581" s="327">
        <v>466</v>
      </c>
      <c r="O2581" s="326">
        <v>9.6539996564388275E-2</v>
      </c>
      <c r="P2581" s="326">
        <v>0.1039500012993813</v>
      </c>
      <c r="Q2581" s="327">
        <v>9900</v>
      </c>
      <c r="R2581" s="326">
        <v>8.0239996314048767E-2</v>
      </c>
      <c r="S2581" s="325">
        <v>9.0769998729228973E-2</v>
      </c>
    </row>
    <row r="2582" spans="1:19" x14ac:dyDescent="0.25">
      <c r="A2582" t="s">
        <v>478</v>
      </c>
      <c r="B2582" t="s">
        <v>284</v>
      </c>
      <c r="C2582" t="s">
        <v>309</v>
      </c>
      <c r="D2582" t="s">
        <v>477</v>
      </c>
      <c r="E2582" t="s">
        <v>106</v>
      </c>
      <c r="F2582" t="s">
        <v>107</v>
      </c>
      <c r="G2582">
        <v>6</v>
      </c>
      <c r="H2582" t="s">
        <v>250</v>
      </c>
      <c r="I2582" t="s">
        <v>501</v>
      </c>
      <c r="J2582" t="s">
        <v>502</v>
      </c>
      <c r="K2582" s="142">
        <v>288</v>
      </c>
      <c r="L2582" s="326">
        <v>0.12665000557899481</v>
      </c>
      <c r="N2582" s="142">
        <v>344</v>
      </c>
      <c r="O2582" s="326">
        <v>7.1269996464252472E-2</v>
      </c>
      <c r="Q2582" s="142">
        <v>14319</v>
      </c>
      <c r="R2582" s="326">
        <v>0.11604999750852581</v>
      </c>
    </row>
    <row r="2583" spans="1:19" x14ac:dyDescent="0.25">
      <c r="A2583" t="s">
        <v>478</v>
      </c>
      <c r="B2583" t="s">
        <v>284</v>
      </c>
      <c r="C2583" t="s">
        <v>309</v>
      </c>
      <c r="D2583" t="s">
        <v>477</v>
      </c>
      <c r="E2583" t="s">
        <v>106</v>
      </c>
      <c r="F2583" t="s">
        <v>107</v>
      </c>
      <c r="G2583" s="133">
        <v>6</v>
      </c>
      <c r="H2583" t="s">
        <v>250</v>
      </c>
      <c r="I2583" t="s">
        <v>501</v>
      </c>
      <c r="J2583" t="s">
        <v>500</v>
      </c>
      <c r="K2583" s="327">
        <v>1986</v>
      </c>
      <c r="L2583" s="326">
        <v>0.87335002422332764</v>
      </c>
      <c r="M2583" s="326">
        <v>1</v>
      </c>
      <c r="N2583" s="327">
        <v>4483</v>
      </c>
      <c r="O2583" s="326">
        <v>0.92873001098632813</v>
      </c>
      <c r="P2583" s="326">
        <v>1</v>
      </c>
      <c r="Q2583" s="327">
        <v>109066</v>
      </c>
      <c r="R2583" s="326">
        <v>0.88394999504089355</v>
      </c>
      <c r="S2583" s="325">
        <v>1</v>
      </c>
    </row>
    <row r="2584" spans="1:19" x14ac:dyDescent="0.25">
      <c r="A2584" t="s">
        <v>478</v>
      </c>
      <c r="B2584" t="s">
        <v>284</v>
      </c>
      <c r="C2584" t="s">
        <v>309</v>
      </c>
      <c r="D2584" t="s">
        <v>477</v>
      </c>
      <c r="E2584" t="s">
        <v>106</v>
      </c>
      <c r="F2584" t="s">
        <v>107</v>
      </c>
      <c r="G2584" s="133">
        <v>6</v>
      </c>
      <c r="H2584" t="s">
        <v>250</v>
      </c>
      <c r="I2584" t="s">
        <v>577</v>
      </c>
      <c r="J2584" t="s">
        <v>493</v>
      </c>
      <c r="K2584" s="327">
        <v>1873</v>
      </c>
      <c r="L2584" s="326">
        <v>0.82366001605987549</v>
      </c>
      <c r="N2584" s="327">
        <v>2106</v>
      </c>
      <c r="O2584" s="326">
        <v>0.43630000948905939</v>
      </c>
      <c r="Q2584" s="327">
        <v>45663</v>
      </c>
      <c r="R2584" s="326">
        <v>0.37009000778198242</v>
      </c>
      <c r="S2584" s="325"/>
    </row>
    <row r="2585" spans="1:19" x14ac:dyDescent="0.25">
      <c r="A2585" t="s">
        <v>478</v>
      </c>
      <c r="B2585" t="s">
        <v>284</v>
      </c>
      <c r="C2585" t="s">
        <v>309</v>
      </c>
      <c r="D2585" t="s">
        <v>477</v>
      </c>
      <c r="E2585" t="s">
        <v>106</v>
      </c>
      <c r="F2585" t="s">
        <v>107</v>
      </c>
      <c r="G2585">
        <v>6</v>
      </c>
      <c r="H2585" t="s">
        <v>250</v>
      </c>
      <c r="I2585" t="s">
        <v>577</v>
      </c>
      <c r="J2585" t="s">
        <v>492</v>
      </c>
      <c r="K2585" s="142">
        <v>300</v>
      </c>
      <c r="L2585" s="326">
        <v>0.13192999362945559</v>
      </c>
      <c r="M2585" s="326">
        <v>0.74813002347946167</v>
      </c>
      <c r="N2585" s="142">
        <v>2219</v>
      </c>
      <c r="O2585" s="326">
        <v>0.45971000194549561</v>
      </c>
      <c r="P2585" s="326">
        <v>0.81550997495651245</v>
      </c>
      <c r="Q2585" s="142">
        <v>63272</v>
      </c>
      <c r="R2585" s="326">
        <v>0.51279997825622559</v>
      </c>
      <c r="S2585" s="326">
        <v>0.81407999992370605</v>
      </c>
    </row>
    <row r="2586" spans="1:19" x14ac:dyDescent="0.25">
      <c r="A2586" t="s">
        <v>478</v>
      </c>
      <c r="B2586" t="s">
        <v>284</v>
      </c>
      <c r="C2586" t="s">
        <v>309</v>
      </c>
      <c r="D2586" t="s">
        <v>477</v>
      </c>
      <c r="E2586" t="s">
        <v>106</v>
      </c>
      <c r="F2586" t="s">
        <v>107</v>
      </c>
      <c r="G2586" s="133">
        <v>6</v>
      </c>
      <c r="H2586" t="s">
        <v>250</v>
      </c>
      <c r="I2586" t="s">
        <v>577</v>
      </c>
      <c r="J2586" t="s">
        <v>491</v>
      </c>
      <c r="K2586" s="327">
        <v>82</v>
      </c>
      <c r="L2586" s="326">
        <v>3.6060001701116562E-2</v>
      </c>
      <c r="M2586" s="326">
        <v>0.20449000597000119</v>
      </c>
      <c r="N2586" s="327">
        <v>345</v>
      </c>
      <c r="O2586" s="326">
        <v>7.1469999849796295E-2</v>
      </c>
      <c r="P2586" s="326">
        <v>0.12679000198841089</v>
      </c>
      <c r="Q2586" s="327">
        <v>9186</v>
      </c>
      <c r="R2586" s="326">
        <v>7.4450001120567322E-2</v>
      </c>
      <c r="S2586" s="325">
        <v>0.11818999797105791</v>
      </c>
    </row>
    <row r="2587" spans="1:19" x14ac:dyDescent="0.25">
      <c r="A2587" t="s">
        <v>478</v>
      </c>
      <c r="B2587" t="s">
        <v>284</v>
      </c>
      <c r="C2587" t="s">
        <v>309</v>
      </c>
      <c r="D2587" t="s">
        <v>477</v>
      </c>
      <c r="E2587" t="s">
        <v>106</v>
      </c>
      <c r="F2587" t="s">
        <v>107</v>
      </c>
      <c r="G2587" s="133">
        <v>6</v>
      </c>
      <c r="H2587" t="s">
        <v>250</v>
      </c>
      <c r="I2587" t="s">
        <v>577</v>
      </c>
      <c r="J2587" t="s">
        <v>490</v>
      </c>
      <c r="K2587" s="327">
        <v>17</v>
      </c>
      <c r="L2587" s="326">
        <v>7.4800001457333556E-3</v>
      </c>
      <c r="M2587" s="326">
        <v>4.2390000075101852E-2</v>
      </c>
      <c r="N2587" s="327">
        <v>93</v>
      </c>
      <c r="O2587" s="326">
        <v>1.9269999116659161E-2</v>
      </c>
      <c r="P2587" s="326">
        <v>3.4180000424385071E-2</v>
      </c>
      <c r="Q2587" s="327">
        <v>3071</v>
      </c>
      <c r="R2587" s="326">
        <v>2.489000000059605E-2</v>
      </c>
      <c r="S2587" s="325">
        <v>3.9510000497102737E-2</v>
      </c>
    </row>
    <row r="2588" spans="1:19" x14ac:dyDescent="0.25">
      <c r="A2588" t="s">
        <v>478</v>
      </c>
      <c r="B2588" t="s">
        <v>284</v>
      </c>
      <c r="C2588" t="s">
        <v>309</v>
      </c>
      <c r="D2588" t="s">
        <v>477</v>
      </c>
      <c r="E2588" t="s">
        <v>106</v>
      </c>
      <c r="F2588" t="s">
        <v>107</v>
      </c>
      <c r="G2588">
        <v>6</v>
      </c>
      <c r="H2588" t="s">
        <v>250</v>
      </c>
      <c r="I2588" t="s">
        <v>577</v>
      </c>
      <c r="J2588" t="s">
        <v>489</v>
      </c>
      <c r="K2588" s="142">
        <v>2</v>
      </c>
      <c r="L2588" s="326">
        <v>8.800000068731606E-4</v>
      </c>
      <c r="M2588" s="326">
        <v>4.9899998120963573E-3</v>
      </c>
      <c r="N2588" s="142">
        <v>54</v>
      </c>
      <c r="O2588" s="326">
        <v>1.118999999016523E-2</v>
      </c>
      <c r="P2588" s="326">
        <v>1.9850000739097599E-2</v>
      </c>
      <c r="Q2588" s="142">
        <v>1819</v>
      </c>
      <c r="R2588" s="326">
        <v>1.473999954760075E-2</v>
      </c>
      <c r="S2588" s="326">
        <v>2.339999936521053E-2</v>
      </c>
    </row>
    <row r="2589" spans="1:19" x14ac:dyDescent="0.25">
      <c r="A2589" t="s">
        <v>478</v>
      </c>
      <c r="B2589" t="s">
        <v>284</v>
      </c>
      <c r="C2589" t="s">
        <v>309</v>
      </c>
      <c r="D2589" t="s">
        <v>477</v>
      </c>
      <c r="E2589" t="s">
        <v>106</v>
      </c>
      <c r="F2589" t="s">
        <v>107</v>
      </c>
      <c r="G2589" s="133">
        <v>6</v>
      </c>
      <c r="H2589" t="s">
        <v>250</v>
      </c>
      <c r="I2589" t="s">
        <v>577</v>
      </c>
      <c r="J2589" t="s">
        <v>488</v>
      </c>
      <c r="K2589" s="327">
        <v>0</v>
      </c>
      <c r="L2589" s="326">
        <v>0</v>
      </c>
      <c r="M2589" s="326">
        <v>0</v>
      </c>
      <c r="N2589" s="327">
        <v>10</v>
      </c>
      <c r="O2589" s="326">
        <v>2.069999929517508E-3</v>
      </c>
      <c r="P2589" s="326">
        <v>3.6800000816583629E-3</v>
      </c>
      <c r="Q2589" s="327">
        <v>374</v>
      </c>
      <c r="R2589" s="326">
        <v>3.03000002168119E-3</v>
      </c>
      <c r="S2589" s="325">
        <v>4.8099998384714127E-3</v>
      </c>
    </row>
    <row r="2590" spans="1:19" x14ac:dyDescent="0.25">
      <c r="A2590" t="s">
        <v>478</v>
      </c>
      <c r="B2590" t="s">
        <v>284</v>
      </c>
      <c r="C2590" t="s">
        <v>309</v>
      </c>
      <c r="D2590" t="s">
        <v>477</v>
      </c>
      <c r="E2590" t="s">
        <v>106</v>
      </c>
      <c r="F2590" t="s">
        <v>107</v>
      </c>
      <c r="G2590" s="133">
        <v>6</v>
      </c>
      <c r="H2590" t="s">
        <v>250</v>
      </c>
      <c r="I2590" t="s">
        <v>499</v>
      </c>
      <c r="J2590" t="s">
        <v>261</v>
      </c>
      <c r="K2590" s="327">
        <v>2267</v>
      </c>
      <c r="L2590" s="326">
        <v>0.99691998958587646</v>
      </c>
      <c r="N2590" s="327">
        <v>4799</v>
      </c>
      <c r="O2590" s="326">
        <v>0.99419999122619629</v>
      </c>
      <c r="Q2590" s="327">
        <v>122496</v>
      </c>
      <c r="R2590" s="326">
        <v>0.99278998374938965</v>
      </c>
      <c r="S2590" s="325"/>
    </row>
    <row r="2591" spans="1:19" x14ac:dyDescent="0.25">
      <c r="A2591" t="s">
        <v>478</v>
      </c>
      <c r="B2591" t="s">
        <v>284</v>
      </c>
      <c r="C2591" t="s">
        <v>309</v>
      </c>
      <c r="D2591" t="s">
        <v>477</v>
      </c>
      <c r="E2591" t="s">
        <v>106</v>
      </c>
      <c r="F2591" t="s">
        <v>107</v>
      </c>
      <c r="G2591">
        <v>6</v>
      </c>
      <c r="H2591" t="s">
        <v>250</v>
      </c>
      <c r="I2591" t="s">
        <v>499</v>
      </c>
      <c r="J2591" t="s">
        <v>262</v>
      </c>
      <c r="K2591" s="142">
        <v>7</v>
      </c>
      <c r="L2591" s="326">
        <v>3.0799999367445712E-3</v>
      </c>
      <c r="N2591" s="142">
        <v>28</v>
      </c>
      <c r="O2591" s="326">
        <v>5.7999999262392521E-3</v>
      </c>
      <c r="Q2591" s="142">
        <v>889</v>
      </c>
      <c r="R2591" s="326">
        <v>7.2099999524652958E-3</v>
      </c>
    </row>
    <row r="2592" spans="1:19" x14ac:dyDescent="0.25">
      <c r="A2592" t="s">
        <v>478</v>
      </c>
      <c r="B2592" t="s">
        <v>284</v>
      </c>
      <c r="C2592" t="s">
        <v>309</v>
      </c>
      <c r="D2592" t="s">
        <v>477</v>
      </c>
      <c r="E2592" t="s">
        <v>106</v>
      </c>
      <c r="F2592" t="s">
        <v>107</v>
      </c>
      <c r="G2592" s="133">
        <v>6</v>
      </c>
      <c r="H2592" t="s">
        <v>250</v>
      </c>
      <c r="I2592" t="s">
        <v>578</v>
      </c>
      <c r="J2592" t="s">
        <v>498</v>
      </c>
      <c r="K2592" s="327">
        <v>658</v>
      </c>
      <c r="L2592" s="326">
        <v>0.28935998678207397</v>
      </c>
      <c r="N2592" s="327">
        <v>1368</v>
      </c>
      <c r="O2592" s="326">
        <v>0.28341001272201538</v>
      </c>
      <c r="Q2592" s="327">
        <v>17871</v>
      </c>
      <c r="R2592" s="326">
        <v>0.1448400020599365</v>
      </c>
      <c r="S2592" s="325"/>
    </row>
    <row r="2593" spans="1:19" x14ac:dyDescent="0.25">
      <c r="A2593" t="s">
        <v>478</v>
      </c>
      <c r="B2593" t="s">
        <v>284</v>
      </c>
      <c r="C2593" t="s">
        <v>309</v>
      </c>
      <c r="D2593" t="s">
        <v>477</v>
      </c>
      <c r="E2593" t="s">
        <v>106</v>
      </c>
      <c r="F2593" t="s">
        <v>107</v>
      </c>
      <c r="G2593" s="133">
        <v>6</v>
      </c>
      <c r="H2593" t="s">
        <v>250</v>
      </c>
      <c r="I2593" t="s">
        <v>578</v>
      </c>
      <c r="J2593" t="s">
        <v>497</v>
      </c>
      <c r="K2593" s="327">
        <v>413</v>
      </c>
      <c r="L2593" s="326">
        <v>0.18162000179290769</v>
      </c>
      <c r="N2593" s="327">
        <v>874</v>
      </c>
      <c r="O2593" s="326">
        <v>0.1810600012540817</v>
      </c>
      <c r="Q2593" s="327">
        <v>21943</v>
      </c>
      <c r="R2593" s="326">
        <v>0.17783999443054199</v>
      </c>
      <c r="S2593" s="325"/>
    </row>
    <row r="2594" spans="1:19" x14ac:dyDescent="0.25">
      <c r="A2594" t="s">
        <v>478</v>
      </c>
      <c r="B2594" t="s">
        <v>284</v>
      </c>
      <c r="C2594" t="s">
        <v>309</v>
      </c>
      <c r="D2594" t="s">
        <v>477</v>
      </c>
      <c r="E2594" t="s">
        <v>106</v>
      </c>
      <c r="F2594" t="s">
        <v>107</v>
      </c>
      <c r="G2594">
        <v>6</v>
      </c>
      <c r="H2594" t="s">
        <v>250</v>
      </c>
      <c r="I2594" t="s">
        <v>578</v>
      </c>
      <c r="J2594" t="s">
        <v>496</v>
      </c>
      <c r="K2594" s="142">
        <v>342</v>
      </c>
      <c r="L2594" s="326">
        <v>0.1503999978303909</v>
      </c>
      <c r="N2594" s="142">
        <v>735</v>
      </c>
      <c r="O2594" s="326">
        <v>0.15227000415325159</v>
      </c>
      <c r="Q2594" s="142">
        <v>25988</v>
      </c>
      <c r="R2594" s="326">
        <v>0.21062999963760379</v>
      </c>
    </row>
    <row r="2595" spans="1:19" x14ac:dyDescent="0.25">
      <c r="A2595" t="s">
        <v>478</v>
      </c>
      <c r="B2595" t="s">
        <v>284</v>
      </c>
      <c r="C2595" t="s">
        <v>309</v>
      </c>
      <c r="D2595" t="s">
        <v>477</v>
      </c>
      <c r="E2595" t="s">
        <v>106</v>
      </c>
      <c r="F2595" t="s">
        <v>107</v>
      </c>
      <c r="G2595" s="133">
        <v>6</v>
      </c>
      <c r="H2595" t="s">
        <v>250</v>
      </c>
      <c r="I2595" t="s">
        <v>578</v>
      </c>
      <c r="J2595" t="s">
        <v>495</v>
      </c>
      <c r="K2595" s="327">
        <v>415</v>
      </c>
      <c r="L2595" s="326">
        <v>0.18250000476837161</v>
      </c>
      <c r="N2595" s="327">
        <v>922</v>
      </c>
      <c r="O2595" s="326">
        <v>0.1910099983215332</v>
      </c>
      <c r="Q2595" s="327">
        <v>27975</v>
      </c>
      <c r="R2595" s="326">
        <v>0.22673000395298001</v>
      </c>
      <c r="S2595" s="325"/>
    </row>
    <row r="2596" spans="1:19" x14ac:dyDescent="0.25">
      <c r="A2596" t="s">
        <v>478</v>
      </c>
      <c r="B2596" t="s">
        <v>284</v>
      </c>
      <c r="C2596" t="s">
        <v>309</v>
      </c>
      <c r="D2596" t="s">
        <v>477</v>
      </c>
      <c r="E2596" t="s">
        <v>106</v>
      </c>
      <c r="F2596" t="s">
        <v>107</v>
      </c>
      <c r="G2596" s="133">
        <v>6</v>
      </c>
      <c r="H2596" t="s">
        <v>250</v>
      </c>
      <c r="I2596" t="s">
        <v>578</v>
      </c>
      <c r="J2596" t="s">
        <v>494</v>
      </c>
      <c r="K2596" s="327">
        <v>446</v>
      </c>
      <c r="L2596" s="326">
        <v>0.1961299926042557</v>
      </c>
      <c r="N2596" s="327">
        <v>928</v>
      </c>
      <c r="O2596" s="326">
        <v>0.19224999845027921</v>
      </c>
      <c r="Q2596" s="327">
        <v>29608</v>
      </c>
      <c r="R2596" s="326">
        <v>0.23995999991893771</v>
      </c>
      <c r="S2596" s="325"/>
    </row>
    <row r="2597" spans="1:19" x14ac:dyDescent="0.25">
      <c r="A2597" t="s">
        <v>478</v>
      </c>
      <c r="B2597" t="s">
        <v>284</v>
      </c>
      <c r="C2597" t="s">
        <v>309</v>
      </c>
      <c r="D2597" t="s">
        <v>477</v>
      </c>
      <c r="E2597" t="s">
        <v>106</v>
      </c>
      <c r="F2597" t="s">
        <v>107</v>
      </c>
      <c r="G2597" s="133">
        <v>6</v>
      </c>
      <c r="H2597" t="s">
        <v>250</v>
      </c>
      <c r="I2597" t="s">
        <v>476</v>
      </c>
      <c r="J2597" t="s">
        <v>482</v>
      </c>
      <c r="K2597" s="327">
        <v>1628</v>
      </c>
      <c r="L2597" s="326">
        <v>0.71591997146606445</v>
      </c>
      <c r="M2597" s="326">
        <v>0.75023001432418823</v>
      </c>
      <c r="N2597" s="327">
        <v>3505</v>
      </c>
      <c r="O2597" s="326">
        <v>0.7261199951171875</v>
      </c>
      <c r="P2597" s="326">
        <v>0.75005000829696655</v>
      </c>
      <c r="Q2597" s="327">
        <v>91484</v>
      </c>
      <c r="R2597" s="326">
        <v>0.74145001173019409</v>
      </c>
      <c r="S2597" s="325">
        <v>0.77395999431610107</v>
      </c>
    </row>
    <row r="2598" spans="1:19" x14ac:dyDescent="0.25">
      <c r="A2598" t="s">
        <v>478</v>
      </c>
      <c r="B2598" t="s">
        <v>284</v>
      </c>
      <c r="C2598" t="s">
        <v>309</v>
      </c>
      <c r="D2598" t="s">
        <v>477</v>
      </c>
      <c r="E2598" t="s">
        <v>106</v>
      </c>
      <c r="F2598" t="s">
        <v>107</v>
      </c>
      <c r="G2598" s="133">
        <v>6</v>
      </c>
      <c r="H2598" t="s">
        <v>250</v>
      </c>
      <c r="I2598" t="s">
        <v>476</v>
      </c>
      <c r="J2598" t="s">
        <v>481</v>
      </c>
      <c r="K2598" s="327">
        <v>239</v>
      </c>
      <c r="L2598" s="326">
        <v>0.10509999841451639</v>
      </c>
      <c r="M2598" s="326">
        <v>0.11014000326395031</v>
      </c>
      <c r="N2598" s="327">
        <v>542</v>
      </c>
      <c r="O2598" s="326">
        <v>0.1122900024056435</v>
      </c>
      <c r="P2598" s="326">
        <v>0.11598999798297881</v>
      </c>
      <c r="Q2598" s="327">
        <v>12086</v>
      </c>
      <c r="R2598" s="326">
        <v>9.7949996590614319E-2</v>
      </c>
      <c r="S2598" s="325">
        <v>0.1022500023245811</v>
      </c>
    </row>
    <row r="2599" spans="1:19" x14ac:dyDescent="0.25">
      <c r="A2599" t="s">
        <v>478</v>
      </c>
      <c r="B2599" t="s">
        <v>284</v>
      </c>
      <c r="C2599" t="s">
        <v>309</v>
      </c>
      <c r="D2599" t="s">
        <v>477</v>
      </c>
      <c r="E2599" t="s">
        <v>106</v>
      </c>
      <c r="F2599" t="s">
        <v>107</v>
      </c>
      <c r="G2599">
        <v>6</v>
      </c>
      <c r="H2599" t="s">
        <v>250</v>
      </c>
      <c r="I2599" t="s">
        <v>476</v>
      </c>
      <c r="J2599" t="s">
        <v>480</v>
      </c>
      <c r="K2599" s="142">
        <v>170</v>
      </c>
      <c r="L2599" s="326">
        <v>7.4759997427463531E-2</v>
      </c>
      <c r="M2599" s="326">
        <v>7.8340001404285431E-2</v>
      </c>
      <c r="N2599" s="142">
        <v>351</v>
      </c>
      <c r="O2599" s="326">
        <v>7.27199986577034E-2</v>
      </c>
      <c r="P2599" s="326">
        <v>7.5110003352165222E-2</v>
      </c>
      <c r="Q2599" s="142">
        <v>8487</v>
      </c>
      <c r="R2599" s="326">
        <v>6.8779997527599335E-2</v>
      </c>
      <c r="S2599" s="326">
        <v>7.1800000965595245E-2</v>
      </c>
    </row>
    <row r="2600" spans="1:19" x14ac:dyDescent="0.25">
      <c r="A2600" t="s">
        <v>478</v>
      </c>
      <c r="B2600" t="s">
        <v>284</v>
      </c>
      <c r="C2600" t="s">
        <v>309</v>
      </c>
      <c r="D2600" t="s">
        <v>477</v>
      </c>
      <c r="E2600" t="s">
        <v>106</v>
      </c>
      <c r="F2600" t="s">
        <v>107</v>
      </c>
      <c r="G2600" s="133">
        <v>6</v>
      </c>
      <c r="H2600" t="s">
        <v>250</v>
      </c>
      <c r="I2600" t="s">
        <v>476</v>
      </c>
      <c r="J2600" t="s">
        <v>479</v>
      </c>
      <c r="K2600" s="327">
        <v>104</v>
      </c>
      <c r="L2600" s="326">
        <v>4.5729998499155038E-2</v>
      </c>
      <c r="N2600" s="327">
        <v>154</v>
      </c>
      <c r="O2600" s="326">
        <v>3.189999982714653E-2</v>
      </c>
      <c r="Q2600" s="327">
        <v>5183</v>
      </c>
      <c r="R2600" s="326">
        <v>4.2010001838207238E-2</v>
      </c>
      <c r="S2600" s="325"/>
    </row>
    <row r="2601" spans="1:19" x14ac:dyDescent="0.25">
      <c r="A2601" t="s">
        <v>478</v>
      </c>
      <c r="B2601" t="s">
        <v>284</v>
      </c>
      <c r="C2601" t="s">
        <v>309</v>
      </c>
      <c r="D2601" t="s">
        <v>477</v>
      </c>
      <c r="E2601" t="s">
        <v>106</v>
      </c>
      <c r="F2601" t="s">
        <v>107</v>
      </c>
      <c r="G2601">
        <v>6</v>
      </c>
      <c r="H2601" t="s">
        <v>250</v>
      </c>
      <c r="I2601" t="s">
        <v>476</v>
      </c>
      <c r="J2601" t="s">
        <v>475</v>
      </c>
      <c r="K2601" s="142">
        <v>133</v>
      </c>
      <c r="L2601" s="326">
        <v>5.8490000665187843E-2</v>
      </c>
      <c r="M2601" s="326">
        <v>6.1289999634027481E-2</v>
      </c>
      <c r="N2601" s="142">
        <v>275</v>
      </c>
      <c r="O2601" s="326">
        <v>5.6970000267028809E-2</v>
      </c>
      <c r="P2601" s="326">
        <v>5.88500015437603E-2</v>
      </c>
      <c r="Q2601" s="142">
        <v>6145</v>
      </c>
      <c r="R2601" s="326">
        <v>4.9800001084804528E-2</v>
      </c>
      <c r="S2601" s="326">
        <v>5.1989998668432243E-2</v>
      </c>
    </row>
    <row r="2602" spans="1:19" x14ac:dyDescent="0.25">
      <c r="A2602" t="s">
        <v>478</v>
      </c>
      <c r="B2602" t="s">
        <v>284</v>
      </c>
      <c r="C2602" t="s">
        <v>309</v>
      </c>
      <c r="D2602" t="s">
        <v>477</v>
      </c>
      <c r="E2602" t="s">
        <v>108</v>
      </c>
      <c r="F2602" t="s">
        <v>109</v>
      </c>
      <c r="G2602" s="133">
        <v>16</v>
      </c>
      <c r="H2602" t="s">
        <v>244</v>
      </c>
      <c r="I2602" t="s">
        <v>525</v>
      </c>
      <c r="J2602" t="s">
        <v>530</v>
      </c>
      <c r="K2602" s="327">
        <v>2</v>
      </c>
      <c r="L2602" s="326">
        <v>2.090000081807375E-3</v>
      </c>
      <c r="N2602" s="327">
        <v>19</v>
      </c>
      <c r="O2602" s="326">
        <v>4.0199998766183853E-3</v>
      </c>
      <c r="Q2602" s="327">
        <v>595</v>
      </c>
      <c r="R2602" s="326">
        <v>4.8199999146163464E-3</v>
      </c>
      <c r="S2602" s="325"/>
    </row>
    <row r="2603" spans="1:19" x14ac:dyDescent="0.25">
      <c r="A2603" t="s">
        <v>478</v>
      </c>
      <c r="B2603" t="s">
        <v>284</v>
      </c>
      <c r="C2603" t="s">
        <v>309</v>
      </c>
      <c r="D2603" t="s">
        <v>477</v>
      </c>
      <c r="E2603" t="s">
        <v>108</v>
      </c>
      <c r="F2603" t="s">
        <v>109</v>
      </c>
      <c r="G2603" s="133">
        <v>16</v>
      </c>
      <c r="H2603" t="s">
        <v>244</v>
      </c>
      <c r="I2603" t="s">
        <v>525</v>
      </c>
      <c r="J2603" t="s">
        <v>529</v>
      </c>
      <c r="K2603" s="327">
        <v>38</v>
      </c>
      <c r="L2603" s="326">
        <v>3.9790000766515732E-2</v>
      </c>
      <c r="N2603" s="327">
        <v>190</v>
      </c>
      <c r="O2603" s="326">
        <v>4.0150001645088203E-2</v>
      </c>
      <c r="Q2603" s="327">
        <v>4962</v>
      </c>
      <c r="R2603" s="326">
        <v>4.0219999849796302E-2</v>
      </c>
      <c r="S2603" s="325"/>
    </row>
    <row r="2604" spans="1:19" x14ac:dyDescent="0.25">
      <c r="A2604" t="s">
        <v>478</v>
      </c>
      <c r="B2604" t="s">
        <v>284</v>
      </c>
      <c r="C2604" t="s">
        <v>309</v>
      </c>
      <c r="D2604" t="s">
        <v>477</v>
      </c>
      <c r="E2604" t="s">
        <v>108</v>
      </c>
      <c r="F2604" t="s">
        <v>109</v>
      </c>
      <c r="G2604" s="133">
        <v>16</v>
      </c>
      <c r="H2604" t="s">
        <v>244</v>
      </c>
      <c r="I2604" t="s">
        <v>525</v>
      </c>
      <c r="J2604" t="s">
        <v>528</v>
      </c>
      <c r="K2604" s="327">
        <v>92</v>
      </c>
      <c r="L2604" s="326">
        <v>9.6340000629425049E-2</v>
      </c>
      <c r="N2604" s="327">
        <v>561</v>
      </c>
      <c r="O2604" s="326">
        <v>0.1185500025749207</v>
      </c>
      <c r="Q2604" s="327">
        <v>15699</v>
      </c>
      <c r="R2604" s="326">
        <v>0.12724000215530401</v>
      </c>
      <c r="S2604" s="325"/>
    </row>
    <row r="2605" spans="1:19" x14ac:dyDescent="0.25">
      <c r="A2605" t="s">
        <v>478</v>
      </c>
      <c r="B2605" t="s">
        <v>284</v>
      </c>
      <c r="C2605" t="s">
        <v>309</v>
      </c>
      <c r="D2605" t="s">
        <v>477</v>
      </c>
      <c r="E2605" t="s">
        <v>108</v>
      </c>
      <c r="F2605" t="s">
        <v>109</v>
      </c>
      <c r="G2605" s="133">
        <v>16</v>
      </c>
      <c r="H2605" t="s">
        <v>244</v>
      </c>
      <c r="I2605" t="s">
        <v>525</v>
      </c>
      <c r="J2605" t="s">
        <v>527</v>
      </c>
      <c r="K2605" s="327">
        <v>249</v>
      </c>
      <c r="L2605" s="326">
        <v>0.26072999835014338</v>
      </c>
      <c r="N2605" s="327">
        <v>1141</v>
      </c>
      <c r="O2605" s="326">
        <v>0.24111999571323389</v>
      </c>
      <c r="Q2605" s="327">
        <v>30576</v>
      </c>
      <c r="R2605" s="326">
        <v>0.2478100061416626</v>
      </c>
      <c r="S2605" s="325"/>
    </row>
    <row r="2606" spans="1:19" x14ac:dyDescent="0.25">
      <c r="A2606" t="s">
        <v>478</v>
      </c>
      <c r="B2606" t="s">
        <v>284</v>
      </c>
      <c r="C2606" t="s">
        <v>309</v>
      </c>
      <c r="D2606" t="s">
        <v>477</v>
      </c>
      <c r="E2606" t="s">
        <v>108</v>
      </c>
      <c r="F2606" t="s">
        <v>109</v>
      </c>
      <c r="G2606" s="133">
        <v>16</v>
      </c>
      <c r="H2606" t="s">
        <v>244</v>
      </c>
      <c r="I2606" t="s">
        <v>525</v>
      </c>
      <c r="J2606" t="s">
        <v>526</v>
      </c>
      <c r="K2606" s="327">
        <v>290</v>
      </c>
      <c r="L2606" s="326">
        <v>0.30366000533103937</v>
      </c>
      <c r="N2606" s="327">
        <v>1167</v>
      </c>
      <c r="O2606" s="326">
        <v>0.2466199994087219</v>
      </c>
      <c r="Q2606" s="327">
        <v>30917</v>
      </c>
      <c r="R2606" s="326">
        <v>0.25056999921798712</v>
      </c>
      <c r="S2606" s="325"/>
    </row>
    <row r="2607" spans="1:19" x14ac:dyDescent="0.25">
      <c r="A2607" t="s">
        <v>478</v>
      </c>
      <c r="B2607" t="s">
        <v>284</v>
      </c>
      <c r="C2607" t="s">
        <v>309</v>
      </c>
      <c r="D2607" t="s">
        <v>477</v>
      </c>
      <c r="E2607" t="s">
        <v>108</v>
      </c>
      <c r="F2607" t="s">
        <v>109</v>
      </c>
      <c r="G2607" s="133">
        <v>16</v>
      </c>
      <c r="H2607" t="s">
        <v>244</v>
      </c>
      <c r="I2607" t="s">
        <v>525</v>
      </c>
      <c r="J2607" t="s">
        <v>259</v>
      </c>
      <c r="K2607" s="327">
        <v>168</v>
      </c>
      <c r="L2607" s="326">
        <v>0.17591999471187589</v>
      </c>
      <c r="N2607" s="327">
        <v>970</v>
      </c>
      <c r="O2607" s="326">
        <v>0.20498999953269961</v>
      </c>
      <c r="Q2607" s="327">
        <v>23351</v>
      </c>
      <c r="R2607" s="326">
        <v>0.18925000727176669</v>
      </c>
      <c r="S2607" s="325"/>
    </row>
    <row r="2608" spans="1:19" x14ac:dyDescent="0.25">
      <c r="A2608" t="s">
        <v>478</v>
      </c>
      <c r="B2608" t="s">
        <v>284</v>
      </c>
      <c r="C2608" t="s">
        <v>309</v>
      </c>
      <c r="D2608" t="s">
        <v>477</v>
      </c>
      <c r="E2608" t="s">
        <v>108</v>
      </c>
      <c r="F2608" t="s">
        <v>109</v>
      </c>
      <c r="G2608">
        <v>16</v>
      </c>
      <c r="H2608" t="s">
        <v>244</v>
      </c>
      <c r="I2608" t="s">
        <v>525</v>
      </c>
      <c r="J2608" t="s">
        <v>260</v>
      </c>
      <c r="K2608" s="142">
        <v>116</v>
      </c>
      <c r="L2608" s="326">
        <v>0.1214699968695641</v>
      </c>
      <c r="N2608" s="142">
        <v>684</v>
      </c>
      <c r="O2608" s="326">
        <v>0.14454999566078189</v>
      </c>
      <c r="Q2608" s="142">
        <v>17285</v>
      </c>
      <c r="R2608" s="326">
        <v>0.14009000360965729</v>
      </c>
    </row>
    <row r="2609" spans="1:19" x14ac:dyDescent="0.25">
      <c r="A2609" t="s">
        <v>478</v>
      </c>
      <c r="B2609" t="s">
        <v>284</v>
      </c>
      <c r="C2609" t="s">
        <v>309</v>
      </c>
      <c r="D2609" t="s">
        <v>477</v>
      </c>
      <c r="E2609" t="s">
        <v>108</v>
      </c>
      <c r="F2609" t="s">
        <v>109</v>
      </c>
      <c r="G2609" s="133">
        <v>16</v>
      </c>
      <c r="H2609" t="s">
        <v>244</v>
      </c>
      <c r="I2609" t="s">
        <v>521</v>
      </c>
      <c r="J2609" t="s">
        <v>524</v>
      </c>
      <c r="K2609" s="327">
        <v>769</v>
      </c>
      <c r="L2609" s="326">
        <v>0.8052399754524231</v>
      </c>
      <c r="M2609" s="326">
        <v>0.84692001342773438</v>
      </c>
      <c r="N2609" s="327">
        <v>3838</v>
      </c>
      <c r="O2609" s="326">
        <v>0.8110700249671936</v>
      </c>
      <c r="P2609" s="326">
        <v>0.85938000679016113</v>
      </c>
      <c r="Q2609" s="327">
        <v>99716</v>
      </c>
      <c r="R2609" s="326">
        <v>0.80817002058029175</v>
      </c>
      <c r="S2609" s="325">
        <v>0.84360998868942261</v>
      </c>
    </row>
    <row r="2610" spans="1:19" x14ac:dyDescent="0.25">
      <c r="A2610" t="s">
        <v>478</v>
      </c>
      <c r="B2610" t="s">
        <v>284</v>
      </c>
      <c r="C2610" t="s">
        <v>309</v>
      </c>
      <c r="D2610" t="s">
        <v>477</v>
      </c>
      <c r="E2610" t="s">
        <v>108</v>
      </c>
      <c r="F2610" t="s">
        <v>109</v>
      </c>
      <c r="G2610" s="133">
        <v>16</v>
      </c>
      <c r="H2610" t="s">
        <v>244</v>
      </c>
      <c r="I2610" t="s">
        <v>521</v>
      </c>
      <c r="J2610" t="s">
        <v>523</v>
      </c>
      <c r="K2610" s="327">
        <v>82</v>
      </c>
      <c r="L2610" s="326">
        <v>8.5859999060630798E-2</v>
      </c>
      <c r="M2610" s="326">
        <v>9.0309999883174896E-2</v>
      </c>
      <c r="N2610" s="327">
        <v>384</v>
      </c>
      <c r="O2610" s="326">
        <v>8.1150002777576447E-2</v>
      </c>
      <c r="P2610" s="326">
        <v>8.5979998111724854E-2</v>
      </c>
      <c r="Q2610" s="327">
        <v>10969</v>
      </c>
      <c r="R2610" s="326">
        <v>8.8899999856948853E-2</v>
      </c>
      <c r="S2610" s="325">
        <v>9.2799998819828033E-2</v>
      </c>
    </row>
    <row r="2611" spans="1:19" x14ac:dyDescent="0.25">
      <c r="A2611" t="s">
        <v>478</v>
      </c>
      <c r="B2611" t="s">
        <v>284</v>
      </c>
      <c r="C2611" t="s">
        <v>309</v>
      </c>
      <c r="D2611" t="s">
        <v>477</v>
      </c>
      <c r="E2611" t="s">
        <v>108</v>
      </c>
      <c r="F2611" t="s">
        <v>109</v>
      </c>
      <c r="G2611" s="133">
        <v>16</v>
      </c>
      <c r="H2611" t="s">
        <v>244</v>
      </c>
      <c r="I2611" t="s">
        <v>521</v>
      </c>
      <c r="J2611" t="s">
        <v>522</v>
      </c>
      <c r="K2611" s="327">
        <v>57</v>
      </c>
      <c r="L2611" s="326">
        <v>5.9689998626708977E-2</v>
      </c>
      <c r="M2611" s="326">
        <v>6.2780000269412994E-2</v>
      </c>
      <c r="N2611" s="327">
        <v>244</v>
      </c>
      <c r="O2611" s="326">
        <v>5.1559999585151672E-2</v>
      </c>
      <c r="P2611" s="326">
        <v>5.4639998823404312E-2</v>
      </c>
      <c r="Q2611" s="327">
        <v>7517</v>
      </c>
      <c r="R2611" s="326">
        <v>6.0920000076293952E-2</v>
      </c>
      <c r="S2611" s="325">
        <v>6.3589997589588165E-2</v>
      </c>
    </row>
    <row r="2612" spans="1:19" x14ac:dyDescent="0.25">
      <c r="A2612" t="s">
        <v>478</v>
      </c>
      <c r="B2612" t="s">
        <v>284</v>
      </c>
      <c r="C2612" t="s">
        <v>309</v>
      </c>
      <c r="D2612" t="s">
        <v>477</v>
      </c>
      <c r="E2612" t="s">
        <v>108</v>
      </c>
      <c r="F2612" t="s">
        <v>109</v>
      </c>
      <c r="G2612" s="133">
        <v>16</v>
      </c>
      <c r="H2612" t="s">
        <v>244</v>
      </c>
      <c r="I2612" t="s">
        <v>521</v>
      </c>
      <c r="J2612" t="s">
        <v>438</v>
      </c>
      <c r="K2612" s="327">
        <v>47</v>
      </c>
      <c r="L2612" s="326">
        <v>4.9210000783205032E-2</v>
      </c>
      <c r="N2612" s="327">
        <v>266</v>
      </c>
      <c r="O2612" s="326">
        <v>5.6210000067949302E-2</v>
      </c>
      <c r="Q2612" s="327">
        <v>5183</v>
      </c>
      <c r="R2612" s="326">
        <v>4.2010001838207238E-2</v>
      </c>
      <c r="S2612" s="325"/>
    </row>
    <row r="2613" spans="1:19" x14ac:dyDescent="0.25">
      <c r="A2613" t="s">
        <v>478</v>
      </c>
      <c r="B2613" t="s">
        <v>284</v>
      </c>
      <c r="C2613" t="s">
        <v>309</v>
      </c>
      <c r="D2613" t="s">
        <v>477</v>
      </c>
      <c r="E2613" t="s">
        <v>108</v>
      </c>
      <c r="F2613" t="s">
        <v>109</v>
      </c>
      <c r="G2613" s="133">
        <v>16</v>
      </c>
      <c r="H2613" t="s">
        <v>244</v>
      </c>
      <c r="I2613" t="s">
        <v>517</v>
      </c>
      <c r="J2613" t="s">
        <v>520</v>
      </c>
      <c r="K2613" s="327">
        <v>330</v>
      </c>
      <c r="L2613" s="326">
        <v>0.34555000066757202</v>
      </c>
      <c r="N2613" s="327">
        <v>1678</v>
      </c>
      <c r="O2613" s="326">
        <v>0.35460999608039862</v>
      </c>
      <c r="Q2613" s="327">
        <v>43571</v>
      </c>
      <c r="R2613" s="326">
        <v>0.35313001275062561</v>
      </c>
      <c r="S2613" s="325"/>
    </row>
    <row r="2614" spans="1:19" x14ac:dyDescent="0.25">
      <c r="A2614" t="s">
        <v>478</v>
      </c>
      <c r="B2614" t="s">
        <v>284</v>
      </c>
      <c r="C2614" t="s">
        <v>309</v>
      </c>
      <c r="D2614" t="s">
        <v>477</v>
      </c>
      <c r="E2614" t="s">
        <v>108</v>
      </c>
      <c r="F2614" t="s">
        <v>109</v>
      </c>
      <c r="G2614" s="133">
        <v>16</v>
      </c>
      <c r="H2614" t="s">
        <v>244</v>
      </c>
      <c r="I2614" t="s">
        <v>517</v>
      </c>
      <c r="J2614" t="s">
        <v>519</v>
      </c>
      <c r="K2614" s="327">
        <v>241</v>
      </c>
      <c r="L2614" s="326">
        <v>0.25235998630523682</v>
      </c>
      <c r="N2614" s="327">
        <v>1347</v>
      </c>
      <c r="O2614" s="326">
        <v>0.28466001152992249</v>
      </c>
      <c r="Q2614" s="327">
        <v>34904</v>
      </c>
      <c r="R2614" s="326">
        <v>0.28288999199867249</v>
      </c>
      <c r="S2614" s="325"/>
    </row>
    <row r="2615" spans="1:19" x14ac:dyDescent="0.25">
      <c r="A2615" t="s">
        <v>478</v>
      </c>
      <c r="B2615" t="s">
        <v>284</v>
      </c>
      <c r="C2615" t="s">
        <v>309</v>
      </c>
      <c r="D2615" t="s">
        <v>477</v>
      </c>
      <c r="E2615" t="s">
        <v>108</v>
      </c>
      <c r="F2615" t="s">
        <v>109</v>
      </c>
      <c r="G2615" s="133">
        <v>16</v>
      </c>
      <c r="H2615" t="s">
        <v>244</v>
      </c>
      <c r="I2615" t="s">
        <v>517</v>
      </c>
      <c r="J2615" t="s">
        <v>518</v>
      </c>
      <c r="K2615" s="327">
        <v>384</v>
      </c>
      <c r="L2615" s="326">
        <v>0.40209001302719122</v>
      </c>
      <c r="N2615" s="327">
        <v>1707</v>
      </c>
      <c r="O2615" s="326">
        <v>0.36074000597000122</v>
      </c>
      <c r="Q2615" s="327">
        <v>44910</v>
      </c>
      <c r="R2615" s="326">
        <v>0.3639799952507019</v>
      </c>
      <c r="S2615" s="325"/>
    </row>
    <row r="2616" spans="1:19" x14ac:dyDescent="0.25">
      <c r="A2616" t="s">
        <v>478</v>
      </c>
      <c r="B2616" t="s">
        <v>284</v>
      </c>
      <c r="C2616" t="s">
        <v>309</v>
      </c>
      <c r="D2616" t="s">
        <v>477</v>
      </c>
      <c r="E2616" t="s">
        <v>108</v>
      </c>
      <c r="F2616" t="s">
        <v>109</v>
      </c>
      <c r="G2616" s="133">
        <v>16</v>
      </c>
      <c r="H2616" t="s">
        <v>244</v>
      </c>
      <c r="I2616" t="s">
        <v>513</v>
      </c>
      <c r="J2616" t="s">
        <v>516</v>
      </c>
      <c r="K2616" s="327">
        <v>24</v>
      </c>
      <c r="L2616" s="326">
        <v>2.5129999965429309E-2</v>
      </c>
      <c r="M2616" s="326">
        <v>3.5399999469518661E-2</v>
      </c>
      <c r="N2616" s="327">
        <v>160</v>
      </c>
      <c r="O2616" s="326">
        <v>3.3810000866651542E-2</v>
      </c>
      <c r="P2616" s="326">
        <v>4.0849998593330383E-2</v>
      </c>
      <c r="Q2616" s="327">
        <v>4179</v>
      </c>
      <c r="R2616" s="326">
        <v>3.3870000392198563E-2</v>
      </c>
      <c r="S2616" s="325">
        <v>3.8320001214742661E-2</v>
      </c>
    </row>
    <row r="2617" spans="1:19" x14ac:dyDescent="0.25">
      <c r="A2617" t="s">
        <v>478</v>
      </c>
      <c r="B2617" t="s">
        <v>284</v>
      </c>
      <c r="C2617" t="s">
        <v>309</v>
      </c>
      <c r="D2617" t="s">
        <v>477</v>
      </c>
      <c r="E2617" t="s">
        <v>108</v>
      </c>
      <c r="F2617" t="s">
        <v>109</v>
      </c>
      <c r="G2617" s="133">
        <v>16</v>
      </c>
      <c r="H2617" t="s">
        <v>244</v>
      </c>
      <c r="I2617" t="s">
        <v>513</v>
      </c>
      <c r="J2617" t="s">
        <v>515</v>
      </c>
      <c r="K2617" s="327">
        <v>125</v>
      </c>
      <c r="L2617" s="326">
        <v>0.13088999688625341</v>
      </c>
      <c r="M2617" s="326">
        <v>0.18436999619007111</v>
      </c>
      <c r="N2617" s="327">
        <v>444</v>
      </c>
      <c r="O2617" s="326">
        <v>9.3829996883869171E-2</v>
      </c>
      <c r="P2617" s="326">
        <v>0.1133499965071678</v>
      </c>
      <c r="Q2617" s="327">
        <v>13286</v>
      </c>
      <c r="R2617" s="326">
        <v>0.1076800003647804</v>
      </c>
      <c r="S2617" s="325">
        <v>0.12182000279426571</v>
      </c>
    </row>
    <row r="2618" spans="1:19" x14ac:dyDescent="0.25">
      <c r="A2618" t="s">
        <v>478</v>
      </c>
      <c r="B2618" t="s">
        <v>284</v>
      </c>
      <c r="C2618" t="s">
        <v>309</v>
      </c>
      <c r="D2618" t="s">
        <v>477</v>
      </c>
      <c r="E2618" t="s">
        <v>108</v>
      </c>
      <c r="F2618" t="s">
        <v>109</v>
      </c>
      <c r="G2618" s="133">
        <v>16</v>
      </c>
      <c r="H2618" t="s">
        <v>244</v>
      </c>
      <c r="I2618" t="s">
        <v>513</v>
      </c>
      <c r="J2618" t="s">
        <v>514</v>
      </c>
      <c r="K2618" s="327">
        <v>529</v>
      </c>
      <c r="L2618" s="326">
        <v>0.55392998456954956</v>
      </c>
      <c r="M2618" s="326">
        <v>0.78023999929428101</v>
      </c>
      <c r="N2618" s="327">
        <v>3313</v>
      </c>
      <c r="O2618" s="326">
        <v>0.70012998580932617</v>
      </c>
      <c r="P2618" s="326">
        <v>0.84579998254776001</v>
      </c>
      <c r="Q2618" s="327">
        <v>91601</v>
      </c>
      <c r="R2618" s="326">
        <v>0.74239999055862427</v>
      </c>
      <c r="S2618" s="325">
        <v>0.83986997604370117</v>
      </c>
    </row>
    <row r="2619" spans="1:19" x14ac:dyDescent="0.25">
      <c r="A2619" t="s">
        <v>478</v>
      </c>
      <c r="B2619" t="s">
        <v>284</v>
      </c>
      <c r="C2619" t="s">
        <v>309</v>
      </c>
      <c r="D2619" t="s">
        <v>477</v>
      </c>
      <c r="E2619" t="s">
        <v>108</v>
      </c>
      <c r="F2619" t="s">
        <v>109</v>
      </c>
      <c r="G2619">
        <v>16</v>
      </c>
      <c r="H2619" t="s">
        <v>244</v>
      </c>
      <c r="I2619" t="s">
        <v>513</v>
      </c>
      <c r="J2619" t="s">
        <v>512</v>
      </c>
      <c r="K2619" s="142">
        <v>277</v>
      </c>
      <c r="L2619" s="326">
        <v>0.29004999995231628</v>
      </c>
      <c r="N2619" s="142">
        <v>815</v>
      </c>
      <c r="O2619" s="326">
        <v>0.1722300052642822</v>
      </c>
      <c r="Q2619" s="142">
        <v>14319</v>
      </c>
      <c r="R2619" s="326">
        <v>0.11604999750852581</v>
      </c>
    </row>
    <row r="2620" spans="1:19" x14ac:dyDescent="0.25">
      <c r="A2620" t="s">
        <v>478</v>
      </c>
      <c r="B2620" t="s">
        <v>284</v>
      </c>
      <c r="C2620" t="s">
        <v>309</v>
      </c>
      <c r="D2620" t="s">
        <v>477</v>
      </c>
      <c r="E2620" t="s">
        <v>108</v>
      </c>
      <c r="F2620" t="s">
        <v>109</v>
      </c>
      <c r="G2620" s="133">
        <v>16</v>
      </c>
      <c r="H2620" t="s">
        <v>244</v>
      </c>
      <c r="I2620" t="s">
        <v>575</v>
      </c>
      <c r="J2620" t="s">
        <v>511</v>
      </c>
      <c r="K2620" s="327">
        <v>28</v>
      </c>
      <c r="L2620" s="326">
        <v>2.9319999739527699E-2</v>
      </c>
      <c r="M2620" s="326">
        <v>3.2559998333454132E-2</v>
      </c>
      <c r="N2620" s="327">
        <v>78</v>
      </c>
      <c r="O2620" s="326">
        <v>1.648000068962574E-2</v>
      </c>
      <c r="P2620" s="326">
        <v>1.802000030875206E-2</v>
      </c>
      <c r="Q2620" s="327">
        <v>5100</v>
      </c>
      <c r="R2620" s="326">
        <v>4.1329998522996902E-2</v>
      </c>
      <c r="S2620" s="325">
        <v>4.4070001691579819E-2</v>
      </c>
    </row>
    <row r="2621" spans="1:19" x14ac:dyDescent="0.25">
      <c r="A2621" t="s">
        <v>478</v>
      </c>
      <c r="B2621" t="s">
        <v>284</v>
      </c>
      <c r="C2621" t="s">
        <v>309</v>
      </c>
      <c r="D2621" t="s">
        <v>477</v>
      </c>
      <c r="E2621" t="s">
        <v>108</v>
      </c>
      <c r="F2621" t="s">
        <v>109</v>
      </c>
      <c r="G2621" s="133">
        <v>16</v>
      </c>
      <c r="H2621" t="s">
        <v>244</v>
      </c>
      <c r="I2621" t="s">
        <v>575</v>
      </c>
      <c r="J2621" t="s">
        <v>510</v>
      </c>
      <c r="K2621" s="327">
        <v>22</v>
      </c>
      <c r="L2621" s="326">
        <v>2.3040000349283218E-2</v>
      </c>
      <c r="M2621" s="326">
        <v>2.5580000132322311E-2</v>
      </c>
      <c r="N2621" s="327">
        <v>55</v>
      </c>
      <c r="O2621" s="326">
        <v>1.162000000476837E-2</v>
      </c>
      <c r="P2621" s="326">
        <v>1.2710000388324261E-2</v>
      </c>
      <c r="Q2621" s="327">
        <v>2781</v>
      </c>
      <c r="R2621" s="326">
        <v>2.2539999336004261E-2</v>
      </c>
      <c r="S2621" s="325">
        <v>2.4029999971389771E-2</v>
      </c>
    </row>
    <row r="2622" spans="1:19" x14ac:dyDescent="0.25">
      <c r="A2622" t="s">
        <v>478</v>
      </c>
      <c r="B2622" t="s">
        <v>284</v>
      </c>
      <c r="C2622" t="s">
        <v>309</v>
      </c>
      <c r="D2622" t="s">
        <v>477</v>
      </c>
      <c r="E2622" t="s">
        <v>108</v>
      </c>
      <c r="F2622" t="s">
        <v>109</v>
      </c>
      <c r="G2622" s="133">
        <v>16</v>
      </c>
      <c r="H2622" t="s">
        <v>244</v>
      </c>
      <c r="I2622" t="s">
        <v>575</v>
      </c>
      <c r="J2622" t="s">
        <v>509</v>
      </c>
      <c r="K2622" s="327">
        <v>2</v>
      </c>
      <c r="L2622" s="326">
        <v>2.090000081807375E-3</v>
      </c>
      <c r="M2622" s="326">
        <v>2.330000046640635E-3</v>
      </c>
      <c r="N2622" s="327">
        <v>26</v>
      </c>
      <c r="O2622" s="326">
        <v>5.4899998940527439E-3</v>
      </c>
      <c r="P2622" s="326">
        <v>6.0100001282989979E-3</v>
      </c>
      <c r="Q2622" s="327">
        <v>909</v>
      </c>
      <c r="R2622" s="326">
        <v>7.3699997738003731E-3</v>
      </c>
      <c r="S2622" s="325">
        <v>7.8499997034668922E-3</v>
      </c>
    </row>
    <row r="2623" spans="1:19" x14ac:dyDescent="0.25">
      <c r="A2623" t="s">
        <v>478</v>
      </c>
      <c r="B2623" t="s">
        <v>284</v>
      </c>
      <c r="C2623" t="s">
        <v>309</v>
      </c>
      <c r="D2623" t="s">
        <v>477</v>
      </c>
      <c r="E2623" t="s">
        <v>108</v>
      </c>
      <c r="F2623" t="s">
        <v>109</v>
      </c>
      <c r="G2623" s="133">
        <v>16</v>
      </c>
      <c r="H2623" t="s">
        <v>244</v>
      </c>
      <c r="I2623" t="s">
        <v>575</v>
      </c>
      <c r="J2623" t="s">
        <v>508</v>
      </c>
      <c r="K2623" s="327">
        <v>2</v>
      </c>
      <c r="L2623" s="326">
        <v>2.090000081807375E-3</v>
      </c>
      <c r="M2623" s="326">
        <v>2.330000046640635E-3</v>
      </c>
      <c r="N2623" s="327">
        <v>32</v>
      </c>
      <c r="O2623" s="326">
        <v>6.7599997855722904E-3</v>
      </c>
      <c r="P2623" s="326">
        <v>7.3899999260902396E-3</v>
      </c>
      <c r="Q2623" s="327">
        <v>2219</v>
      </c>
      <c r="R2623" s="326">
        <v>1.7980000004172329E-2</v>
      </c>
      <c r="S2623" s="325">
        <v>1.9169999286532399E-2</v>
      </c>
    </row>
    <row r="2624" spans="1:19" x14ac:dyDescent="0.25">
      <c r="A2624" t="s">
        <v>478</v>
      </c>
      <c r="B2624" t="s">
        <v>284</v>
      </c>
      <c r="C2624" t="s">
        <v>309</v>
      </c>
      <c r="D2624" t="s">
        <v>477</v>
      </c>
      <c r="E2624" t="s">
        <v>108</v>
      </c>
      <c r="F2624" t="s">
        <v>109</v>
      </c>
      <c r="G2624" s="133">
        <v>16</v>
      </c>
      <c r="H2624" t="s">
        <v>244</v>
      </c>
      <c r="I2624" t="s">
        <v>575</v>
      </c>
      <c r="J2624" t="s">
        <v>438</v>
      </c>
      <c r="K2624" s="327">
        <v>95</v>
      </c>
      <c r="L2624" s="326">
        <v>9.9480003118515015E-2</v>
      </c>
      <c r="N2624" s="327">
        <v>403</v>
      </c>
      <c r="O2624" s="326">
        <v>8.5160002112388611E-2</v>
      </c>
      <c r="Q2624" s="327">
        <v>7648</v>
      </c>
      <c r="R2624" s="326">
        <v>6.1980001628398902E-2</v>
      </c>
      <c r="S2624" s="325"/>
    </row>
    <row r="2625" spans="1:19" x14ac:dyDescent="0.25">
      <c r="A2625" t="s">
        <v>478</v>
      </c>
      <c r="B2625" t="s">
        <v>284</v>
      </c>
      <c r="C2625" t="s">
        <v>309</v>
      </c>
      <c r="D2625" t="s">
        <v>477</v>
      </c>
      <c r="E2625" t="s">
        <v>108</v>
      </c>
      <c r="F2625" t="s">
        <v>109</v>
      </c>
      <c r="G2625" s="133">
        <v>16</v>
      </c>
      <c r="H2625" t="s">
        <v>244</v>
      </c>
      <c r="I2625" t="s">
        <v>575</v>
      </c>
      <c r="J2625" t="s">
        <v>507</v>
      </c>
      <c r="K2625" s="327">
        <v>806</v>
      </c>
      <c r="L2625" s="326">
        <v>0.84398001432418823</v>
      </c>
      <c r="M2625" s="326">
        <v>0.93721002340316772</v>
      </c>
      <c r="N2625" s="327">
        <v>4138</v>
      </c>
      <c r="O2625" s="326">
        <v>0.87446999549865723</v>
      </c>
      <c r="P2625" s="326">
        <v>0.95587998628616333</v>
      </c>
      <c r="Q2625" s="327">
        <v>104728</v>
      </c>
      <c r="R2625" s="326">
        <v>0.84878998994827271</v>
      </c>
      <c r="S2625" s="325">
        <v>0.90487998723983765</v>
      </c>
    </row>
    <row r="2626" spans="1:19" x14ac:dyDescent="0.25">
      <c r="A2626" t="s">
        <v>478</v>
      </c>
      <c r="B2626" t="s">
        <v>284</v>
      </c>
      <c r="C2626" t="s">
        <v>309</v>
      </c>
      <c r="D2626" t="s">
        <v>477</v>
      </c>
      <c r="E2626" t="s">
        <v>108</v>
      </c>
      <c r="F2626" t="s">
        <v>109</v>
      </c>
      <c r="G2626">
        <v>16</v>
      </c>
      <c r="H2626" t="s">
        <v>244</v>
      </c>
      <c r="I2626" t="s">
        <v>576</v>
      </c>
      <c r="J2626" t="s">
        <v>485</v>
      </c>
      <c r="K2626" s="142">
        <v>0</v>
      </c>
      <c r="L2626" s="326">
        <v>0</v>
      </c>
      <c r="N2626" s="142">
        <v>0</v>
      </c>
      <c r="O2626" s="326">
        <v>0</v>
      </c>
      <c r="Q2626" s="142">
        <v>2</v>
      </c>
      <c r="R2626" s="326">
        <v>1.99999994947575E-5</v>
      </c>
      <c r="S2626" s="326">
        <v>0.5</v>
      </c>
    </row>
    <row r="2627" spans="1:19" x14ac:dyDescent="0.25">
      <c r="A2627" t="s">
        <v>478</v>
      </c>
      <c r="B2627" t="s">
        <v>284</v>
      </c>
      <c r="C2627" t="s">
        <v>309</v>
      </c>
      <c r="D2627" t="s">
        <v>477</v>
      </c>
      <c r="E2627" t="s">
        <v>108</v>
      </c>
      <c r="F2627" t="s">
        <v>109</v>
      </c>
      <c r="G2627">
        <v>16</v>
      </c>
      <c r="H2627" t="s">
        <v>244</v>
      </c>
      <c r="I2627" t="s">
        <v>576</v>
      </c>
      <c r="J2627" t="s">
        <v>484</v>
      </c>
      <c r="K2627" s="142">
        <v>0</v>
      </c>
      <c r="L2627" s="326">
        <v>0</v>
      </c>
      <c r="N2627" s="142">
        <v>0</v>
      </c>
      <c r="O2627" s="326">
        <v>0</v>
      </c>
      <c r="Q2627" s="142">
        <v>2</v>
      </c>
      <c r="R2627" s="326">
        <v>1.99999994947575E-5</v>
      </c>
      <c r="S2627" s="326">
        <v>0.5</v>
      </c>
    </row>
    <row r="2628" spans="1:19" x14ac:dyDescent="0.25">
      <c r="A2628" t="s">
        <v>478</v>
      </c>
      <c r="B2628" t="s">
        <v>284</v>
      </c>
      <c r="C2628" t="s">
        <v>309</v>
      </c>
      <c r="D2628" t="s">
        <v>477</v>
      </c>
      <c r="E2628" t="s">
        <v>108</v>
      </c>
      <c r="F2628" t="s">
        <v>109</v>
      </c>
      <c r="G2628">
        <v>16</v>
      </c>
      <c r="H2628" t="s">
        <v>244</v>
      </c>
      <c r="I2628" t="s">
        <v>576</v>
      </c>
      <c r="J2628" t="s">
        <v>438</v>
      </c>
      <c r="K2628" s="142">
        <v>955</v>
      </c>
      <c r="L2628" s="326">
        <v>1</v>
      </c>
      <c r="N2628" s="142">
        <v>4732</v>
      </c>
      <c r="O2628" s="326">
        <v>1</v>
      </c>
      <c r="Q2628" s="142">
        <v>123381</v>
      </c>
      <c r="R2628" s="326">
        <v>0.99997001886367798</v>
      </c>
    </row>
    <row r="2629" spans="1:19" x14ac:dyDescent="0.25">
      <c r="A2629" t="s">
        <v>478</v>
      </c>
      <c r="B2629" t="s">
        <v>284</v>
      </c>
      <c r="C2629" t="s">
        <v>309</v>
      </c>
      <c r="D2629" t="s">
        <v>477</v>
      </c>
      <c r="E2629" t="s">
        <v>108</v>
      </c>
      <c r="F2629" t="s">
        <v>109</v>
      </c>
      <c r="G2629" s="133">
        <v>16</v>
      </c>
      <c r="H2629" t="s">
        <v>244</v>
      </c>
      <c r="I2629" t="s">
        <v>504</v>
      </c>
      <c r="J2629" t="s">
        <v>506</v>
      </c>
      <c r="K2629" s="327">
        <v>277</v>
      </c>
      <c r="L2629" s="326">
        <v>0.29004999995231628</v>
      </c>
      <c r="N2629" s="327">
        <v>815</v>
      </c>
      <c r="O2629" s="326">
        <v>0.1722300052642822</v>
      </c>
      <c r="Q2629" s="327">
        <v>14319</v>
      </c>
      <c r="R2629" s="326">
        <v>0.11604999750852581</v>
      </c>
      <c r="S2629" s="325"/>
    </row>
    <row r="2630" spans="1:19" x14ac:dyDescent="0.25">
      <c r="A2630" t="s">
        <v>478</v>
      </c>
      <c r="B2630" t="s">
        <v>284</v>
      </c>
      <c r="C2630" t="s">
        <v>309</v>
      </c>
      <c r="D2630" t="s">
        <v>477</v>
      </c>
      <c r="E2630" t="s">
        <v>108</v>
      </c>
      <c r="F2630" t="s">
        <v>109</v>
      </c>
      <c r="G2630" s="133">
        <v>16</v>
      </c>
      <c r="H2630" t="s">
        <v>244</v>
      </c>
      <c r="I2630" t="s">
        <v>504</v>
      </c>
      <c r="J2630" t="s">
        <v>424</v>
      </c>
      <c r="K2630" s="327">
        <v>125</v>
      </c>
      <c r="L2630" s="326">
        <v>0.13088999688625341</v>
      </c>
      <c r="M2630" s="326">
        <v>0.18436999619007111</v>
      </c>
      <c r="N2630" s="327">
        <v>444</v>
      </c>
      <c r="O2630" s="326">
        <v>9.3829996883869171E-2</v>
      </c>
      <c r="P2630" s="326">
        <v>0.1133499965071678</v>
      </c>
      <c r="Q2630" s="327">
        <v>13286</v>
      </c>
      <c r="R2630" s="326">
        <v>0.1076800003647804</v>
      </c>
      <c r="S2630" s="325">
        <v>0.12182000279426571</v>
      </c>
    </row>
    <row r="2631" spans="1:19" x14ac:dyDescent="0.25">
      <c r="A2631" t="s">
        <v>478</v>
      </c>
      <c r="B2631" t="s">
        <v>284</v>
      </c>
      <c r="C2631" t="s">
        <v>309</v>
      </c>
      <c r="D2631" t="s">
        <v>477</v>
      </c>
      <c r="E2631" t="s">
        <v>108</v>
      </c>
      <c r="F2631" t="s">
        <v>109</v>
      </c>
      <c r="G2631">
        <v>16</v>
      </c>
      <c r="H2631" t="s">
        <v>244</v>
      </c>
      <c r="I2631" t="s">
        <v>504</v>
      </c>
      <c r="J2631" t="s">
        <v>455</v>
      </c>
      <c r="K2631" s="142">
        <v>282</v>
      </c>
      <c r="L2631" s="326">
        <v>0.29528999328613281</v>
      </c>
      <c r="M2631" s="326">
        <v>0.41593000292778021</v>
      </c>
      <c r="N2631" s="142">
        <v>1461</v>
      </c>
      <c r="O2631" s="326">
        <v>0.30875000357627869</v>
      </c>
      <c r="P2631" s="326">
        <v>0.37299001216888428</v>
      </c>
      <c r="Q2631" s="142">
        <v>43045</v>
      </c>
      <c r="R2631" s="326">
        <v>0.34887000918388372</v>
      </c>
      <c r="S2631" s="326">
        <v>0.39467000961303711</v>
      </c>
    </row>
    <row r="2632" spans="1:19" x14ac:dyDescent="0.25">
      <c r="A2632" t="s">
        <v>478</v>
      </c>
      <c r="B2632" t="s">
        <v>284</v>
      </c>
      <c r="C2632" t="s">
        <v>309</v>
      </c>
      <c r="D2632" t="s">
        <v>477</v>
      </c>
      <c r="E2632" t="s">
        <v>108</v>
      </c>
      <c r="F2632" t="s">
        <v>109</v>
      </c>
      <c r="G2632">
        <v>16</v>
      </c>
      <c r="H2632" t="s">
        <v>244</v>
      </c>
      <c r="I2632" t="s">
        <v>504</v>
      </c>
      <c r="J2632" t="s">
        <v>505</v>
      </c>
      <c r="K2632" s="142">
        <v>225</v>
      </c>
      <c r="L2632" s="326">
        <v>0.2355999946594238</v>
      </c>
      <c r="M2632" s="326">
        <v>0.3318600058555603</v>
      </c>
      <c r="N2632" s="142">
        <v>1641</v>
      </c>
      <c r="O2632" s="326">
        <v>0.34678998589515692</v>
      </c>
      <c r="P2632" s="326">
        <v>0.41894000768661499</v>
      </c>
      <c r="Q2632" s="142">
        <v>42835</v>
      </c>
      <c r="R2632" s="326">
        <v>0.34716999530792242</v>
      </c>
      <c r="S2632" s="326">
        <v>0.39274001121521002</v>
      </c>
    </row>
    <row r="2633" spans="1:19" x14ac:dyDescent="0.25">
      <c r="A2633" t="s">
        <v>478</v>
      </c>
      <c r="B2633" t="s">
        <v>284</v>
      </c>
      <c r="C2633" t="s">
        <v>309</v>
      </c>
      <c r="D2633" t="s">
        <v>477</v>
      </c>
      <c r="E2633" t="s">
        <v>108</v>
      </c>
      <c r="F2633" t="s">
        <v>109</v>
      </c>
      <c r="G2633" s="133">
        <v>16</v>
      </c>
      <c r="H2633" t="s">
        <v>244</v>
      </c>
      <c r="I2633" t="s">
        <v>504</v>
      </c>
      <c r="J2633" t="s">
        <v>503</v>
      </c>
      <c r="K2633" s="327">
        <v>46</v>
      </c>
      <c r="L2633" s="326">
        <v>4.8170000314712517E-2</v>
      </c>
      <c r="M2633" s="326">
        <v>6.7850001156330109E-2</v>
      </c>
      <c r="N2633" s="327">
        <v>371</v>
      </c>
      <c r="O2633" s="326">
        <v>7.8400000929832458E-2</v>
      </c>
      <c r="P2633" s="326">
        <v>9.471999853849411E-2</v>
      </c>
      <c r="Q2633" s="327">
        <v>9900</v>
      </c>
      <c r="R2633" s="326">
        <v>8.0239996314048767E-2</v>
      </c>
      <c r="S2633" s="325">
        <v>9.0769998729228973E-2</v>
      </c>
    </row>
    <row r="2634" spans="1:19" x14ac:dyDescent="0.25">
      <c r="A2634" t="s">
        <v>478</v>
      </c>
      <c r="B2634" t="s">
        <v>284</v>
      </c>
      <c r="C2634" t="s">
        <v>309</v>
      </c>
      <c r="D2634" t="s">
        <v>477</v>
      </c>
      <c r="E2634" t="s">
        <v>108</v>
      </c>
      <c r="F2634" t="s">
        <v>109</v>
      </c>
      <c r="G2634" s="133">
        <v>16</v>
      </c>
      <c r="H2634" t="s">
        <v>244</v>
      </c>
      <c r="I2634" t="s">
        <v>501</v>
      </c>
      <c r="J2634" t="s">
        <v>502</v>
      </c>
      <c r="K2634" s="327">
        <v>277</v>
      </c>
      <c r="L2634" s="326">
        <v>0.29004999995231628</v>
      </c>
      <c r="N2634" s="327">
        <v>815</v>
      </c>
      <c r="O2634" s="326">
        <v>0.1722300052642822</v>
      </c>
      <c r="Q2634" s="327">
        <v>14319</v>
      </c>
      <c r="R2634" s="326">
        <v>0.11604999750852581</v>
      </c>
      <c r="S2634" s="325"/>
    </row>
    <row r="2635" spans="1:19" x14ac:dyDescent="0.25">
      <c r="A2635" t="s">
        <v>478</v>
      </c>
      <c r="B2635" t="s">
        <v>284</v>
      </c>
      <c r="C2635" t="s">
        <v>309</v>
      </c>
      <c r="D2635" t="s">
        <v>477</v>
      </c>
      <c r="E2635" t="s">
        <v>108</v>
      </c>
      <c r="F2635" t="s">
        <v>109</v>
      </c>
      <c r="G2635" s="133">
        <v>16</v>
      </c>
      <c r="H2635" t="s">
        <v>244</v>
      </c>
      <c r="I2635" t="s">
        <v>501</v>
      </c>
      <c r="J2635" t="s">
        <v>500</v>
      </c>
      <c r="K2635" s="327">
        <v>678</v>
      </c>
      <c r="L2635" s="326">
        <v>0.70994997024536133</v>
      </c>
      <c r="M2635" s="326">
        <v>1</v>
      </c>
      <c r="N2635" s="327">
        <v>3917</v>
      </c>
      <c r="O2635" s="326">
        <v>0.82776999473571777</v>
      </c>
      <c r="P2635" s="326">
        <v>1</v>
      </c>
      <c r="Q2635" s="327">
        <v>109066</v>
      </c>
      <c r="R2635" s="326">
        <v>0.88394999504089355</v>
      </c>
      <c r="S2635" s="325">
        <v>1</v>
      </c>
    </row>
    <row r="2636" spans="1:19" x14ac:dyDescent="0.25">
      <c r="A2636" t="s">
        <v>478</v>
      </c>
      <c r="B2636" t="s">
        <v>284</v>
      </c>
      <c r="C2636" t="s">
        <v>309</v>
      </c>
      <c r="D2636" t="s">
        <v>477</v>
      </c>
      <c r="E2636" t="s">
        <v>108</v>
      </c>
      <c r="F2636" t="s">
        <v>109</v>
      </c>
      <c r="G2636">
        <v>16</v>
      </c>
      <c r="H2636" t="s">
        <v>244</v>
      </c>
      <c r="I2636" t="s">
        <v>577</v>
      </c>
      <c r="J2636" t="s">
        <v>493</v>
      </c>
      <c r="K2636" s="142">
        <v>486</v>
      </c>
      <c r="L2636" s="326">
        <v>0.508899986743927</v>
      </c>
      <c r="N2636" s="142">
        <v>1868</v>
      </c>
      <c r="O2636" s="326">
        <v>0.39476001262664789</v>
      </c>
      <c r="Q2636" s="142">
        <v>45663</v>
      </c>
      <c r="R2636" s="326">
        <v>0.37009000778198242</v>
      </c>
    </row>
    <row r="2637" spans="1:19" x14ac:dyDescent="0.25">
      <c r="A2637" t="s">
        <v>478</v>
      </c>
      <c r="B2637" t="s">
        <v>284</v>
      </c>
      <c r="C2637" t="s">
        <v>309</v>
      </c>
      <c r="D2637" t="s">
        <v>477</v>
      </c>
      <c r="E2637" t="s">
        <v>108</v>
      </c>
      <c r="F2637" t="s">
        <v>109</v>
      </c>
      <c r="G2637" s="133">
        <v>16</v>
      </c>
      <c r="H2637" t="s">
        <v>244</v>
      </c>
      <c r="I2637" t="s">
        <v>577</v>
      </c>
      <c r="J2637" t="s">
        <v>492</v>
      </c>
      <c r="K2637" s="327">
        <v>430</v>
      </c>
      <c r="L2637" s="326">
        <v>0.45026001334190369</v>
      </c>
      <c r="M2637" s="326">
        <v>0.91684001684188843</v>
      </c>
      <c r="N2637" s="327">
        <v>2493</v>
      </c>
      <c r="O2637" s="326">
        <v>0.5268399715423584</v>
      </c>
      <c r="P2637" s="326">
        <v>0.87045997381210327</v>
      </c>
      <c r="Q2637" s="327">
        <v>63272</v>
      </c>
      <c r="R2637" s="326">
        <v>0.51279997825622559</v>
      </c>
      <c r="S2637" s="325">
        <v>0.81407999992370605</v>
      </c>
    </row>
    <row r="2638" spans="1:19" x14ac:dyDescent="0.25">
      <c r="A2638" t="s">
        <v>478</v>
      </c>
      <c r="B2638" t="s">
        <v>284</v>
      </c>
      <c r="C2638" t="s">
        <v>309</v>
      </c>
      <c r="D2638" t="s">
        <v>477</v>
      </c>
      <c r="E2638" t="s">
        <v>108</v>
      </c>
      <c r="F2638" t="s">
        <v>109</v>
      </c>
      <c r="G2638" s="133">
        <v>16</v>
      </c>
      <c r="H2638" t="s">
        <v>244</v>
      </c>
      <c r="I2638" t="s">
        <v>577</v>
      </c>
      <c r="J2638" t="s">
        <v>491</v>
      </c>
      <c r="K2638" s="327">
        <v>31</v>
      </c>
      <c r="L2638" s="326">
        <v>3.2460000365972519E-2</v>
      </c>
      <c r="M2638" s="326">
        <v>6.6100001335144043E-2</v>
      </c>
      <c r="N2638" s="327">
        <v>253</v>
      </c>
      <c r="O2638" s="326">
        <v>5.3470000624656677E-2</v>
      </c>
      <c r="P2638" s="326">
        <v>8.8339999318122864E-2</v>
      </c>
      <c r="Q2638" s="327">
        <v>9186</v>
      </c>
      <c r="R2638" s="326">
        <v>7.4450001120567322E-2</v>
      </c>
      <c r="S2638" s="325">
        <v>0.11818999797105791</v>
      </c>
    </row>
    <row r="2639" spans="1:19" x14ac:dyDescent="0.25">
      <c r="A2639" t="s">
        <v>478</v>
      </c>
      <c r="B2639" t="s">
        <v>284</v>
      </c>
      <c r="C2639" t="s">
        <v>309</v>
      </c>
      <c r="D2639" t="s">
        <v>477</v>
      </c>
      <c r="E2639" t="s">
        <v>108</v>
      </c>
      <c r="F2639" t="s">
        <v>109</v>
      </c>
      <c r="G2639" s="133">
        <v>16</v>
      </c>
      <c r="H2639" t="s">
        <v>244</v>
      </c>
      <c r="I2639" t="s">
        <v>577</v>
      </c>
      <c r="J2639" t="s">
        <v>490</v>
      </c>
      <c r="K2639" s="327">
        <v>6</v>
      </c>
      <c r="L2639" s="326">
        <v>6.2799998559057713E-3</v>
      </c>
      <c r="M2639" s="326">
        <v>1.2790000066161159E-2</v>
      </c>
      <c r="N2639" s="327">
        <v>77</v>
      </c>
      <c r="O2639" s="326">
        <v>1.6270000487565991E-2</v>
      </c>
      <c r="P2639" s="326">
        <v>2.6890000328421589E-2</v>
      </c>
      <c r="Q2639" s="327">
        <v>3071</v>
      </c>
      <c r="R2639" s="326">
        <v>2.489000000059605E-2</v>
      </c>
      <c r="S2639" s="325">
        <v>3.9510000497102737E-2</v>
      </c>
    </row>
    <row r="2640" spans="1:19" x14ac:dyDescent="0.25">
      <c r="A2640" t="s">
        <v>478</v>
      </c>
      <c r="B2640" t="s">
        <v>284</v>
      </c>
      <c r="C2640" t="s">
        <v>309</v>
      </c>
      <c r="D2640" t="s">
        <v>477</v>
      </c>
      <c r="E2640" t="s">
        <v>108</v>
      </c>
      <c r="F2640" t="s">
        <v>109</v>
      </c>
      <c r="G2640">
        <v>16</v>
      </c>
      <c r="H2640" t="s">
        <v>244</v>
      </c>
      <c r="I2640" t="s">
        <v>577</v>
      </c>
      <c r="J2640" t="s">
        <v>489</v>
      </c>
      <c r="K2640" s="142">
        <v>2</v>
      </c>
      <c r="L2640" s="326">
        <v>2.090000081807375E-3</v>
      </c>
      <c r="M2640" s="326">
        <v>4.2599998414516449E-3</v>
      </c>
      <c r="N2640" s="142">
        <v>34</v>
      </c>
      <c r="O2640" s="326">
        <v>7.1899998001754284E-3</v>
      </c>
      <c r="P2640" s="326">
        <v>1.1869999580085279E-2</v>
      </c>
      <c r="Q2640" s="142">
        <v>1819</v>
      </c>
      <c r="R2640" s="326">
        <v>1.473999954760075E-2</v>
      </c>
      <c r="S2640" s="326">
        <v>2.339999936521053E-2</v>
      </c>
    </row>
    <row r="2641" spans="1:19" x14ac:dyDescent="0.25">
      <c r="A2641" t="s">
        <v>478</v>
      </c>
      <c r="B2641" t="s">
        <v>284</v>
      </c>
      <c r="C2641" t="s">
        <v>309</v>
      </c>
      <c r="D2641" t="s">
        <v>477</v>
      </c>
      <c r="E2641" t="s">
        <v>108</v>
      </c>
      <c r="F2641" t="s">
        <v>109</v>
      </c>
      <c r="G2641" s="133">
        <v>16</v>
      </c>
      <c r="H2641" t="s">
        <v>244</v>
      </c>
      <c r="I2641" t="s">
        <v>577</v>
      </c>
      <c r="J2641" t="s">
        <v>488</v>
      </c>
      <c r="K2641" s="327">
        <v>0</v>
      </c>
      <c r="L2641" s="326">
        <v>0</v>
      </c>
      <c r="M2641" s="326">
        <v>0</v>
      </c>
      <c r="N2641" s="327">
        <v>7</v>
      </c>
      <c r="O2641" s="326">
        <v>1.47999997716397E-3</v>
      </c>
      <c r="P2641" s="326">
        <v>2.4399999529123311E-3</v>
      </c>
      <c r="Q2641" s="327">
        <v>374</v>
      </c>
      <c r="R2641" s="326">
        <v>3.03000002168119E-3</v>
      </c>
      <c r="S2641" s="325">
        <v>4.8099998384714127E-3</v>
      </c>
    </row>
    <row r="2642" spans="1:19" x14ac:dyDescent="0.25">
      <c r="A2642" t="s">
        <v>478</v>
      </c>
      <c r="B2642" t="s">
        <v>284</v>
      </c>
      <c r="C2642" t="s">
        <v>309</v>
      </c>
      <c r="D2642" t="s">
        <v>477</v>
      </c>
      <c r="E2642" t="s">
        <v>108</v>
      </c>
      <c r="F2642" t="s">
        <v>109</v>
      </c>
      <c r="G2642" s="133">
        <v>16</v>
      </c>
      <c r="H2642" t="s">
        <v>244</v>
      </c>
      <c r="I2642" t="s">
        <v>499</v>
      </c>
      <c r="J2642" t="s">
        <v>261</v>
      </c>
      <c r="K2642" s="327">
        <v>953</v>
      </c>
      <c r="L2642" s="326">
        <v>0.9979100227355957</v>
      </c>
      <c r="N2642" s="327">
        <v>4702</v>
      </c>
      <c r="O2642" s="326">
        <v>0.99365997314453125</v>
      </c>
      <c r="Q2642" s="327">
        <v>122496</v>
      </c>
      <c r="R2642" s="326">
        <v>0.99278998374938965</v>
      </c>
      <c r="S2642" s="325"/>
    </row>
    <row r="2643" spans="1:19" x14ac:dyDescent="0.25">
      <c r="A2643" t="s">
        <v>478</v>
      </c>
      <c r="B2643" t="s">
        <v>284</v>
      </c>
      <c r="C2643" t="s">
        <v>309</v>
      </c>
      <c r="D2643" t="s">
        <v>477</v>
      </c>
      <c r="E2643" t="s">
        <v>108</v>
      </c>
      <c r="F2643" t="s">
        <v>109</v>
      </c>
      <c r="G2643" s="133">
        <v>16</v>
      </c>
      <c r="H2643" t="s">
        <v>244</v>
      </c>
      <c r="I2643" t="s">
        <v>499</v>
      </c>
      <c r="J2643" t="s">
        <v>262</v>
      </c>
      <c r="K2643" s="327">
        <v>2</v>
      </c>
      <c r="L2643" s="326">
        <v>2.090000081807375E-3</v>
      </c>
      <c r="N2643" s="327">
        <v>30</v>
      </c>
      <c r="O2643" s="326">
        <v>6.3399998471140862E-3</v>
      </c>
      <c r="Q2643" s="327">
        <v>889</v>
      </c>
      <c r="R2643" s="326">
        <v>7.2099999524652958E-3</v>
      </c>
      <c r="S2643" s="325"/>
    </row>
    <row r="2644" spans="1:19" x14ac:dyDescent="0.25">
      <c r="A2644" t="s">
        <v>478</v>
      </c>
      <c r="B2644" t="s">
        <v>284</v>
      </c>
      <c r="C2644" t="s">
        <v>309</v>
      </c>
      <c r="D2644" t="s">
        <v>477</v>
      </c>
      <c r="E2644" t="s">
        <v>108</v>
      </c>
      <c r="F2644" t="s">
        <v>109</v>
      </c>
      <c r="G2644" s="133">
        <v>16</v>
      </c>
      <c r="H2644" t="s">
        <v>244</v>
      </c>
      <c r="I2644" t="s">
        <v>578</v>
      </c>
      <c r="J2644" t="s">
        <v>498</v>
      </c>
      <c r="K2644" s="327">
        <v>181</v>
      </c>
      <c r="L2644" s="326">
        <v>0.18953000009059909</v>
      </c>
      <c r="N2644" s="327">
        <v>537</v>
      </c>
      <c r="O2644" s="326">
        <v>0.1134800016880035</v>
      </c>
      <c r="Q2644" s="327">
        <v>17871</v>
      </c>
      <c r="R2644" s="326">
        <v>0.1448400020599365</v>
      </c>
      <c r="S2644" s="325"/>
    </row>
    <row r="2645" spans="1:19" x14ac:dyDescent="0.25">
      <c r="A2645" t="s">
        <v>478</v>
      </c>
      <c r="B2645" t="s">
        <v>284</v>
      </c>
      <c r="C2645" t="s">
        <v>309</v>
      </c>
      <c r="D2645" t="s">
        <v>477</v>
      </c>
      <c r="E2645" t="s">
        <v>108</v>
      </c>
      <c r="F2645" t="s">
        <v>109</v>
      </c>
      <c r="G2645" s="133">
        <v>16</v>
      </c>
      <c r="H2645" t="s">
        <v>244</v>
      </c>
      <c r="I2645" t="s">
        <v>578</v>
      </c>
      <c r="J2645" t="s">
        <v>497</v>
      </c>
      <c r="K2645" s="327">
        <v>237</v>
      </c>
      <c r="L2645" s="326">
        <v>0.24817000329494479</v>
      </c>
      <c r="N2645" s="327">
        <v>845</v>
      </c>
      <c r="O2645" s="326">
        <v>0.17857000231742859</v>
      </c>
      <c r="Q2645" s="327">
        <v>21943</v>
      </c>
      <c r="R2645" s="326">
        <v>0.17783999443054199</v>
      </c>
      <c r="S2645" s="325"/>
    </row>
    <row r="2646" spans="1:19" x14ac:dyDescent="0.25">
      <c r="A2646" t="s">
        <v>478</v>
      </c>
      <c r="B2646" t="s">
        <v>284</v>
      </c>
      <c r="C2646" t="s">
        <v>309</v>
      </c>
      <c r="D2646" t="s">
        <v>477</v>
      </c>
      <c r="E2646" t="s">
        <v>108</v>
      </c>
      <c r="F2646" t="s">
        <v>109</v>
      </c>
      <c r="G2646" s="133">
        <v>16</v>
      </c>
      <c r="H2646" t="s">
        <v>244</v>
      </c>
      <c r="I2646" t="s">
        <v>578</v>
      </c>
      <c r="J2646" t="s">
        <v>496</v>
      </c>
      <c r="K2646" s="327">
        <v>199</v>
      </c>
      <c r="L2646" s="326">
        <v>0.20837999880313871</v>
      </c>
      <c r="N2646" s="327">
        <v>1099</v>
      </c>
      <c r="O2646" s="326">
        <v>0.23225000500679019</v>
      </c>
      <c r="Q2646" s="327">
        <v>25988</v>
      </c>
      <c r="R2646" s="326">
        <v>0.21062999963760379</v>
      </c>
      <c r="S2646" s="325"/>
    </row>
    <row r="2647" spans="1:19" x14ac:dyDescent="0.25">
      <c r="A2647" t="s">
        <v>478</v>
      </c>
      <c r="B2647" t="s">
        <v>284</v>
      </c>
      <c r="C2647" t="s">
        <v>309</v>
      </c>
      <c r="D2647" t="s">
        <v>477</v>
      </c>
      <c r="E2647" t="s">
        <v>108</v>
      </c>
      <c r="F2647" t="s">
        <v>109</v>
      </c>
      <c r="G2647" s="133">
        <v>16</v>
      </c>
      <c r="H2647" t="s">
        <v>244</v>
      </c>
      <c r="I2647" t="s">
        <v>578</v>
      </c>
      <c r="J2647" t="s">
        <v>495</v>
      </c>
      <c r="K2647" s="327">
        <v>192</v>
      </c>
      <c r="L2647" s="326">
        <v>0.20104999840259549</v>
      </c>
      <c r="N2647" s="327">
        <v>1196</v>
      </c>
      <c r="O2647" s="326">
        <v>0.25275000929832458</v>
      </c>
      <c r="Q2647" s="327">
        <v>27975</v>
      </c>
      <c r="R2647" s="326">
        <v>0.22673000395298001</v>
      </c>
      <c r="S2647" s="325"/>
    </row>
    <row r="2648" spans="1:19" x14ac:dyDescent="0.25">
      <c r="A2648" t="s">
        <v>478</v>
      </c>
      <c r="B2648" t="s">
        <v>284</v>
      </c>
      <c r="C2648" t="s">
        <v>309</v>
      </c>
      <c r="D2648" t="s">
        <v>477</v>
      </c>
      <c r="E2648" t="s">
        <v>108</v>
      </c>
      <c r="F2648" t="s">
        <v>109</v>
      </c>
      <c r="G2648" s="133">
        <v>16</v>
      </c>
      <c r="H2648" t="s">
        <v>244</v>
      </c>
      <c r="I2648" t="s">
        <v>578</v>
      </c>
      <c r="J2648" t="s">
        <v>494</v>
      </c>
      <c r="K2648" s="327">
        <v>146</v>
      </c>
      <c r="L2648" s="326">
        <v>0.152879998087883</v>
      </c>
      <c r="N2648" s="327">
        <v>1055</v>
      </c>
      <c r="O2648" s="326">
        <v>0.22294999659061429</v>
      </c>
      <c r="Q2648" s="327">
        <v>29608</v>
      </c>
      <c r="R2648" s="326">
        <v>0.23995999991893771</v>
      </c>
      <c r="S2648" s="325"/>
    </row>
    <row r="2649" spans="1:19" x14ac:dyDescent="0.25">
      <c r="A2649" t="s">
        <v>478</v>
      </c>
      <c r="B2649" t="s">
        <v>284</v>
      </c>
      <c r="C2649" t="s">
        <v>309</v>
      </c>
      <c r="D2649" t="s">
        <v>477</v>
      </c>
      <c r="E2649" t="s">
        <v>108</v>
      </c>
      <c r="F2649" t="s">
        <v>109</v>
      </c>
      <c r="G2649">
        <v>16</v>
      </c>
      <c r="H2649" t="s">
        <v>244</v>
      </c>
      <c r="I2649" t="s">
        <v>476</v>
      </c>
      <c r="J2649" t="s">
        <v>482</v>
      </c>
      <c r="K2649" s="142">
        <v>697</v>
      </c>
      <c r="L2649" s="326">
        <v>0.7298399806022644</v>
      </c>
      <c r="M2649" s="326">
        <v>0.7676200270652771</v>
      </c>
      <c r="N2649" s="142">
        <v>3520</v>
      </c>
      <c r="O2649" s="326">
        <v>0.74387001991271973</v>
      </c>
      <c r="P2649" s="326">
        <v>0.78817999362945557</v>
      </c>
      <c r="Q2649" s="142">
        <v>91484</v>
      </c>
      <c r="R2649" s="326">
        <v>0.74145001173019409</v>
      </c>
      <c r="S2649" s="326">
        <v>0.77395999431610107</v>
      </c>
    </row>
    <row r="2650" spans="1:19" x14ac:dyDescent="0.25">
      <c r="A2650" t="s">
        <v>478</v>
      </c>
      <c r="B2650" t="s">
        <v>284</v>
      </c>
      <c r="C2650" t="s">
        <v>309</v>
      </c>
      <c r="D2650" t="s">
        <v>477</v>
      </c>
      <c r="E2650" t="s">
        <v>108</v>
      </c>
      <c r="F2650" t="s">
        <v>109</v>
      </c>
      <c r="G2650">
        <v>16</v>
      </c>
      <c r="H2650" t="s">
        <v>244</v>
      </c>
      <c r="I2650" t="s">
        <v>476</v>
      </c>
      <c r="J2650" t="s">
        <v>481</v>
      </c>
      <c r="K2650" s="142">
        <v>89</v>
      </c>
      <c r="L2650" s="326">
        <v>9.3189999461174011E-2</v>
      </c>
      <c r="M2650" s="326">
        <v>9.8020002245903015E-2</v>
      </c>
      <c r="N2650" s="142">
        <v>459</v>
      </c>
      <c r="O2650" s="326">
        <v>9.7000002861022949E-2</v>
      </c>
      <c r="P2650" s="326">
        <v>0.10277999937534329</v>
      </c>
      <c r="Q2650" s="142">
        <v>12086</v>
      </c>
      <c r="R2650" s="326">
        <v>9.7949996590614319E-2</v>
      </c>
      <c r="S2650" s="326">
        <v>0.1022500023245811</v>
      </c>
    </row>
    <row r="2651" spans="1:19" x14ac:dyDescent="0.25">
      <c r="A2651" t="s">
        <v>478</v>
      </c>
      <c r="B2651" t="s">
        <v>284</v>
      </c>
      <c r="C2651" t="s">
        <v>309</v>
      </c>
      <c r="D2651" t="s">
        <v>477</v>
      </c>
      <c r="E2651" t="s">
        <v>108</v>
      </c>
      <c r="F2651" t="s">
        <v>109</v>
      </c>
      <c r="G2651">
        <v>16</v>
      </c>
      <c r="H2651" t="s">
        <v>244</v>
      </c>
      <c r="I2651" t="s">
        <v>476</v>
      </c>
      <c r="J2651" t="s">
        <v>480</v>
      </c>
      <c r="K2651" s="142">
        <v>79</v>
      </c>
      <c r="L2651" s="326">
        <v>8.2719996571540833E-2</v>
      </c>
      <c r="M2651" s="326">
        <v>8.6999997496604919E-2</v>
      </c>
      <c r="N2651" s="142">
        <v>296</v>
      </c>
      <c r="O2651" s="326">
        <v>6.2550000846385956E-2</v>
      </c>
      <c r="P2651" s="326">
        <v>6.6279999911785126E-2</v>
      </c>
      <c r="Q2651" s="142">
        <v>8487</v>
      </c>
      <c r="R2651" s="326">
        <v>6.8779997527599335E-2</v>
      </c>
      <c r="S2651" s="326">
        <v>7.1800000965595245E-2</v>
      </c>
    </row>
    <row r="2652" spans="1:19" x14ac:dyDescent="0.25">
      <c r="A2652" t="s">
        <v>478</v>
      </c>
      <c r="B2652" t="s">
        <v>284</v>
      </c>
      <c r="C2652" t="s">
        <v>309</v>
      </c>
      <c r="D2652" t="s">
        <v>477</v>
      </c>
      <c r="E2652" t="s">
        <v>108</v>
      </c>
      <c r="F2652" t="s">
        <v>109</v>
      </c>
      <c r="G2652" s="133">
        <v>16</v>
      </c>
      <c r="H2652" t="s">
        <v>244</v>
      </c>
      <c r="I2652" t="s">
        <v>476</v>
      </c>
      <c r="J2652" t="s">
        <v>479</v>
      </c>
      <c r="K2652" s="327">
        <v>47</v>
      </c>
      <c r="L2652" s="326">
        <v>4.9210000783205032E-2</v>
      </c>
      <c r="N2652" s="327">
        <v>266</v>
      </c>
      <c r="O2652" s="326">
        <v>5.6210000067949302E-2</v>
      </c>
      <c r="Q2652" s="327">
        <v>5183</v>
      </c>
      <c r="R2652" s="326">
        <v>4.2010001838207238E-2</v>
      </c>
      <c r="S2652" s="325"/>
    </row>
    <row r="2653" spans="1:19" x14ac:dyDescent="0.25">
      <c r="A2653" t="s">
        <v>478</v>
      </c>
      <c r="B2653" t="s">
        <v>284</v>
      </c>
      <c r="C2653" t="s">
        <v>309</v>
      </c>
      <c r="D2653" t="s">
        <v>477</v>
      </c>
      <c r="E2653" t="s">
        <v>108</v>
      </c>
      <c r="F2653" t="s">
        <v>109</v>
      </c>
      <c r="G2653" s="133">
        <v>16</v>
      </c>
      <c r="H2653" t="s">
        <v>244</v>
      </c>
      <c r="I2653" t="s">
        <v>476</v>
      </c>
      <c r="J2653" t="s">
        <v>475</v>
      </c>
      <c r="K2653" s="327">
        <v>43</v>
      </c>
      <c r="L2653" s="326">
        <v>4.5030001550912857E-2</v>
      </c>
      <c r="M2653" s="326">
        <v>4.7359999269247062E-2</v>
      </c>
      <c r="N2653" s="327">
        <v>191</v>
      </c>
      <c r="O2653" s="326">
        <v>4.0359999984502792E-2</v>
      </c>
      <c r="P2653" s="326">
        <v>4.276999831199646E-2</v>
      </c>
      <c r="Q2653" s="327">
        <v>6145</v>
      </c>
      <c r="R2653" s="326">
        <v>4.9800001084804528E-2</v>
      </c>
      <c r="S2653" s="325">
        <v>5.1989998668432243E-2</v>
      </c>
    </row>
    <row r="2654" spans="1:19" x14ac:dyDescent="0.25">
      <c r="A2654" t="s">
        <v>478</v>
      </c>
      <c r="B2654" t="s">
        <v>284</v>
      </c>
      <c r="C2654" t="s">
        <v>309</v>
      </c>
      <c r="D2654" t="s">
        <v>477</v>
      </c>
      <c r="E2654" t="s">
        <v>110</v>
      </c>
      <c r="F2654" t="s">
        <v>111</v>
      </c>
      <c r="G2654" s="133">
        <v>5</v>
      </c>
      <c r="H2654" t="s">
        <v>252</v>
      </c>
      <c r="I2654" t="s">
        <v>525</v>
      </c>
      <c r="J2654" t="s">
        <v>530</v>
      </c>
      <c r="K2654" s="327">
        <v>2</v>
      </c>
      <c r="L2654" s="326">
        <v>3.1699999235570431E-3</v>
      </c>
      <c r="N2654" s="327">
        <v>31</v>
      </c>
      <c r="O2654" s="326">
        <v>4.7599999234080306E-3</v>
      </c>
      <c r="Q2654" s="327">
        <v>595</v>
      </c>
      <c r="R2654" s="326">
        <v>4.8199999146163464E-3</v>
      </c>
      <c r="S2654" s="325"/>
    </row>
    <row r="2655" spans="1:19" x14ac:dyDescent="0.25">
      <c r="A2655" t="s">
        <v>478</v>
      </c>
      <c r="B2655" t="s">
        <v>284</v>
      </c>
      <c r="C2655" t="s">
        <v>309</v>
      </c>
      <c r="D2655" t="s">
        <v>477</v>
      </c>
      <c r="E2655" t="s">
        <v>110</v>
      </c>
      <c r="F2655" t="s">
        <v>111</v>
      </c>
      <c r="G2655" s="133">
        <v>5</v>
      </c>
      <c r="H2655" t="s">
        <v>252</v>
      </c>
      <c r="I2655" t="s">
        <v>525</v>
      </c>
      <c r="J2655" t="s">
        <v>529</v>
      </c>
      <c r="K2655" s="327">
        <v>25</v>
      </c>
      <c r="L2655" s="326">
        <v>3.9680000394582748E-2</v>
      </c>
      <c r="N2655" s="327">
        <v>213</v>
      </c>
      <c r="O2655" s="326">
        <v>3.2710000872612E-2</v>
      </c>
      <c r="Q2655" s="327">
        <v>4962</v>
      </c>
      <c r="R2655" s="326">
        <v>4.0219999849796302E-2</v>
      </c>
      <c r="S2655" s="325"/>
    </row>
    <row r="2656" spans="1:19" x14ac:dyDescent="0.25">
      <c r="A2656" t="s">
        <v>478</v>
      </c>
      <c r="B2656" t="s">
        <v>284</v>
      </c>
      <c r="C2656" t="s">
        <v>309</v>
      </c>
      <c r="D2656" t="s">
        <v>477</v>
      </c>
      <c r="E2656" t="s">
        <v>110</v>
      </c>
      <c r="F2656" t="s">
        <v>111</v>
      </c>
      <c r="G2656">
        <v>5</v>
      </c>
      <c r="H2656" t="s">
        <v>252</v>
      </c>
      <c r="I2656" t="s">
        <v>525</v>
      </c>
      <c r="J2656" t="s">
        <v>528</v>
      </c>
      <c r="K2656" s="142">
        <v>103</v>
      </c>
      <c r="L2656" s="326">
        <v>0.1634899973869324</v>
      </c>
      <c r="N2656" s="142">
        <v>809</v>
      </c>
      <c r="O2656" s="326">
        <v>0.1242299973964691</v>
      </c>
      <c r="Q2656" s="142">
        <v>15699</v>
      </c>
      <c r="R2656" s="326">
        <v>0.12724000215530401</v>
      </c>
    </row>
    <row r="2657" spans="1:19" x14ac:dyDescent="0.25">
      <c r="A2657" t="s">
        <v>478</v>
      </c>
      <c r="B2657" t="s">
        <v>284</v>
      </c>
      <c r="C2657" t="s">
        <v>309</v>
      </c>
      <c r="D2657" t="s">
        <v>477</v>
      </c>
      <c r="E2657" t="s">
        <v>110</v>
      </c>
      <c r="F2657" t="s">
        <v>111</v>
      </c>
      <c r="G2657" s="133">
        <v>5</v>
      </c>
      <c r="H2657" t="s">
        <v>252</v>
      </c>
      <c r="I2657" t="s">
        <v>525</v>
      </c>
      <c r="J2657" t="s">
        <v>527</v>
      </c>
      <c r="K2657" s="327">
        <v>142</v>
      </c>
      <c r="L2657" s="326">
        <v>0.2254000008106232</v>
      </c>
      <c r="N2657" s="327">
        <v>1628</v>
      </c>
      <c r="O2657" s="326">
        <v>0.25</v>
      </c>
      <c r="Q2657" s="327">
        <v>30576</v>
      </c>
      <c r="R2657" s="326">
        <v>0.2478100061416626</v>
      </c>
      <c r="S2657" s="325"/>
    </row>
    <row r="2658" spans="1:19" x14ac:dyDescent="0.25">
      <c r="A2658" t="s">
        <v>478</v>
      </c>
      <c r="B2658" t="s">
        <v>284</v>
      </c>
      <c r="C2658" t="s">
        <v>309</v>
      </c>
      <c r="D2658" t="s">
        <v>477</v>
      </c>
      <c r="E2658" t="s">
        <v>110</v>
      </c>
      <c r="F2658" t="s">
        <v>111</v>
      </c>
      <c r="G2658" s="133">
        <v>5</v>
      </c>
      <c r="H2658" t="s">
        <v>252</v>
      </c>
      <c r="I2658" t="s">
        <v>525</v>
      </c>
      <c r="J2658" t="s">
        <v>526</v>
      </c>
      <c r="K2658" s="327">
        <v>145</v>
      </c>
      <c r="L2658" s="326">
        <v>0.2301599979400635</v>
      </c>
      <c r="N2658" s="327">
        <v>1714</v>
      </c>
      <c r="O2658" s="326">
        <v>0.2632099986076355</v>
      </c>
      <c r="Q2658" s="327">
        <v>30917</v>
      </c>
      <c r="R2658" s="326">
        <v>0.25056999921798712</v>
      </c>
      <c r="S2658" s="325"/>
    </row>
    <row r="2659" spans="1:19" x14ac:dyDescent="0.25">
      <c r="A2659" t="s">
        <v>478</v>
      </c>
      <c r="B2659" t="s">
        <v>284</v>
      </c>
      <c r="C2659" t="s">
        <v>309</v>
      </c>
      <c r="D2659" t="s">
        <v>477</v>
      </c>
      <c r="E2659" t="s">
        <v>110</v>
      </c>
      <c r="F2659" t="s">
        <v>111</v>
      </c>
      <c r="G2659" s="133">
        <v>5</v>
      </c>
      <c r="H2659" t="s">
        <v>252</v>
      </c>
      <c r="I2659" t="s">
        <v>525</v>
      </c>
      <c r="J2659" t="s">
        <v>259</v>
      </c>
      <c r="K2659" s="327">
        <v>124</v>
      </c>
      <c r="L2659" s="326">
        <v>0.19683000445365911</v>
      </c>
      <c r="N2659" s="327">
        <v>1215</v>
      </c>
      <c r="O2659" s="326">
        <v>0.18658000230789179</v>
      </c>
      <c r="Q2659" s="327">
        <v>23351</v>
      </c>
      <c r="R2659" s="326">
        <v>0.18925000727176669</v>
      </c>
      <c r="S2659" s="325"/>
    </row>
    <row r="2660" spans="1:19" x14ac:dyDescent="0.25">
      <c r="A2660" t="s">
        <v>478</v>
      </c>
      <c r="B2660" t="s">
        <v>284</v>
      </c>
      <c r="C2660" t="s">
        <v>309</v>
      </c>
      <c r="D2660" t="s">
        <v>477</v>
      </c>
      <c r="E2660" t="s">
        <v>110</v>
      </c>
      <c r="F2660" t="s">
        <v>111</v>
      </c>
      <c r="G2660" s="133">
        <v>5</v>
      </c>
      <c r="H2660" t="s">
        <v>252</v>
      </c>
      <c r="I2660" t="s">
        <v>525</v>
      </c>
      <c r="J2660" t="s">
        <v>260</v>
      </c>
      <c r="K2660" s="327">
        <v>89</v>
      </c>
      <c r="L2660" s="326">
        <v>0.1412699967622757</v>
      </c>
      <c r="N2660" s="327">
        <v>902</v>
      </c>
      <c r="O2660" s="326">
        <v>0.13851000368595121</v>
      </c>
      <c r="Q2660" s="327">
        <v>17285</v>
      </c>
      <c r="R2660" s="326">
        <v>0.14009000360965729</v>
      </c>
      <c r="S2660" s="325"/>
    </row>
    <row r="2661" spans="1:19" x14ac:dyDescent="0.25">
      <c r="A2661" t="s">
        <v>478</v>
      </c>
      <c r="B2661" t="s">
        <v>284</v>
      </c>
      <c r="C2661" t="s">
        <v>309</v>
      </c>
      <c r="D2661" t="s">
        <v>477</v>
      </c>
      <c r="E2661" t="s">
        <v>110</v>
      </c>
      <c r="F2661" t="s">
        <v>111</v>
      </c>
      <c r="G2661" s="133">
        <v>5</v>
      </c>
      <c r="H2661" t="s">
        <v>252</v>
      </c>
      <c r="I2661" t="s">
        <v>521</v>
      </c>
      <c r="J2661" t="s">
        <v>524</v>
      </c>
      <c r="K2661" s="327">
        <v>505</v>
      </c>
      <c r="L2661" s="326">
        <v>0.80159002542495728</v>
      </c>
      <c r="M2661" s="326">
        <v>0.81319999694824219</v>
      </c>
      <c r="N2661" s="327">
        <v>5251</v>
      </c>
      <c r="O2661" s="326">
        <v>0.80636000633239746</v>
      </c>
      <c r="P2661" s="326">
        <v>0.83257001638412476</v>
      </c>
      <c r="Q2661" s="327">
        <v>99716</v>
      </c>
      <c r="R2661" s="326">
        <v>0.80817002058029175</v>
      </c>
      <c r="S2661" s="325">
        <v>0.84360998868942261</v>
      </c>
    </row>
    <row r="2662" spans="1:19" x14ac:dyDescent="0.25">
      <c r="A2662" t="s">
        <v>478</v>
      </c>
      <c r="B2662" t="s">
        <v>284</v>
      </c>
      <c r="C2662" t="s">
        <v>309</v>
      </c>
      <c r="D2662" t="s">
        <v>477</v>
      </c>
      <c r="E2662" t="s">
        <v>110</v>
      </c>
      <c r="F2662" t="s">
        <v>111</v>
      </c>
      <c r="G2662" s="133">
        <v>5</v>
      </c>
      <c r="H2662" t="s">
        <v>252</v>
      </c>
      <c r="I2662" t="s">
        <v>521</v>
      </c>
      <c r="J2662" t="s">
        <v>523</v>
      </c>
      <c r="K2662" s="327">
        <v>64</v>
      </c>
      <c r="L2662" s="326">
        <v>0.1015900000929832</v>
      </c>
      <c r="M2662" s="326">
        <v>0.1030599996447563</v>
      </c>
      <c r="N2662" s="327">
        <v>606</v>
      </c>
      <c r="O2662" s="326">
        <v>9.3060001730918884E-2</v>
      </c>
      <c r="P2662" s="326">
        <v>9.6079997718334198E-2</v>
      </c>
      <c r="Q2662" s="327">
        <v>10969</v>
      </c>
      <c r="R2662" s="326">
        <v>8.8899999856948853E-2</v>
      </c>
      <c r="S2662" s="325">
        <v>9.2799998819828033E-2</v>
      </c>
    </row>
    <row r="2663" spans="1:19" x14ac:dyDescent="0.25">
      <c r="A2663" t="s">
        <v>478</v>
      </c>
      <c r="B2663" t="s">
        <v>284</v>
      </c>
      <c r="C2663" t="s">
        <v>309</v>
      </c>
      <c r="D2663" t="s">
        <v>477</v>
      </c>
      <c r="E2663" t="s">
        <v>110</v>
      </c>
      <c r="F2663" t="s">
        <v>111</v>
      </c>
      <c r="G2663">
        <v>5</v>
      </c>
      <c r="H2663" t="s">
        <v>252</v>
      </c>
      <c r="I2663" t="s">
        <v>521</v>
      </c>
      <c r="J2663" t="s">
        <v>522</v>
      </c>
      <c r="K2663" s="142">
        <v>52</v>
      </c>
      <c r="L2663" s="326">
        <v>8.253999799489975E-2</v>
      </c>
      <c r="M2663" s="326">
        <v>8.3740003407001495E-2</v>
      </c>
      <c r="N2663" s="142">
        <v>450</v>
      </c>
      <c r="O2663" s="326">
        <v>6.9099999964237213E-2</v>
      </c>
      <c r="P2663" s="326">
        <v>7.135000079870224E-2</v>
      </c>
      <c r="Q2663" s="142">
        <v>7517</v>
      </c>
      <c r="R2663" s="326">
        <v>6.0920000076293952E-2</v>
      </c>
      <c r="S2663" s="326">
        <v>6.3589997589588165E-2</v>
      </c>
    </row>
    <row r="2664" spans="1:19" x14ac:dyDescent="0.25">
      <c r="A2664" t="s">
        <v>478</v>
      </c>
      <c r="B2664" t="s">
        <v>284</v>
      </c>
      <c r="C2664" t="s">
        <v>309</v>
      </c>
      <c r="D2664" t="s">
        <v>477</v>
      </c>
      <c r="E2664" t="s">
        <v>110</v>
      </c>
      <c r="F2664" t="s">
        <v>111</v>
      </c>
      <c r="G2664" s="133">
        <v>5</v>
      </c>
      <c r="H2664" t="s">
        <v>252</v>
      </c>
      <c r="I2664" t="s">
        <v>521</v>
      </c>
      <c r="J2664" t="s">
        <v>438</v>
      </c>
      <c r="K2664" s="327">
        <v>9</v>
      </c>
      <c r="L2664" s="326">
        <v>1.4290000312030321E-2</v>
      </c>
      <c r="N2664" s="327">
        <v>205</v>
      </c>
      <c r="O2664" s="326">
        <v>3.1479999423027039E-2</v>
      </c>
      <c r="Q2664" s="327">
        <v>5183</v>
      </c>
      <c r="R2664" s="326">
        <v>4.2010001838207238E-2</v>
      </c>
      <c r="S2664" s="325"/>
    </row>
    <row r="2665" spans="1:19" x14ac:dyDescent="0.25">
      <c r="A2665" t="s">
        <v>478</v>
      </c>
      <c r="B2665" t="s">
        <v>284</v>
      </c>
      <c r="C2665" t="s">
        <v>309</v>
      </c>
      <c r="D2665" t="s">
        <v>477</v>
      </c>
      <c r="E2665" t="s">
        <v>110</v>
      </c>
      <c r="F2665" t="s">
        <v>111</v>
      </c>
      <c r="G2665" s="133">
        <v>5</v>
      </c>
      <c r="H2665" t="s">
        <v>252</v>
      </c>
      <c r="I2665" t="s">
        <v>517</v>
      </c>
      <c r="J2665" t="s">
        <v>520</v>
      </c>
      <c r="K2665" s="327">
        <v>232</v>
      </c>
      <c r="L2665" s="326">
        <v>0.36825001239776611</v>
      </c>
      <c r="N2665" s="327">
        <v>2282</v>
      </c>
      <c r="O2665" s="326">
        <v>0.35043001174926758</v>
      </c>
      <c r="Q2665" s="327">
        <v>43571</v>
      </c>
      <c r="R2665" s="326">
        <v>0.35313001275062561</v>
      </c>
      <c r="S2665" s="325"/>
    </row>
    <row r="2666" spans="1:19" x14ac:dyDescent="0.25">
      <c r="A2666" t="s">
        <v>478</v>
      </c>
      <c r="B2666" t="s">
        <v>284</v>
      </c>
      <c r="C2666" t="s">
        <v>309</v>
      </c>
      <c r="D2666" t="s">
        <v>477</v>
      </c>
      <c r="E2666" t="s">
        <v>110</v>
      </c>
      <c r="F2666" t="s">
        <v>111</v>
      </c>
      <c r="G2666">
        <v>5</v>
      </c>
      <c r="H2666" t="s">
        <v>252</v>
      </c>
      <c r="I2666" t="s">
        <v>517</v>
      </c>
      <c r="J2666" t="s">
        <v>519</v>
      </c>
      <c r="K2666" s="142">
        <v>169</v>
      </c>
      <c r="L2666" s="326">
        <v>0.2682499885559082</v>
      </c>
      <c r="N2666" s="142">
        <v>1888</v>
      </c>
      <c r="O2666" s="326">
        <v>0.28992998600006098</v>
      </c>
      <c r="Q2666" s="142">
        <v>34904</v>
      </c>
      <c r="R2666" s="326">
        <v>0.28288999199867249</v>
      </c>
    </row>
    <row r="2667" spans="1:19" x14ac:dyDescent="0.25">
      <c r="A2667" t="s">
        <v>478</v>
      </c>
      <c r="B2667" t="s">
        <v>284</v>
      </c>
      <c r="C2667" t="s">
        <v>309</v>
      </c>
      <c r="D2667" t="s">
        <v>477</v>
      </c>
      <c r="E2667" t="s">
        <v>110</v>
      </c>
      <c r="F2667" t="s">
        <v>111</v>
      </c>
      <c r="G2667" s="133">
        <v>5</v>
      </c>
      <c r="H2667" t="s">
        <v>252</v>
      </c>
      <c r="I2667" t="s">
        <v>517</v>
      </c>
      <c r="J2667" t="s">
        <v>518</v>
      </c>
      <c r="K2667" s="327">
        <v>229</v>
      </c>
      <c r="L2667" s="326">
        <v>0.36348998546600342</v>
      </c>
      <c r="N2667" s="327">
        <v>2342</v>
      </c>
      <c r="O2667" s="326">
        <v>0.35964000225067139</v>
      </c>
      <c r="Q2667" s="327">
        <v>44910</v>
      </c>
      <c r="R2667" s="326">
        <v>0.3639799952507019</v>
      </c>
      <c r="S2667" s="325"/>
    </row>
    <row r="2668" spans="1:19" x14ac:dyDescent="0.25">
      <c r="A2668" t="s">
        <v>478</v>
      </c>
      <c r="B2668" t="s">
        <v>284</v>
      </c>
      <c r="C2668" t="s">
        <v>309</v>
      </c>
      <c r="D2668" t="s">
        <v>477</v>
      </c>
      <c r="E2668" t="s">
        <v>110</v>
      </c>
      <c r="F2668" t="s">
        <v>111</v>
      </c>
      <c r="G2668" s="133">
        <v>5</v>
      </c>
      <c r="H2668" t="s">
        <v>252</v>
      </c>
      <c r="I2668" t="s">
        <v>513</v>
      </c>
      <c r="J2668" t="s">
        <v>516</v>
      </c>
      <c r="K2668" s="327">
        <v>31</v>
      </c>
      <c r="L2668" s="326">
        <v>4.9210000783205032E-2</v>
      </c>
      <c r="M2668" s="326">
        <v>5.2540000528097153E-2</v>
      </c>
      <c r="N2668" s="327">
        <v>202</v>
      </c>
      <c r="O2668" s="326">
        <v>3.1020000576972961E-2</v>
      </c>
      <c r="P2668" s="326">
        <v>3.3209998160600662E-2</v>
      </c>
      <c r="Q2668" s="327">
        <v>4179</v>
      </c>
      <c r="R2668" s="326">
        <v>3.3870000392198563E-2</v>
      </c>
      <c r="S2668" s="325">
        <v>3.8320001214742661E-2</v>
      </c>
    </row>
    <row r="2669" spans="1:19" x14ac:dyDescent="0.25">
      <c r="A2669" t="s">
        <v>478</v>
      </c>
      <c r="B2669" t="s">
        <v>284</v>
      </c>
      <c r="C2669" t="s">
        <v>309</v>
      </c>
      <c r="D2669" t="s">
        <v>477</v>
      </c>
      <c r="E2669" t="s">
        <v>110</v>
      </c>
      <c r="F2669" t="s">
        <v>111</v>
      </c>
      <c r="G2669" s="133">
        <v>5</v>
      </c>
      <c r="H2669" t="s">
        <v>252</v>
      </c>
      <c r="I2669" t="s">
        <v>513</v>
      </c>
      <c r="J2669" t="s">
        <v>515</v>
      </c>
      <c r="K2669" s="327">
        <v>57</v>
      </c>
      <c r="L2669" s="326">
        <v>9.0479999780654907E-2</v>
      </c>
      <c r="M2669" s="326">
        <v>9.6610002219676971E-2</v>
      </c>
      <c r="N2669" s="327">
        <v>737</v>
      </c>
      <c r="O2669" s="326">
        <v>0.11317999660968781</v>
      </c>
      <c r="P2669" s="326">
        <v>0.12117999792099</v>
      </c>
      <c r="Q2669" s="327">
        <v>13286</v>
      </c>
      <c r="R2669" s="326">
        <v>0.1076800003647804</v>
      </c>
      <c r="S2669" s="325">
        <v>0.12182000279426571</v>
      </c>
    </row>
    <row r="2670" spans="1:19" x14ac:dyDescent="0.25">
      <c r="A2670" t="s">
        <v>478</v>
      </c>
      <c r="B2670" t="s">
        <v>284</v>
      </c>
      <c r="C2670" t="s">
        <v>309</v>
      </c>
      <c r="D2670" t="s">
        <v>477</v>
      </c>
      <c r="E2670" t="s">
        <v>110</v>
      </c>
      <c r="F2670" t="s">
        <v>111</v>
      </c>
      <c r="G2670" s="133">
        <v>5</v>
      </c>
      <c r="H2670" t="s">
        <v>252</v>
      </c>
      <c r="I2670" t="s">
        <v>513</v>
      </c>
      <c r="J2670" t="s">
        <v>514</v>
      </c>
      <c r="K2670" s="327">
        <v>502</v>
      </c>
      <c r="L2670" s="326">
        <v>0.79682999849319458</v>
      </c>
      <c r="M2670" s="326">
        <v>0.85084998607635498</v>
      </c>
      <c r="N2670" s="327">
        <v>5143</v>
      </c>
      <c r="O2670" s="326">
        <v>0.78977000713348389</v>
      </c>
      <c r="P2670" s="326">
        <v>0.84561002254486084</v>
      </c>
      <c r="Q2670" s="327">
        <v>91601</v>
      </c>
      <c r="R2670" s="326">
        <v>0.74239999055862427</v>
      </c>
      <c r="S2670" s="325">
        <v>0.83986997604370117</v>
      </c>
    </row>
    <row r="2671" spans="1:19" x14ac:dyDescent="0.25">
      <c r="A2671" t="s">
        <v>478</v>
      </c>
      <c r="B2671" t="s">
        <v>284</v>
      </c>
      <c r="C2671" t="s">
        <v>309</v>
      </c>
      <c r="D2671" t="s">
        <v>477</v>
      </c>
      <c r="E2671" t="s">
        <v>110</v>
      </c>
      <c r="F2671" t="s">
        <v>111</v>
      </c>
      <c r="G2671" s="133">
        <v>5</v>
      </c>
      <c r="H2671" t="s">
        <v>252</v>
      </c>
      <c r="I2671" t="s">
        <v>513</v>
      </c>
      <c r="J2671" t="s">
        <v>512</v>
      </c>
      <c r="K2671" s="327">
        <v>40</v>
      </c>
      <c r="L2671" s="326">
        <v>6.3490003347396851E-2</v>
      </c>
      <c r="N2671" s="327">
        <v>430</v>
      </c>
      <c r="O2671" s="326">
        <v>6.6030003130435944E-2</v>
      </c>
      <c r="Q2671" s="327">
        <v>14319</v>
      </c>
      <c r="R2671" s="326">
        <v>0.11604999750852581</v>
      </c>
      <c r="S2671" s="325"/>
    </row>
    <row r="2672" spans="1:19" x14ac:dyDescent="0.25">
      <c r="A2672" t="s">
        <v>478</v>
      </c>
      <c r="B2672" t="s">
        <v>284</v>
      </c>
      <c r="C2672" t="s">
        <v>309</v>
      </c>
      <c r="D2672" t="s">
        <v>477</v>
      </c>
      <c r="E2672" t="s">
        <v>110</v>
      </c>
      <c r="F2672" t="s">
        <v>111</v>
      </c>
      <c r="G2672" s="133">
        <v>5</v>
      </c>
      <c r="H2672" t="s">
        <v>252</v>
      </c>
      <c r="I2672" t="s">
        <v>575</v>
      </c>
      <c r="J2672" t="s">
        <v>511</v>
      </c>
      <c r="K2672" s="327">
        <v>6</v>
      </c>
      <c r="L2672" s="326">
        <v>9.5199998468160629E-3</v>
      </c>
      <c r="M2672" s="326">
        <v>9.6300002187490463E-3</v>
      </c>
      <c r="N2672" s="327">
        <v>75</v>
      </c>
      <c r="O2672" s="326">
        <v>1.1520000174641609E-2</v>
      </c>
      <c r="P2672" s="326">
        <v>1.18199996650219E-2</v>
      </c>
      <c r="Q2672" s="327">
        <v>5100</v>
      </c>
      <c r="R2672" s="326">
        <v>4.1329998522996902E-2</v>
      </c>
      <c r="S2672" s="325">
        <v>4.4070001691579819E-2</v>
      </c>
    </row>
    <row r="2673" spans="1:19" x14ac:dyDescent="0.25">
      <c r="A2673" t="s">
        <v>478</v>
      </c>
      <c r="B2673" t="s">
        <v>284</v>
      </c>
      <c r="C2673" t="s">
        <v>309</v>
      </c>
      <c r="D2673" t="s">
        <v>477</v>
      </c>
      <c r="E2673" t="s">
        <v>110</v>
      </c>
      <c r="F2673" t="s">
        <v>111</v>
      </c>
      <c r="G2673" s="133">
        <v>5</v>
      </c>
      <c r="H2673" t="s">
        <v>252</v>
      </c>
      <c r="I2673" t="s">
        <v>575</v>
      </c>
      <c r="J2673" t="s">
        <v>510</v>
      </c>
      <c r="K2673" s="327">
        <v>2</v>
      </c>
      <c r="L2673" s="326">
        <v>3.1699999235570431E-3</v>
      </c>
      <c r="M2673" s="326">
        <v>3.2099999953061338E-3</v>
      </c>
      <c r="N2673" s="327">
        <v>43</v>
      </c>
      <c r="O2673" s="326">
        <v>6.5999999642372131E-3</v>
      </c>
      <c r="P2673" s="326">
        <v>6.7799999378621578E-3</v>
      </c>
      <c r="Q2673" s="327">
        <v>2781</v>
      </c>
      <c r="R2673" s="326">
        <v>2.2539999336004261E-2</v>
      </c>
      <c r="S2673" s="325">
        <v>2.4029999971389771E-2</v>
      </c>
    </row>
    <row r="2674" spans="1:19" x14ac:dyDescent="0.25">
      <c r="A2674" t="s">
        <v>478</v>
      </c>
      <c r="B2674" t="s">
        <v>284</v>
      </c>
      <c r="C2674" t="s">
        <v>309</v>
      </c>
      <c r="D2674" t="s">
        <v>477</v>
      </c>
      <c r="E2674" t="s">
        <v>110</v>
      </c>
      <c r="F2674" t="s">
        <v>111</v>
      </c>
      <c r="G2674" s="133">
        <v>5</v>
      </c>
      <c r="H2674" t="s">
        <v>252</v>
      </c>
      <c r="I2674" t="s">
        <v>575</v>
      </c>
      <c r="J2674" t="s">
        <v>509</v>
      </c>
      <c r="K2674" s="327">
        <v>6</v>
      </c>
      <c r="L2674" s="326">
        <v>9.5199998468160629E-3</v>
      </c>
      <c r="M2674" s="326">
        <v>9.6300002187490463E-3</v>
      </c>
      <c r="N2674" s="327">
        <v>44</v>
      </c>
      <c r="O2674" s="326">
        <v>6.7599997855722904E-3</v>
      </c>
      <c r="P2674" s="326">
        <v>6.9400002248585224E-3</v>
      </c>
      <c r="Q2674" s="327">
        <v>909</v>
      </c>
      <c r="R2674" s="326">
        <v>7.3699997738003731E-3</v>
      </c>
      <c r="S2674" s="325">
        <v>7.8499997034668922E-3</v>
      </c>
    </row>
    <row r="2675" spans="1:19" x14ac:dyDescent="0.25">
      <c r="A2675" t="s">
        <v>478</v>
      </c>
      <c r="B2675" t="s">
        <v>284</v>
      </c>
      <c r="C2675" t="s">
        <v>309</v>
      </c>
      <c r="D2675" t="s">
        <v>477</v>
      </c>
      <c r="E2675" t="s">
        <v>110</v>
      </c>
      <c r="F2675" t="s">
        <v>111</v>
      </c>
      <c r="G2675" s="133">
        <v>5</v>
      </c>
      <c r="H2675" t="s">
        <v>252</v>
      </c>
      <c r="I2675" t="s">
        <v>575</v>
      </c>
      <c r="J2675" t="s">
        <v>508</v>
      </c>
      <c r="K2675" s="327">
        <v>2</v>
      </c>
      <c r="L2675" s="326">
        <v>3.1699999235570431E-3</v>
      </c>
      <c r="M2675" s="326">
        <v>3.2099999953061338E-3</v>
      </c>
      <c r="N2675" s="327">
        <v>54</v>
      </c>
      <c r="O2675" s="326">
        <v>8.2900002598762512E-3</v>
      </c>
      <c r="P2675" s="326">
        <v>8.5100000724196434E-3</v>
      </c>
      <c r="Q2675" s="327">
        <v>2219</v>
      </c>
      <c r="R2675" s="326">
        <v>1.7980000004172329E-2</v>
      </c>
      <c r="S2675" s="325">
        <v>1.9169999286532399E-2</v>
      </c>
    </row>
    <row r="2676" spans="1:19" x14ac:dyDescent="0.25">
      <c r="A2676" t="s">
        <v>478</v>
      </c>
      <c r="B2676" t="s">
        <v>284</v>
      </c>
      <c r="C2676" t="s">
        <v>309</v>
      </c>
      <c r="D2676" t="s">
        <v>477</v>
      </c>
      <c r="E2676" t="s">
        <v>110</v>
      </c>
      <c r="F2676" t="s">
        <v>111</v>
      </c>
      <c r="G2676" s="133">
        <v>5</v>
      </c>
      <c r="H2676" t="s">
        <v>252</v>
      </c>
      <c r="I2676" t="s">
        <v>575</v>
      </c>
      <c r="J2676" t="s">
        <v>438</v>
      </c>
      <c r="K2676" s="327">
        <v>7</v>
      </c>
      <c r="L2676" s="326">
        <v>1.111000031232834E-2</v>
      </c>
      <c r="N2676" s="327">
        <v>169</v>
      </c>
      <c r="O2676" s="326">
        <v>2.5949999690055851E-2</v>
      </c>
      <c r="Q2676" s="327">
        <v>7648</v>
      </c>
      <c r="R2676" s="326">
        <v>6.1980001628398902E-2</v>
      </c>
      <c r="S2676" s="325"/>
    </row>
    <row r="2677" spans="1:19" x14ac:dyDescent="0.25">
      <c r="A2677" t="s">
        <v>478</v>
      </c>
      <c r="B2677" t="s">
        <v>284</v>
      </c>
      <c r="C2677" t="s">
        <v>309</v>
      </c>
      <c r="D2677" t="s">
        <v>477</v>
      </c>
      <c r="E2677" t="s">
        <v>110</v>
      </c>
      <c r="F2677" t="s">
        <v>111</v>
      </c>
      <c r="G2677" s="133">
        <v>5</v>
      </c>
      <c r="H2677" t="s">
        <v>252</v>
      </c>
      <c r="I2677" t="s">
        <v>575</v>
      </c>
      <c r="J2677" t="s">
        <v>507</v>
      </c>
      <c r="K2677" s="327">
        <v>607</v>
      </c>
      <c r="L2677" s="326">
        <v>0.96349000930786133</v>
      </c>
      <c r="M2677" s="326">
        <v>0.97431999444961548</v>
      </c>
      <c r="N2677" s="327">
        <v>6127</v>
      </c>
      <c r="O2677" s="326">
        <v>0.94088000059127808</v>
      </c>
      <c r="P2677" s="326">
        <v>0.96595001220703125</v>
      </c>
      <c r="Q2677" s="327">
        <v>104728</v>
      </c>
      <c r="R2677" s="326">
        <v>0.84878998994827271</v>
      </c>
      <c r="S2677" s="325">
        <v>0.90487998723983765</v>
      </c>
    </row>
    <row r="2678" spans="1:19" x14ac:dyDescent="0.25">
      <c r="A2678" t="s">
        <v>478</v>
      </c>
      <c r="B2678" t="s">
        <v>284</v>
      </c>
      <c r="C2678" t="s">
        <v>309</v>
      </c>
      <c r="D2678" t="s">
        <v>477</v>
      </c>
      <c r="E2678" t="s">
        <v>110</v>
      </c>
      <c r="F2678" t="s">
        <v>111</v>
      </c>
      <c r="G2678" s="133">
        <v>5</v>
      </c>
      <c r="H2678" t="s">
        <v>252</v>
      </c>
      <c r="I2678" t="s">
        <v>576</v>
      </c>
      <c r="J2678" t="s">
        <v>485</v>
      </c>
      <c r="K2678" s="327">
        <v>0</v>
      </c>
      <c r="L2678" s="326">
        <v>0</v>
      </c>
      <c r="N2678" s="327">
        <v>0</v>
      </c>
      <c r="O2678" s="326">
        <v>0</v>
      </c>
      <c r="Q2678" s="327">
        <v>2</v>
      </c>
      <c r="R2678" s="326">
        <v>1.99999994947575E-5</v>
      </c>
      <c r="S2678" s="325">
        <v>0.5</v>
      </c>
    </row>
    <row r="2679" spans="1:19" x14ac:dyDescent="0.25">
      <c r="A2679" t="s">
        <v>478</v>
      </c>
      <c r="B2679" t="s">
        <v>284</v>
      </c>
      <c r="C2679" t="s">
        <v>309</v>
      </c>
      <c r="D2679" t="s">
        <v>477</v>
      </c>
      <c r="E2679" t="s">
        <v>110</v>
      </c>
      <c r="F2679" t="s">
        <v>111</v>
      </c>
      <c r="G2679" s="133">
        <v>5</v>
      </c>
      <c r="H2679" t="s">
        <v>252</v>
      </c>
      <c r="I2679" t="s">
        <v>576</v>
      </c>
      <c r="J2679" t="s">
        <v>484</v>
      </c>
      <c r="K2679" s="327">
        <v>0</v>
      </c>
      <c r="L2679" s="326">
        <v>0</v>
      </c>
      <c r="N2679" s="327">
        <v>0</v>
      </c>
      <c r="O2679" s="326">
        <v>0</v>
      </c>
      <c r="Q2679" s="327">
        <v>2</v>
      </c>
      <c r="R2679" s="326">
        <v>1.99999994947575E-5</v>
      </c>
      <c r="S2679" s="325">
        <v>0.5</v>
      </c>
    </row>
    <row r="2680" spans="1:19" x14ac:dyDescent="0.25">
      <c r="A2680" t="s">
        <v>478</v>
      </c>
      <c r="B2680" t="s">
        <v>284</v>
      </c>
      <c r="C2680" t="s">
        <v>309</v>
      </c>
      <c r="D2680" t="s">
        <v>477</v>
      </c>
      <c r="E2680" t="s">
        <v>110</v>
      </c>
      <c r="F2680" t="s">
        <v>111</v>
      </c>
      <c r="G2680" s="133">
        <v>5</v>
      </c>
      <c r="H2680" t="s">
        <v>252</v>
      </c>
      <c r="I2680" t="s">
        <v>576</v>
      </c>
      <c r="J2680" t="s">
        <v>438</v>
      </c>
      <c r="K2680" s="327">
        <v>630</v>
      </c>
      <c r="L2680" s="326">
        <v>1</v>
      </c>
      <c r="N2680" s="327">
        <v>6512</v>
      </c>
      <c r="O2680" s="326">
        <v>1</v>
      </c>
      <c r="Q2680" s="327">
        <v>123381</v>
      </c>
      <c r="R2680" s="326">
        <v>0.99997001886367798</v>
      </c>
      <c r="S2680" s="325"/>
    </row>
    <row r="2681" spans="1:19" x14ac:dyDescent="0.25">
      <c r="A2681" t="s">
        <v>478</v>
      </c>
      <c r="B2681" t="s">
        <v>284</v>
      </c>
      <c r="C2681" t="s">
        <v>309</v>
      </c>
      <c r="D2681" t="s">
        <v>477</v>
      </c>
      <c r="E2681" t="s">
        <v>110</v>
      </c>
      <c r="F2681" t="s">
        <v>111</v>
      </c>
      <c r="G2681" s="133">
        <v>5</v>
      </c>
      <c r="H2681" t="s">
        <v>252</v>
      </c>
      <c r="I2681" t="s">
        <v>504</v>
      </c>
      <c r="J2681" t="s">
        <v>506</v>
      </c>
      <c r="K2681" s="327">
        <v>40</v>
      </c>
      <c r="L2681" s="326">
        <v>6.3490003347396851E-2</v>
      </c>
      <c r="N2681" s="327">
        <v>430</v>
      </c>
      <c r="O2681" s="326">
        <v>6.6030003130435944E-2</v>
      </c>
      <c r="Q2681" s="327">
        <v>14319</v>
      </c>
      <c r="R2681" s="326">
        <v>0.11604999750852581</v>
      </c>
      <c r="S2681" s="325"/>
    </row>
    <row r="2682" spans="1:19" x14ac:dyDescent="0.25">
      <c r="A2682" t="s">
        <v>478</v>
      </c>
      <c r="B2682" t="s">
        <v>284</v>
      </c>
      <c r="C2682" t="s">
        <v>309</v>
      </c>
      <c r="D2682" t="s">
        <v>477</v>
      </c>
      <c r="E2682" t="s">
        <v>110</v>
      </c>
      <c r="F2682" t="s">
        <v>111</v>
      </c>
      <c r="G2682" s="133">
        <v>5</v>
      </c>
      <c r="H2682" t="s">
        <v>252</v>
      </c>
      <c r="I2682" t="s">
        <v>504</v>
      </c>
      <c r="J2682" t="s">
        <v>424</v>
      </c>
      <c r="K2682" s="327">
        <v>57</v>
      </c>
      <c r="L2682" s="326">
        <v>9.0479999780654907E-2</v>
      </c>
      <c r="M2682" s="326">
        <v>9.6610002219676971E-2</v>
      </c>
      <c r="N2682" s="327">
        <v>737</v>
      </c>
      <c r="O2682" s="326">
        <v>0.11317999660968781</v>
      </c>
      <c r="P2682" s="326">
        <v>0.12117999792099</v>
      </c>
      <c r="Q2682" s="327">
        <v>13286</v>
      </c>
      <c r="R2682" s="326">
        <v>0.1076800003647804</v>
      </c>
      <c r="S2682" s="325">
        <v>0.12182000279426571</v>
      </c>
    </row>
    <row r="2683" spans="1:19" x14ac:dyDescent="0.25">
      <c r="A2683" t="s">
        <v>478</v>
      </c>
      <c r="B2683" t="s">
        <v>284</v>
      </c>
      <c r="C2683" t="s">
        <v>309</v>
      </c>
      <c r="D2683" t="s">
        <v>477</v>
      </c>
      <c r="E2683" t="s">
        <v>110</v>
      </c>
      <c r="F2683" t="s">
        <v>111</v>
      </c>
      <c r="G2683" s="133">
        <v>5</v>
      </c>
      <c r="H2683" t="s">
        <v>252</v>
      </c>
      <c r="I2683" t="s">
        <v>504</v>
      </c>
      <c r="J2683" t="s">
        <v>455</v>
      </c>
      <c r="K2683" s="327">
        <v>208</v>
      </c>
      <c r="L2683" s="326">
        <v>0.330159991979599</v>
      </c>
      <c r="M2683" s="326">
        <v>0.35253998637199402</v>
      </c>
      <c r="N2683" s="327">
        <v>2330</v>
      </c>
      <c r="O2683" s="326">
        <v>0.35780000686645508</v>
      </c>
      <c r="P2683" s="326">
        <v>0.3831000030040741</v>
      </c>
      <c r="Q2683" s="327">
        <v>43045</v>
      </c>
      <c r="R2683" s="326">
        <v>0.34887000918388372</v>
      </c>
      <c r="S2683" s="325">
        <v>0.39467000961303711</v>
      </c>
    </row>
    <row r="2684" spans="1:19" x14ac:dyDescent="0.25">
      <c r="A2684" t="s">
        <v>478</v>
      </c>
      <c r="B2684" t="s">
        <v>284</v>
      </c>
      <c r="C2684" t="s">
        <v>309</v>
      </c>
      <c r="D2684" t="s">
        <v>477</v>
      </c>
      <c r="E2684" t="s">
        <v>110</v>
      </c>
      <c r="F2684" t="s">
        <v>111</v>
      </c>
      <c r="G2684" s="133">
        <v>5</v>
      </c>
      <c r="H2684" t="s">
        <v>252</v>
      </c>
      <c r="I2684" t="s">
        <v>504</v>
      </c>
      <c r="J2684" t="s">
        <v>505</v>
      </c>
      <c r="K2684" s="327">
        <v>254</v>
      </c>
      <c r="L2684" s="326">
        <v>0.40316998958587652</v>
      </c>
      <c r="M2684" s="326">
        <v>0.430510014295578</v>
      </c>
      <c r="N2684" s="327">
        <v>2465</v>
      </c>
      <c r="O2684" s="326">
        <v>0.37852999567985529</v>
      </c>
      <c r="P2684" s="326">
        <v>0.40529000759124761</v>
      </c>
      <c r="Q2684" s="327">
        <v>42835</v>
      </c>
      <c r="R2684" s="326">
        <v>0.34716999530792242</v>
      </c>
      <c r="S2684" s="325">
        <v>0.39274001121521002</v>
      </c>
    </row>
    <row r="2685" spans="1:19" x14ac:dyDescent="0.25">
      <c r="A2685" t="s">
        <v>478</v>
      </c>
      <c r="B2685" t="s">
        <v>284</v>
      </c>
      <c r="C2685" t="s">
        <v>309</v>
      </c>
      <c r="D2685" t="s">
        <v>477</v>
      </c>
      <c r="E2685" t="s">
        <v>110</v>
      </c>
      <c r="F2685" t="s">
        <v>111</v>
      </c>
      <c r="G2685" s="133">
        <v>5</v>
      </c>
      <c r="H2685" t="s">
        <v>252</v>
      </c>
      <c r="I2685" t="s">
        <v>504</v>
      </c>
      <c r="J2685" t="s">
        <v>503</v>
      </c>
      <c r="K2685" s="327">
        <v>71</v>
      </c>
      <c r="L2685" s="326">
        <v>0.1127000004053116</v>
      </c>
      <c r="M2685" s="326">
        <v>0.12033999711275099</v>
      </c>
      <c r="N2685" s="327">
        <v>550</v>
      </c>
      <c r="O2685" s="326">
        <v>8.4459997713565826E-2</v>
      </c>
      <c r="P2685" s="326">
        <v>9.0429998934268951E-2</v>
      </c>
      <c r="Q2685" s="327">
        <v>9900</v>
      </c>
      <c r="R2685" s="326">
        <v>8.0239996314048767E-2</v>
      </c>
      <c r="S2685" s="325">
        <v>9.0769998729228973E-2</v>
      </c>
    </row>
    <row r="2686" spans="1:19" x14ac:dyDescent="0.25">
      <c r="A2686" t="s">
        <v>478</v>
      </c>
      <c r="B2686" t="s">
        <v>284</v>
      </c>
      <c r="C2686" t="s">
        <v>309</v>
      </c>
      <c r="D2686" t="s">
        <v>477</v>
      </c>
      <c r="E2686" t="s">
        <v>110</v>
      </c>
      <c r="F2686" t="s">
        <v>111</v>
      </c>
      <c r="G2686" s="133">
        <v>5</v>
      </c>
      <c r="H2686" t="s">
        <v>252</v>
      </c>
      <c r="I2686" t="s">
        <v>501</v>
      </c>
      <c r="J2686" t="s">
        <v>502</v>
      </c>
      <c r="K2686" s="327">
        <v>40</v>
      </c>
      <c r="L2686" s="326">
        <v>6.3490003347396851E-2</v>
      </c>
      <c r="N2686" s="327">
        <v>430</v>
      </c>
      <c r="O2686" s="326">
        <v>6.6030003130435944E-2</v>
      </c>
      <c r="Q2686" s="327">
        <v>14319</v>
      </c>
      <c r="R2686" s="326">
        <v>0.11604999750852581</v>
      </c>
      <c r="S2686" s="325"/>
    </row>
    <row r="2687" spans="1:19" x14ac:dyDescent="0.25">
      <c r="A2687" t="s">
        <v>478</v>
      </c>
      <c r="B2687" t="s">
        <v>284</v>
      </c>
      <c r="C2687" t="s">
        <v>309</v>
      </c>
      <c r="D2687" t="s">
        <v>477</v>
      </c>
      <c r="E2687" t="s">
        <v>110</v>
      </c>
      <c r="F2687" t="s">
        <v>111</v>
      </c>
      <c r="G2687">
        <v>5</v>
      </c>
      <c r="H2687" t="s">
        <v>252</v>
      </c>
      <c r="I2687" t="s">
        <v>501</v>
      </c>
      <c r="J2687" t="s">
        <v>500</v>
      </c>
      <c r="K2687" s="142">
        <v>590</v>
      </c>
      <c r="L2687" s="326">
        <v>0.93651002645492554</v>
      </c>
      <c r="M2687" s="326">
        <v>1</v>
      </c>
      <c r="N2687" s="142">
        <v>6082</v>
      </c>
      <c r="O2687" s="326">
        <v>0.93396997451782227</v>
      </c>
      <c r="P2687" s="326">
        <v>1</v>
      </c>
      <c r="Q2687" s="142">
        <v>109066</v>
      </c>
      <c r="R2687" s="326">
        <v>0.88394999504089355</v>
      </c>
      <c r="S2687" s="326">
        <v>1</v>
      </c>
    </row>
    <row r="2688" spans="1:19" x14ac:dyDescent="0.25">
      <c r="A2688" t="s">
        <v>478</v>
      </c>
      <c r="B2688" t="s">
        <v>284</v>
      </c>
      <c r="C2688" t="s">
        <v>309</v>
      </c>
      <c r="D2688" t="s">
        <v>477</v>
      </c>
      <c r="E2688" t="s">
        <v>110</v>
      </c>
      <c r="F2688" t="s">
        <v>111</v>
      </c>
      <c r="G2688" s="133">
        <v>5</v>
      </c>
      <c r="H2688" t="s">
        <v>252</v>
      </c>
      <c r="I2688" t="s">
        <v>577</v>
      </c>
      <c r="J2688" t="s">
        <v>493</v>
      </c>
      <c r="K2688" s="327">
        <v>86</v>
      </c>
      <c r="L2688" s="326">
        <v>0.13650999963283539</v>
      </c>
      <c r="N2688" s="327">
        <v>1274</v>
      </c>
      <c r="O2688" s="326">
        <v>0.19563999772071841</v>
      </c>
      <c r="Q2688" s="327">
        <v>45663</v>
      </c>
      <c r="R2688" s="326">
        <v>0.37009000778198242</v>
      </c>
      <c r="S2688" s="325"/>
    </row>
    <row r="2689" spans="1:19" x14ac:dyDescent="0.25">
      <c r="A2689" t="s">
        <v>478</v>
      </c>
      <c r="B2689" t="s">
        <v>284</v>
      </c>
      <c r="C2689" t="s">
        <v>309</v>
      </c>
      <c r="D2689" t="s">
        <v>477</v>
      </c>
      <c r="E2689" t="s">
        <v>110</v>
      </c>
      <c r="F2689" t="s">
        <v>111</v>
      </c>
      <c r="G2689" s="133">
        <v>5</v>
      </c>
      <c r="H2689" t="s">
        <v>252</v>
      </c>
      <c r="I2689" t="s">
        <v>577</v>
      </c>
      <c r="J2689" t="s">
        <v>492</v>
      </c>
      <c r="K2689" s="327">
        <v>449</v>
      </c>
      <c r="L2689" s="326">
        <v>0.7127000093460083</v>
      </c>
      <c r="M2689" s="326">
        <v>0.82537001371383667</v>
      </c>
      <c r="N2689" s="327">
        <v>3863</v>
      </c>
      <c r="O2689" s="326">
        <v>0.59320998191833496</v>
      </c>
      <c r="P2689" s="326">
        <v>0.73750001192092896</v>
      </c>
      <c r="Q2689" s="327">
        <v>63272</v>
      </c>
      <c r="R2689" s="326">
        <v>0.51279997825622559</v>
      </c>
      <c r="S2689" s="325">
        <v>0.81407999992370605</v>
      </c>
    </row>
    <row r="2690" spans="1:19" x14ac:dyDescent="0.25">
      <c r="A2690" t="s">
        <v>478</v>
      </c>
      <c r="B2690" t="s">
        <v>284</v>
      </c>
      <c r="C2690" t="s">
        <v>309</v>
      </c>
      <c r="D2690" t="s">
        <v>477</v>
      </c>
      <c r="E2690" t="s">
        <v>110</v>
      </c>
      <c r="F2690" t="s">
        <v>111</v>
      </c>
      <c r="G2690">
        <v>5</v>
      </c>
      <c r="H2690" t="s">
        <v>252</v>
      </c>
      <c r="I2690" t="s">
        <v>577</v>
      </c>
      <c r="J2690" t="s">
        <v>491</v>
      </c>
      <c r="K2690" s="142">
        <v>55</v>
      </c>
      <c r="L2690" s="326">
        <v>8.7300002574920654E-2</v>
      </c>
      <c r="M2690" s="326">
        <v>0.1010999977588654</v>
      </c>
      <c r="N2690" s="142">
        <v>894</v>
      </c>
      <c r="O2690" s="326">
        <v>0.13729000091552729</v>
      </c>
      <c r="P2690" s="326">
        <v>0.17068000137805939</v>
      </c>
      <c r="Q2690" s="142">
        <v>9186</v>
      </c>
      <c r="R2690" s="326">
        <v>7.4450001120567322E-2</v>
      </c>
      <c r="S2690" s="326">
        <v>0.11818999797105791</v>
      </c>
    </row>
    <row r="2691" spans="1:19" x14ac:dyDescent="0.25">
      <c r="A2691" t="s">
        <v>478</v>
      </c>
      <c r="B2691" t="s">
        <v>284</v>
      </c>
      <c r="C2691" t="s">
        <v>309</v>
      </c>
      <c r="D2691" t="s">
        <v>477</v>
      </c>
      <c r="E2691" t="s">
        <v>110</v>
      </c>
      <c r="F2691" t="s">
        <v>111</v>
      </c>
      <c r="G2691" s="133">
        <v>5</v>
      </c>
      <c r="H2691" t="s">
        <v>252</v>
      </c>
      <c r="I2691" t="s">
        <v>577</v>
      </c>
      <c r="J2691" t="s">
        <v>490</v>
      </c>
      <c r="K2691" s="327">
        <v>32</v>
      </c>
      <c r="L2691" s="326">
        <v>5.0790000706911087E-2</v>
      </c>
      <c r="M2691" s="326">
        <v>5.8820001780986793E-2</v>
      </c>
      <c r="N2691" s="327">
        <v>314</v>
      </c>
      <c r="O2691" s="326">
        <v>4.822000116109848E-2</v>
      </c>
      <c r="P2691" s="326">
        <v>5.9950001537799842E-2</v>
      </c>
      <c r="Q2691" s="327">
        <v>3071</v>
      </c>
      <c r="R2691" s="326">
        <v>2.489000000059605E-2</v>
      </c>
      <c r="S2691" s="325">
        <v>3.9510000497102737E-2</v>
      </c>
    </row>
    <row r="2692" spans="1:19" x14ac:dyDescent="0.25">
      <c r="A2692" t="s">
        <v>478</v>
      </c>
      <c r="B2692" t="s">
        <v>284</v>
      </c>
      <c r="C2692" t="s">
        <v>309</v>
      </c>
      <c r="D2692" t="s">
        <v>477</v>
      </c>
      <c r="E2692" t="s">
        <v>110</v>
      </c>
      <c r="F2692" t="s">
        <v>111</v>
      </c>
      <c r="G2692" s="133">
        <v>5</v>
      </c>
      <c r="H2692" t="s">
        <v>252</v>
      </c>
      <c r="I2692" t="s">
        <v>577</v>
      </c>
      <c r="J2692" t="s">
        <v>489</v>
      </c>
      <c r="K2692" s="327">
        <v>6</v>
      </c>
      <c r="L2692" s="326">
        <v>9.5199998468160629E-3</v>
      </c>
      <c r="M2692" s="326">
        <v>1.1029999703168871E-2</v>
      </c>
      <c r="N2692" s="327">
        <v>138</v>
      </c>
      <c r="O2692" s="326">
        <v>2.119000069797039E-2</v>
      </c>
      <c r="P2692" s="326">
        <v>2.6350000873208049E-2</v>
      </c>
      <c r="Q2692" s="327">
        <v>1819</v>
      </c>
      <c r="R2692" s="326">
        <v>1.473999954760075E-2</v>
      </c>
      <c r="S2692" s="325">
        <v>2.339999936521053E-2</v>
      </c>
    </row>
    <row r="2693" spans="1:19" x14ac:dyDescent="0.25">
      <c r="A2693" t="s">
        <v>478</v>
      </c>
      <c r="B2693" t="s">
        <v>284</v>
      </c>
      <c r="C2693" t="s">
        <v>309</v>
      </c>
      <c r="D2693" t="s">
        <v>477</v>
      </c>
      <c r="E2693" t="s">
        <v>110</v>
      </c>
      <c r="F2693" t="s">
        <v>111</v>
      </c>
      <c r="G2693" s="133">
        <v>5</v>
      </c>
      <c r="H2693" t="s">
        <v>252</v>
      </c>
      <c r="I2693" t="s">
        <v>577</v>
      </c>
      <c r="J2693" t="s">
        <v>488</v>
      </c>
      <c r="K2693" s="327">
        <v>2</v>
      </c>
      <c r="L2693" s="326">
        <v>3.1699999235570431E-3</v>
      </c>
      <c r="M2693" s="326">
        <v>3.6800000816583629E-3</v>
      </c>
      <c r="N2693" s="327">
        <v>29</v>
      </c>
      <c r="O2693" s="326">
        <v>4.4499998912215233E-3</v>
      </c>
      <c r="P2693" s="326">
        <v>5.5399998091161251E-3</v>
      </c>
      <c r="Q2693" s="327">
        <v>374</v>
      </c>
      <c r="R2693" s="326">
        <v>3.03000002168119E-3</v>
      </c>
      <c r="S2693" s="325">
        <v>4.8099998384714127E-3</v>
      </c>
    </row>
    <row r="2694" spans="1:19" x14ac:dyDescent="0.25">
      <c r="A2694" t="s">
        <v>478</v>
      </c>
      <c r="B2694" t="s">
        <v>284</v>
      </c>
      <c r="C2694" t="s">
        <v>309</v>
      </c>
      <c r="D2694" t="s">
        <v>477</v>
      </c>
      <c r="E2694" t="s">
        <v>110</v>
      </c>
      <c r="F2694" t="s">
        <v>111</v>
      </c>
      <c r="G2694" s="133">
        <v>5</v>
      </c>
      <c r="H2694" t="s">
        <v>252</v>
      </c>
      <c r="I2694" t="s">
        <v>499</v>
      </c>
      <c r="J2694" t="s">
        <v>261</v>
      </c>
      <c r="K2694" s="327">
        <v>624</v>
      </c>
      <c r="L2694" s="326">
        <v>0.99048000574111938</v>
      </c>
      <c r="N2694" s="327">
        <v>6460</v>
      </c>
      <c r="O2694" s="326">
        <v>0.99200999736785889</v>
      </c>
      <c r="Q2694" s="327">
        <v>122496</v>
      </c>
      <c r="R2694" s="326">
        <v>0.99278998374938965</v>
      </c>
      <c r="S2694" s="325"/>
    </row>
    <row r="2695" spans="1:19" x14ac:dyDescent="0.25">
      <c r="A2695" t="s">
        <v>478</v>
      </c>
      <c r="B2695" t="s">
        <v>284</v>
      </c>
      <c r="C2695" t="s">
        <v>309</v>
      </c>
      <c r="D2695" t="s">
        <v>477</v>
      </c>
      <c r="E2695" t="s">
        <v>110</v>
      </c>
      <c r="F2695" t="s">
        <v>111</v>
      </c>
      <c r="G2695" s="133">
        <v>5</v>
      </c>
      <c r="H2695" t="s">
        <v>252</v>
      </c>
      <c r="I2695" t="s">
        <v>499</v>
      </c>
      <c r="J2695" t="s">
        <v>262</v>
      </c>
      <c r="K2695" s="327">
        <v>6</v>
      </c>
      <c r="L2695" s="326">
        <v>9.5199998468160629E-3</v>
      </c>
      <c r="N2695" s="327">
        <v>52</v>
      </c>
      <c r="O2695" s="326">
        <v>7.9899998381733894E-3</v>
      </c>
      <c r="Q2695" s="327">
        <v>889</v>
      </c>
      <c r="R2695" s="326">
        <v>7.2099999524652958E-3</v>
      </c>
      <c r="S2695" s="325"/>
    </row>
    <row r="2696" spans="1:19" x14ac:dyDescent="0.25">
      <c r="A2696" t="s">
        <v>478</v>
      </c>
      <c r="B2696" t="s">
        <v>284</v>
      </c>
      <c r="C2696" t="s">
        <v>309</v>
      </c>
      <c r="D2696" t="s">
        <v>477</v>
      </c>
      <c r="E2696" t="s">
        <v>110</v>
      </c>
      <c r="F2696" t="s">
        <v>111</v>
      </c>
      <c r="G2696" s="133">
        <v>5</v>
      </c>
      <c r="H2696" t="s">
        <v>252</v>
      </c>
      <c r="I2696" t="s">
        <v>578</v>
      </c>
      <c r="J2696" t="s">
        <v>498</v>
      </c>
      <c r="K2696" s="327">
        <v>238</v>
      </c>
      <c r="L2696" s="326">
        <v>0.37777999043464661</v>
      </c>
      <c r="N2696" s="327">
        <v>1692</v>
      </c>
      <c r="O2696" s="326">
        <v>0.25982999801635742</v>
      </c>
      <c r="Q2696" s="327">
        <v>17871</v>
      </c>
      <c r="R2696" s="326">
        <v>0.1448400020599365</v>
      </c>
      <c r="S2696" s="325"/>
    </row>
    <row r="2697" spans="1:19" x14ac:dyDescent="0.25">
      <c r="A2697" t="s">
        <v>478</v>
      </c>
      <c r="B2697" t="s">
        <v>284</v>
      </c>
      <c r="C2697" t="s">
        <v>309</v>
      </c>
      <c r="D2697" t="s">
        <v>477</v>
      </c>
      <c r="E2697" t="s">
        <v>110</v>
      </c>
      <c r="F2697" t="s">
        <v>111</v>
      </c>
      <c r="G2697" s="133">
        <v>5</v>
      </c>
      <c r="H2697" t="s">
        <v>252</v>
      </c>
      <c r="I2697" t="s">
        <v>578</v>
      </c>
      <c r="J2697" t="s">
        <v>497</v>
      </c>
      <c r="K2697" s="327">
        <v>133</v>
      </c>
      <c r="L2697" s="326">
        <v>0.21110999584198001</v>
      </c>
      <c r="N2697" s="327">
        <v>984</v>
      </c>
      <c r="O2697" s="326">
        <v>0.15110999345779419</v>
      </c>
      <c r="Q2697" s="327">
        <v>21943</v>
      </c>
      <c r="R2697" s="326">
        <v>0.17783999443054199</v>
      </c>
      <c r="S2697" s="325"/>
    </row>
    <row r="2698" spans="1:19" x14ac:dyDescent="0.25">
      <c r="A2698" t="s">
        <v>478</v>
      </c>
      <c r="B2698" t="s">
        <v>284</v>
      </c>
      <c r="C2698" t="s">
        <v>309</v>
      </c>
      <c r="D2698" t="s">
        <v>477</v>
      </c>
      <c r="E2698" t="s">
        <v>110</v>
      </c>
      <c r="F2698" t="s">
        <v>111</v>
      </c>
      <c r="G2698" s="133">
        <v>5</v>
      </c>
      <c r="H2698" t="s">
        <v>252</v>
      </c>
      <c r="I2698" t="s">
        <v>578</v>
      </c>
      <c r="J2698" t="s">
        <v>496</v>
      </c>
      <c r="K2698" s="327">
        <v>91</v>
      </c>
      <c r="L2698" s="326">
        <v>0.1444399952888489</v>
      </c>
      <c r="N2698" s="327">
        <v>1025</v>
      </c>
      <c r="O2698" s="326">
        <v>0.15739999711513519</v>
      </c>
      <c r="Q2698" s="327">
        <v>25988</v>
      </c>
      <c r="R2698" s="326">
        <v>0.21062999963760379</v>
      </c>
      <c r="S2698" s="325"/>
    </row>
    <row r="2699" spans="1:19" x14ac:dyDescent="0.25">
      <c r="A2699" t="s">
        <v>478</v>
      </c>
      <c r="B2699" t="s">
        <v>284</v>
      </c>
      <c r="C2699" t="s">
        <v>309</v>
      </c>
      <c r="D2699" t="s">
        <v>477</v>
      </c>
      <c r="E2699" t="s">
        <v>110</v>
      </c>
      <c r="F2699" t="s">
        <v>111</v>
      </c>
      <c r="G2699" s="133">
        <v>5</v>
      </c>
      <c r="H2699" t="s">
        <v>252</v>
      </c>
      <c r="I2699" t="s">
        <v>578</v>
      </c>
      <c r="J2699" t="s">
        <v>495</v>
      </c>
      <c r="K2699" s="327">
        <v>91</v>
      </c>
      <c r="L2699" s="326">
        <v>0.1444399952888489</v>
      </c>
      <c r="N2699" s="327">
        <v>1357</v>
      </c>
      <c r="O2699" s="326">
        <v>0.20837999880313871</v>
      </c>
      <c r="Q2699" s="327">
        <v>27975</v>
      </c>
      <c r="R2699" s="326">
        <v>0.22673000395298001</v>
      </c>
      <c r="S2699" s="325"/>
    </row>
    <row r="2700" spans="1:19" x14ac:dyDescent="0.25">
      <c r="A2700" t="s">
        <v>478</v>
      </c>
      <c r="B2700" t="s">
        <v>284</v>
      </c>
      <c r="C2700" t="s">
        <v>309</v>
      </c>
      <c r="D2700" t="s">
        <v>477</v>
      </c>
      <c r="E2700" t="s">
        <v>110</v>
      </c>
      <c r="F2700" t="s">
        <v>111</v>
      </c>
      <c r="G2700" s="133">
        <v>5</v>
      </c>
      <c r="H2700" t="s">
        <v>252</v>
      </c>
      <c r="I2700" t="s">
        <v>578</v>
      </c>
      <c r="J2700" t="s">
        <v>494</v>
      </c>
      <c r="K2700" s="327">
        <v>77</v>
      </c>
      <c r="L2700" s="326">
        <v>0.1222200021147728</v>
      </c>
      <c r="N2700" s="327">
        <v>1454</v>
      </c>
      <c r="O2700" s="326">
        <v>0.2232799977064133</v>
      </c>
      <c r="Q2700" s="327">
        <v>29608</v>
      </c>
      <c r="R2700" s="326">
        <v>0.23995999991893771</v>
      </c>
      <c r="S2700" s="325"/>
    </row>
    <row r="2701" spans="1:19" x14ac:dyDescent="0.25">
      <c r="A2701" t="s">
        <v>478</v>
      </c>
      <c r="B2701" t="s">
        <v>284</v>
      </c>
      <c r="C2701" t="s">
        <v>309</v>
      </c>
      <c r="D2701" t="s">
        <v>477</v>
      </c>
      <c r="E2701" t="s">
        <v>110</v>
      </c>
      <c r="F2701" t="s">
        <v>111</v>
      </c>
      <c r="G2701" s="133">
        <v>5</v>
      </c>
      <c r="H2701" t="s">
        <v>252</v>
      </c>
      <c r="I2701" t="s">
        <v>476</v>
      </c>
      <c r="J2701" t="s">
        <v>482</v>
      </c>
      <c r="K2701" s="327">
        <v>462</v>
      </c>
      <c r="L2701" s="326">
        <v>0.73333001136779785</v>
      </c>
      <c r="M2701" s="326">
        <v>0.74396002292633057</v>
      </c>
      <c r="N2701" s="327">
        <v>4717</v>
      </c>
      <c r="O2701" s="326">
        <v>0.72435998916625977</v>
      </c>
      <c r="P2701" s="326">
        <v>0.74790000915527344</v>
      </c>
      <c r="Q2701" s="327">
        <v>91484</v>
      </c>
      <c r="R2701" s="326">
        <v>0.74145001173019409</v>
      </c>
      <c r="S2701" s="325">
        <v>0.77395999431610107</v>
      </c>
    </row>
    <row r="2702" spans="1:19" x14ac:dyDescent="0.25">
      <c r="A2702" t="s">
        <v>478</v>
      </c>
      <c r="B2702" t="s">
        <v>284</v>
      </c>
      <c r="C2702" t="s">
        <v>309</v>
      </c>
      <c r="D2702" t="s">
        <v>477</v>
      </c>
      <c r="E2702" t="s">
        <v>110</v>
      </c>
      <c r="F2702" t="s">
        <v>111</v>
      </c>
      <c r="G2702" s="133">
        <v>5</v>
      </c>
      <c r="H2702" t="s">
        <v>252</v>
      </c>
      <c r="I2702" t="s">
        <v>476</v>
      </c>
      <c r="J2702" t="s">
        <v>481</v>
      </c>
      <c r="K2702" s="327">
        <v>61</v>
      </c>
      <c r="L2702" s="326">
        <v>9.6830002963542938E-2</v>
      </c>
      <c r="M2702" s="326">
        <v>9.8229996860027313E-2</v>
      </c>
      <c r="N2702" s="327">
        <v>725</v>
      </c>
      <c r="O2702" s="326">
        <v>0.1113300025463104</v>
      </c>
      <c r="P2702" s="326">
        <v>0.1149500012397766</v>
      </c>
      <c r="Q2702" s="327">
        <v>12086</v>
      </c>
      <c r="R2702" s="326">
        <v>9.7949996590614319E-2</v>
      </c>
      <c r="S2702" s="325">
        <v>0.1022500023245811</v>
      </c>
    </row>
    <row r="2703" spans="1:19" x14ac:dyDescent="0.25">
      <c r="A2703" t="s">
        <v>478</v>
      </c>
      <c r="B2703" t="s">
        <v>284</v>
      </c>
      <c r="C2703" t="s">
        <v>309</v>
      </c>
      <c r="D2703" t="s">
        <v>477</v>
      </c>
      <c r="E2703" t="s">
        <v>110</v>
      </c>
      <c r="F2703" t="s">
        <v>111</v>
      </c>
      <c r="G2703">
        <v>5</v>
      </c>
      <c r="H2703" t="s">
        <v>252</v>
      </c>
      <c r="I2703" t="s">
        <v>476</v>
      </c>
      <c r="J2703" t="s">
        <v>480</v>
      </c>
      <c r="K2703" s="142">
        <v>53</v>
      </c>
      <c r="L2703" s="326">
        <v>8.4129996597766876E-2</v>
      </c>
      <c r="M2703" s="326">
        <v>8.5349999368190765E-2</v>
      </c>
      <c r="N2703" s="142">
        <v>482</v>
      </c>
      <c r="O2703" s="326">
        <v>7.401999831199646E-2</v>
      </c>
      <c r="P2703" s="326">
        <v>7.6420001685619354E-2</v>
      </c>
      <c r="Q2703" s="142">
        <v>8487</v>
      </c>
      <c r="R2703" s="326">
        <v>6.8779997527599335E-2</v>
      </c>
      <c r="S2703" s="326">
        <v>7.1800000965595245E-2</v>
      </c>
    </row>
    <row r="2704" spans="1:19" x14ac:dyDescent="0.25">
      <c r="A2704" t="s">
        <v>478</v>
      </c>
      <c r="B2704" t="s">
        <v>284</v>
      </c>
      <c r="C2704" t="s">
        <v>309</v>
      </c>
      <c r="D2704" t="s">
        <v>477</v>
      </c>
      <c r="E2704" t="s">
        <v>110</v>
      </c>
      <c r="F2704" t="s">
        <v>111</v>
      </c>
      <c r="G2704" s="133">
        <v>5</v>
      </c>
      <c r="H2704" t="s">
        <v>252</v>
      </c>
      <c r="I2704" t="s">
        <v>476</v>
      </c>
      <c r="J2704" t="s">
        <v>479</v>
      </c>
      <c r="K2704" s="327">
        <v>9</v>
      </c>
      <c r="L2704" s="326">
        <v>1.4290000312030321E-2</v>
      </c>
      <c r="N2704" s="327">
        <v>205</v>
      </c>
      <c r="O2704" s="326">
        <v>3.1479999423027039E-2</v>
      </c>
      <c r="Q2704" s="327">
        <v>5183</v>
      </c>
      <c r="R2704" s="326">
        <v>4.2010001838207238E-2</v>
      </c>
      <c r="S2704" s="325"/>
    </row>
    <row r="2705" spans="1:19" x14ac:dyDescent="0.25">
      <c r="A2705" t="s">
        <v>478</v>
      </c>
      <c r="B2705" t="s">
        <v>284</v>
      </c>
      <c r="C2705" t="s">
        <v>309</v>
      </c>
      <c r="D2705" t="s">
        <v>477</v>
      </c>
      <c r="E2705" t="s">
        <v>110</v>
      </c>
      <c r="F2705" t="s">
        <v>111</v>
      </c>
      <c r="G2705" s="133">
        <v>5</v>
      </c>
      <c r="H2705" t="s">
        <v>252</v>
      </c>
      <c r="I2705" t="s">
        <v>476</v>
      </c>
      <c r="J2705" t="s">
        <v>475</v>
      </c>
      <c r="K2705" s="327">
        <v>45</v>
      </c>
      <c r="L2705" s="326">
        <v>7.1429997682571411E-2</v>
      </c>
      <c r="M2705" s="326">
        <v>7.2460003197193146E-2</v>
      </c>
      <c r="N2705" s="327">
        <v>383</v>
      </c>
      <c r="O2705" s="326">
        <v>5.8809999376535423E-2</v>
      </c>
      <c r="P2705" s="326">
        <v>6.0729999095201492E-2</v>
      </c>
      <c r="Q2705" s="327">
        <v>6145</v>
      </c>
      <c r="R2705" s="326">
        <v>4.9800001084804528E-2</v>
      </c>
      <c r="S2705" s="325">
        <v>5.1989998668432243E-2</v>
      </c>
    </row>
    <row r="2706" spans="1:19" x14ac:dyDescent="0.25">
      <c r="A2706" t="s">
        <v>478</v>
      </c>
      <c r="B2706" t="s">
        <v>284</v>
      </c>
      <c r="C2706" t="s">
        <v>309</v>
      </c>
      <c r="D2706" t="s">
        <v>477</v>
      </c>
      <c r="E2706" t="s">
        <v>112</v>
      </c>
      <c r="F2706" t="s">
        <v>113</v>
      </c>
      <c r="G2706" s="133">
        <v>5</v>
      </c>
      <c r="H2706" t="s">
        <v>252</v>
      </c>
      <c r="I2706" t="s">
        <v>525</v>
      </c>
      <c r="J2706" t="s">
        <v>530</v>
      </c>
      <c r="K2706" s="327">
        <v>2</v>
      </c>
      <c r="L2706" s="326">
        <v>2.659999998286366E-3</v>
      </c>
      <c r="N2706" s="327">
        <v>31</v>
      </c>
      <c r="O2706" s="326">
        <v>4.7599999234080306E-3</v>
      </c>
      <c r="Q2706" s="327">
        <v>595</v>
      </c>
      <c r="R2706" s="326">
        <v>4.8199999146163464E-3</v>
      </c>
      <c r="S2706" s="325"/>
    </row>
    <row r="2707" spans="1:19" x14ac:dyDescent="0.25">
      <c r="A2707" t="s">
        <v>478</v>
      </c>
      <c r="B2707" t="s">
        <v>284</v>
      </c>
      <c r="C2707" t="s">
        <v>309</v>
      </c>
      <c r="D2707" t="s">
        <v>477</v>
      </c>
      <c r="E2707" t="s">
        <v>112</v>
      </c>
      <c r="F2707" t="s">
        <v>113</v>
      </c>
      <c r="G2707">
        <v>5</v>
      </c>
      <c r="H2707" t="s">
        <v>252</v>
      </c>
      <c r="I2707" t="s">
        <v>525</v>
      </c>
      <c r="J2707" t="s">
        <v>529</v>
      </c>
      <c r="K2707" s="142">
        <v>16</v>
      </c>
      <c r="L2707" s="326">
        <v>2.1250000223517421E-2</v>
      </c>
      <c r="N2707" s="142">
        <v>213</v>
      </c>
      <c r="O2707" s="326">
        <v>3.2710000872612E-2</v>
      </c>
      <c r="Q2707" s="142">
        <v>4962</v>
      </c>
      <c r="R2707" s="326">
        <v>4.0219999849796302E-2</v>
      </c>
    </row>
    <row r="2708" spans="1:19" x14ac:dyDescent="0.25">
      <c r="A2708" t="s">
        <v>478</v>
      </c>
      <c r="B2708" t="s">
        <v>284</v>
      </c>
      <c r="C2708" t="s">
        <v>309</v>
      </c>
      <c r="D2708" t="s">
        <v>477</v>
      </c>
      <c r="E2708" t="s">
        <v>112</v>
      </c>
      <c r="F2708" t="s">
        <v>113</v>
      </c>
      <c r="G2708" s="133">
        <v>5</v>
      </c>
      <c r="H2708" t="s">
        <v>252</v>
      </c>
      <c r="I2708" t="s">
        <v>525</v>
      </c>
      <c r="J2708" t="s">
        <v>528</v>
      </c>
      <c r="K2708" s="327">
        <v>106</v>
      </c>
      <c r="L2708" s="326">
        <v>0.1407700031995773</v>
      </c>
      <c r="N2708" s="327">
        <v>809</v>
      </c>
      <c r="O2708" s="326">
        <v>0.1242299973964691</v>
      </c>
      <c r="Q2708" s="327">
        <v>15699</v>
      </c>
      <c r="R2708" s="326">
        <v>0.12724000215530401</v>
      </c>
      <c r="S2708" s="325"/>
    </row>
    <row r="2709" spans="1:19" x14ac:dyDescent="0.25">
      <c r="A2709" t="s">
        <v>478</v>
      </c>
      <c r="B2709" t="s">
        <v>284</v>
      </c>
      <c r="C2709" t="s">
        <v>309</v>
      </c>
      <c r="D2709" t="s">
        <v>477</v>
      </c>
      <c r="E2709" t="s">
        <v>112</v>
      </c>
      <c r="F2709" t="s">
        <v>113</v>
      </c>
      <c r="G2709" s="133">
        <v>5</v>
      </c>
      <c r="H2709" t="s">
        <v>252</v>
      </c>
      <c r="I2709" t="s">
        <v>525</v>
      </c>
      <c r="J2709" t="s">
        <v>527</v>
      </c>
      <c r="K2709" s="327">
        <v>199</v>
      </c>
      <c r="L2709" s="326">
        <v>0.26427999138832092</v>
      </c>
      <c r="N2709" s="327">
        <v>1628</v>
      </c>
      <c r="O2709" s="326">
        <v>0.25</v>
      </c>
      <c r="Q2709" s="327">
        <v>30576</v>
      </c>
      <c r="R2709" s="326">
        <v>0.2478100061416626</v>
      </c>
      <c r="S2709" s="325"/>
    </row>
    <row r="2710" spans="1:19" x14ac:dyDescent="0.25">
      <c r="A2710" t="s">
        <v>478</v>
      </c>
      <c r="B2710" t="s">
        <v>284</v>
      </c>
      <c r="C2710" t="s">
        <v>309</v>
      </c>
      <c r="D2710" t="s">
        <v>477</v>
      </c>
      <c r="E2710" t="s">
        <v>112</v>
      </c>
      <c r="F2710" t="s">
        <v>113</v>
      </c>
      <c r="G2710" s="133">
        <v>5</v>
      </c>
      <c r="H2710" t="s">
        <v>252</v>
      </c>
      <c r="I2710" t="s">
        <v>525</v>
      </c>
      <c r="J2710" t="s">
        <v>526</v>
      </c>
      <c r="K2710" s="327">
        <v>189</v>
      </c>
      <c r="L2710" s="326">
        <v>0.25099998712539667</v>
      </c>
      <c r="N2710" s="327">
        <v>1714</v>
      </c>
      <c r="O2710" s="326">
        <v>0.2632099986076355</v>
      </c>
      <c r="Q2710" s="327">
        <v>30917</v>
      </c>
      <c r="R2710" s="326">
        <v>0.25056999921798712</v>
      </c>
      <c r="S2710" s="325"/>
    </row>
    <row r="2711" spans="1:19" x14ac:dyDescent="0.25">
      <c r="A2711" t="s">
        <v>478</v>
      </c>
      <c r="B2711" t="s">
        <v>284</v>
      </c>
      <c r="C2711" t="s">
        <v>309</v>
      </c>
      <c r="D2711" t="s">
        <v>477</v>
      </c>
      <c r="E2711" t="s">
        <v>112</v>
      </c>
      <c r="F2711" t="s">
        <v>113</v>
      </c>
      <c r="G2711">
        <v>5</v>
      </c>
      <c r="H2711" t="s">
        <v>252</v>
      </c>
      <c r="I2711" t="s">
        <v>525</v>
      </c>
      <c r="J2711" t="s">
        <v>259</v>
      </c>
      <c r="K2711" s="142">
        <v>139</v>
      </c>
      <c r="L2711" s="326">
        <v>0.1845899969339371</v>
      </c>
      <c r="N2711" s="142">
        <v>1215</v>
      </c>
      <c r="O2711" s="326">
        <v>0.18658000230789179</v>
      </c>
      <c r="Q2711" s="142">
        <v>23351</v>
      </c>
      <c r="R2711" s="326">
        <v>0.18925000727176669</v>
      </c>
    </row>
    <row r="2712" spans="1:19" x14ac:dyDescent="0.25">
      <c r="A2712" t="s">
        <v>478</v>
      </c>
      <c r="B2712" t="s">
        <v>284</v>
      </c>
      <c r="C2712" t="s">
        <v>309</v>
      </c>
      <c r="D2712" t="s">
        <v>477</v>
      </c>
      <c r="E2712" t="s">
        <v>112</v>
      </c>
      <c r="F2712" t="s">
        <v>113</v>
      </c>
      <c r="G2712">
        <v>5</v>
      </c>
      <c r="H2712" t="s">
        <v>252</v>
      </c>
      <c r="I2712" t="s">
        <v>525</v>
      </c>
      <c r="J2712" t="s">
        <v>260</v>
      </c>
      <c r="K2712" s="142">
        <v>102</v>
      </c>
      <c r="L2712" s="326">
        <v>0.13546000421047211</v>
      </c>
      <c r="N2712" s="142">
        <v>902</v>
      </c>
      <c r="O2712" s="326">
        <v>0.13851000368595121</v>
      </c>
      <c r="Q2712" s="142">
        <v>17285</v>
      </c>
      <c r="R2712" s="326">
        <v>0.14009000360965729</v>
      </c>
    </row>
    <row r="2713" spans="1:19" x14ac:dyDescent="0.25">
      <c r="A2713" t="s">
        <v>478</v>
      </c>
      <c r="B2713" t="s">
        <v>284</v>
      </c>
      <c r="C2713" t="s">
        <v>309</v>
      </c>
      <c r="D2713" t="s">
        <v>477</v>
      </c>
      <c r="E2713" t="s">
        <v>112</v>
      </c>
      <c r="F2713" t="s">
        <v>113</v>
      </c>
      <c r="G2713" s="133">
        <v>5</v>
      </c>
      <c r="H2713" t="s">
        <v>252</v>
      </c>
      <c r="I2713" t="s">
        <v>521</v>
      </c>
      <c r="J2713" t="s">
        <v>524</v>
      </c>
      <c r="K2713" s="327">
        <v>614</v>
      </c>
      <c r="L2713" s="326">
        <v>0.81541001796722412</v>
      </c>
      <c r="M2713" s="326">
        <v>0.83765000104904175</v>
      </c>
      <c r="N2713" s="327">
        <v>5251</v>
      </c>
      <c r="O2713" s="326">
        <v>0.80636000633239746</v>
      </c>
      <c r="P2713" s="326">
        <v>0.83257001638412476</v>
      </c>
      <c r="Q2713" s="327">
        <v>99716</v>
      </c>
      <c r="R2713" s="326">
        <v>0.80817002058029175</v>
      </c>
      <c r="S2713" s="325">
        <v>0.84360998868942261</v>
      </c>
    </row>
    <row r="2714" spans="1:19" x14ac:dyDescent="0.25">
      <c r="A2714" t="s">
        <v>478</v>
      </c>
      <c r="B2714" t="s">
        <v>284</v>
      </c>
      <c r="C2714" t="s">
        <v>309</v>
      </c>
      <c r="D2714" t="s">
        <v>477</v>
      </c>
      <c r="E2714" t="s">
        <v>112</v>
      </c>
      <c r="F2714" t="s">
        <v>113</v>
      </c>
      <c r="G2714" s="133">
        <v>5</v>
      </c>
      <c r="H2714" t="s">
        <v>252</v>
      </c>
      <c r="I2714" t="s">
        <v>521</v>
      </c>
      <c r="J2714" t="s">
        <v>523</v>
      </c>
      <c r="K2714" s="327">
        <v>75</v>
      </c>
      <c r="L2714" s="326">
        <v>9.960000216960907E-2</v>
      </c>
      <c r="M2714" s="326">
        <v>0.1023200005292892</v>
      </c>
      <c r="N2714" s="327">
        <v>606</v>
      </c>
      <c r="O2714" s="326">
        <v>9.3060001730918884E-2</v>
      </c>
      <c r="P2714" s="326">
        <v>9.6079997718334198E-2</v>
      </c>
      <c r="Q2714" s="327">
        <v>10969</v>
      </c>
      <c r="R2714" s="326">
        <v>8.8899999856948853E-2</v>
      </c>
      <c r="S2714" s="325">
        <v>9.2799998819828033E-2</v>
      </c>
    </row>
    <row r="2715" spans="1:19" x14ac:dyDescent="0.25">
      <c r="A2715" t="s">
        <v>478</v>
      </c>
      <c r="B2715" t="s">
        <v>284</v>
      </c>
      <c r="C2715" t="s">
        <v>309</v>
      </c>
      <c r="D2715" t="s">
        <v>477</v>
      </c>
      <c r="E2715" t="s">
        <v>112</v>
      </c>
      <c r="F2715" t="s">
        <v>113</v>
      </c>
      <c r="G2715">
        <v>5</v>
      </c>
      <c r="H2715" t="s">
        <v>252</v>
      </c>
      <c r="I2715" t="s">
        <v>521</v>
      </c>
      <c r="J2715" t="s">
        <v>522</v>
      </c>
      <c r="K2715" s="142">
        <v>44</v>
      </c>
      <c r="L2715" s="326">
        <v>5.8430001139640808E-2</v>
      </c>
      <c r="M2715" s="326">
        <v>6.0029998421669013E-2</v>
      </c>
      <c r="N2715" s="142">
        <v>450</v>
      </c>
      <c r="O2715" s="326">
        <v>6.9099999964237213E-2</v>
      </c>
      <c r="P2715" s="326">
        <v>7.135000079870224E-2</v>
      </c>
      <c r="Q2715" s="142">
        <v>7517</v>
      </c>
      <c r="R2715" s="326">
        <v>6.0920000076293952E-2</v>
      </c>
      <c r="S2715" s="326">
        <v>6.3589997589588165E-2</v>
      </c>
    </row>
    <row r="2716" spans="1:19" x14ac:dyDescent="0.25">
      <c r="A2716" t="s">
        <v>478</v>
      </c>
      <c r="B2716" t="s">
        <v>284</v>
      </c>
      <c r="C2716" t="s">
        <v>309</v>
      </c>
      <c r="D2716" t="s">
        <v>477</v>
      </c>
      <c r="E2716" t="s">
        <v>112</v>
      </c>
      <c r="F2716" t="s">
        <v>113</v>
      </c>
      <c r="G2716" s="133">
        <v>5</v>
      </c>
      <c r="H2716" t="s">
        <v>252</v>
      </c>
      <c r="I2716" t="s">
        <v>521</v>
      </c>
      <c r="J2716" t="s">
        <v>438</v>
      </c>
      <c r="K2716" s="327">
        <v>20</v>
      </c>
      <c r="L2716" s="326">
        <v>2.6559999212622639E-2</v>
      </c>
      <c r="N2716" s="327">
        <v>205</v>
      </c>
      <c r="O2716" s="326">
        <v>3.1479999423027039E-2</v>
      </c>
      <c r="Q2716" s="327">
        <v>5183</v>
      </c>
      <c r="R2716" s="326">
        <v>4.2010001838207238E-2</v>
      </c>
      <c r="S2716" s="325"/>
    </row>
    <row r="2717" spans="1:19" x14ac:dyDescent="0.25">
      <c r="A2717" t="s">
        <v>478</v>
      </c>
      <c r="B2717" t="s">
        <v>284</v>
      </c>
      <c r="C2717" t="s">
        <v>309</v>
      </c>
      <c r="D2717" t="s">
        <v>477</v>
      </c>
      <c r="E2717" t="s">
        <v>112</v>
      </c>
      <c r="F2717" t="s">
        <v>113</v>
      </c>
      <c r="G2717">
        <v>5</v>
      </c>
      <c r="H2717" t="s">
        <v>252</v>
      </c>
      <c r="I2717" t="s">
        <v>517</v>
      </c>
      <c r="J2717" t="s">
        <v>520</v>
      </c>
      <c r="K2717" s="142">
        <v>243</v>
      </c>
      <c r="L2717" s="326">
        <v>0.32271000742912292</v>
      </c>
      <c r="N2717" s="142">
        <v>2282</v>
      </c>
      <c r="O2717" s="326">
        <v>0.35043001174926758</v>
      </c>
      <c r="Q2717" s="142">
        <v>43571</v>
      </c>
      <c r="R2717" s="326">
        <v>0.35313001275062561</v>
      </c>
    </row>
    <row r="2718" spans="1:19" x14ac:dyDescent="0.25">
      <c r="A2718" t="s">
        <v>478</v>
      </c>
      <c r="B2718" t="s">
        <v>284</v>
      </c>
      <c r="C2718" t="s">
        <v>309</v>
      </c>
      <c r="D2718" t="s">
        <v>477</v>
      </c>
      <c r="E2718" t="s">
        <v>112</v>
      </c>
      <c r="F2718" t="s">
        <v>113</v>
      </c>
      <c r="G2718">
        <v>5</v>
      </c>
      <c r="H2718" t="s">
        <v>252</v>
      </c>
      <c r="I2718" t="s">
        <v>517</v>
      </c>
      <c r="J2718" t="s">
        <v>519</v>
      </c>
      <c r="K2718" s="142">
        <v>251</v>
      </c>
      <c r="L2718" s="326">
        <v>0.33333000540733337</v>
      </c>
      <c r="N2718" s="142">
        <v>1888</v>
      </c>
      <c r="O2718" s="326">
        <v>0.28992998600006098</v>
      </c>
      <c r="Q2718" s="142">
        <v>34904</v>
      </c>
      <c r="R2718" s="326">
        <v>0.28288999199867249</v>
      </c>
    </row>
    <row r="2719" spans="1:19" x14ac:dyDescent="0.25">
      <c r="A2719" t="s">
        <v>478</v>
      </c>
      <c r="B2719" t="s">
        <v>284</v>
      </c>
      <c r="C2719" t="s">
        <v>309</v>
      </c>
      <c r="D2719" t="s">
        <v>477</v>
      </c>
      <c r="E2719" t="s">
        <v>112</v>
      </c>
      <c r="F2719" t="s">
        <v>113</v>
      </c>
      <c r="G2719" s="133">
        <v>5</v>
      </c>
      <c r="H2719" t="s">
        <v>252</v>
      </c>
      <c r="I2719" t="s">
        <v>517</v>
      </c>
      <c r="J2719" t="s">
        <v>518</v>
      </c>
      <c r="K2719" s="327">
        <v>259</v>
      </c>
      <c r="L2719" s="326">
        <v>0.3439599871635437</v>
      </c>
      <c r="N2719" s="327">
        <v>2342</v>
      </c>
      <c r="O2719" s="326">
        <v>0.35964000225067139</v>
      </c>
      <c r="Q2719" s="327">
        <v>44910</v>
      </c>
      <c r="R2719" s="326">
        <v>0.3639799952507019</v>
      </c>
      <c r="S2719" s="325"/>
    </row>
    <row r="2720" spans="1:19" x14ac:dyDescent="0.25">
      <c r="A2720" t="s">
        <v>478</v>
      </c>
      <c r="B2720" t="s">
        <v>284</v>
      </c>
      <c r="C2720" t="s">
        <v>309</v>
      </c>
      <c r="D2720" t="s">
        <v>477</v>
      </c>
      <c r="E2720" t="s">
        <v>112</v>
      </c>
      <c r="F2720" t="s">
        <v>113</v>
      </c>
      <c r="G2720" s="133">
        <v>5</v>
      </c>
      <c r="H2720" t="s">
        <v>252</v>
      </c>
      <c r="I2720" t="s">
        <v>513</v>
      </c>
      <c r="J2720" t="s">
        <v>516</v>
      </c>
      <c r="K2720" s="327">
        <v>32</v>
      </c>
      <c r="L2720" s="326">
        <v>4.2500000447034843E-2</v>
      </c>
      <c r="M2720" s="326">
        <v>4.2950000613927841E-2</v>
      </c>
      <c r="N2720" s="327">
        <v>202</v>
      </c>
      <c r="O2720" s="326">
        <v>3.1020000576972961E-2</v>
      </c>
      <c r="P2720" s="326">
        <v>3.3209998160600662E-2</v>
      </c>
      <c r="Q2720" s="327">
        <v>4179</v>
      </c>
      <c r="R2720" s="326">
        <v>3.3870000392198563E-2</v>
      </c>
      <c r="S2720" s="325">
        <v>3.8320001214742661E-2</v>
      </c>
    </row>
    <row r="2721" spans="1:19" x14ac:dyDescent="0.25">
      <c r="A2721" t="s">
        <v>478</v>
      </c>
      <c r="B2721" t="s">
        <v>284</v>
      </c>
      <c r="C2721" t="s">
        <v>309</v>
      </c>
      <c r="D2721" t="s">
        <v>477</v>
      </c>
      <c r="E2721" t="s">
        <v>112</v>
      </c>
      <c r="F2721" t="s">
        <v>113</v>
      </c>
      <c r="G2721">
        <v>5</v>
      </c>
      <c r="H2721" t="s">
        <v>252</v>
      </c>
      <c r="I2721" t="s">
        <v>513</v>
      </c>
      <c r="J2721" t="s">
        <v>515</v>
      </c>
      <c r="K2721" s="142">
        <v>79</v>
      </c>
      <c r="L2721" s="326">
        <v>0.10491000115871429</v>
      </c>
      <c r="M2721" s="326">
        <v>0.1060400009155273</v>
      </c>
      <c r="N2721" s="142">
        <v>737</v>
      </c>
      <c r="O2721" s="326">
        <v>0.11317999660968781</v>
      </c>
      <c r="P2721" s="326">
        <v>0.12117999792099</v>
      </c>
      <c r="Q2721" s="142">
        <v>13286</v>
      </c>
      <c r="R2721" s="326">
        <v>0.1076800003647804</v>
      </c>
      <c r="S2721" s="326">
        <v>0.12182000279426571</v>
      </c>
    </row>
    <row r="2722" spans="1:19" x14ac:dyDescent="0.25">
      <c r="A2722" t="s">
        <v>478</v>
      </c>
      <c r="B2722" t="s">
        <v>284</v>
      </c>
      <c r="C2722" t="s">
        <v>309</v>
      </c>
      <c r="D2722" t="s">
        <v>477</v>
      </c>
      <c r="E2722" t="s">
        <v>112</v>
      </c>
      <c r="F2722" t="s">
        <v>113</v>
      </c>
      <c r="G2722">
        <v>5</v>
      </c>
      <c r="H2722" t="s">
        <v>252</v>
      </c>
      <c r="I2722" t="s">
        <v>513</v>
      </c>
      <c r="J2722" t="s">
        <v>514</v>
      </c>
      <c r="K2722" s="142">
        <v>634</v>
      </c>
      <c r="L2722" s="326">
        <v>0.84197002649307251</v>
      </c>
      <c r="M2722" s="326">
        <v>0.8510100245475769</v>
      </c>
      <c r="N2722" s="142">
        <v>5143</v>
      </c>
      <c r="O2722" s="326">
        <v>0.78977000713348389</v>
      </c>
      <c r="P2722" s="326">
        <v>0.84561002254486084</v>
      </c>
      <c r="Q2722" s="142">
        <v>91601</v>
      </c>
      <c r="R2722" s="326">
        <v>0.74239999055862427</v>
      </c>
      <c r="S2722" s="326">
        <v>0.83986997604370117</v>
      </c>
    </row>
    <row r="2723" spans="1:19" x14ac:dyDescent="0.25">
      <c r="A2723" t="s">
        <v>478</v>
      </c>
      <c r="B2723" t="s">
        <v>284</v>
      </c>
      <c r="C2723" t="s">
        <v>309</v>
      </c>
      <c r="D2723" t="s">
        <v>477</v>
      </c>
      <c r="E2723" t="s">
        <v>112</v>
      </c>
      <c r="F2723" t="s">
        <v>113</v>
      </c>
      <c r="G2723" s="133">
        <v>5</v>
      </c>
      <c r="H2723" t="s">
        <v>252</v>
      </c>
      <c r="I2723" t="s">
        <v>513</v>
      </c>
      <c r="J2723" t="s">
        <v>512</v>
      </c>
      <c r="K2723" s="327">
        <v>8</v>
      </c>
      <c r="L2723" s="326">
        <v>1.06199998408556E-2</v>
      </c>
      <c r="N2723" s="327">
        <v>430</v>
      </c>
      <c r="O2723" s="326">
        <v>6.6030003130435944E-2</v>
      </c>
      <c r="Q2723" s="327">
        <v>14319</v>
      </c>
      <c r="R2723" s="326">
        <v>0.11604999750852581</v>
      </c>
      <c r="S2723" s="325"/>
    </row>
    <row r="2724" spans="1:19" x14ac:dyDescent="0.25">
      <c r="A2724" t="s">
        <v>478</v>
      </c>
      <c r="B2724" t="s">
        <v>284</v>
      </c>
      <c r="C2724" t="s">
        <v>309</v>
      </c>
      <c r="D2724" t="s">
        <v>477</v>
      </c>
      <c r="E2724" t="s">
        <v>112</v>
      </c>
      <c r="F2724" t="s">
        <v>113</v>
      </c>
      <c r="G2724" s="133">
        <v>5</v>
      </c>
      <c r="H2724" t="s">
        <v>252</v>
      </c>
      <c r="I2724" t="s">
        <v>575</v>
      </c>
      <c r="J2724" t="s">
        <v>511</v>
      </c>
      <c r="K2724" s="327">
        <v>2</v>
      </c>
      <c r="L2724" s="326">
        <v>2.659999998286366E-3</v>
      </c>
      <c r="M2724" s="326">
        <v>2.7399999089539051E-3</v>
      </c>
      <c r="N2724" s="327">
        <v>75</v>
      </c>
      <c r="O2724" s="326">
        <v>1.1520000174641609E-2</v>
      </c>
      <c r="P2724" s="326">
        <v>1.18199996650219E-2</v>
      </c>
      <c r="Q2724" s="327">
        <v>5100</v>
      </c>
      <c r="R2724" s="326">
        <v>4.1329998522996902E-2</v>
      </c>
      <c r="S2724" s="325">
        <v>4.4070001691579819E-2</v>
      </c>
    </row>
    <row r="2725" spans="1:19" x14ac:dyDescent="0.25">
      <c r="A2725" t="s">
        <v>478</v>
      </c>
      <c r="B2725" t="s">
        <v>284</v>
      </c>
      <c r="C2725" t="s">
        <v>309</v>
      </c>
      <c r="D2725" t="s">
        <v>477</v>
      </c>
      <c r="E2725" t="s">
        <v>112</v>
      </c>
      <c r="F2725" t="s">
        <v>113</v>
      </c>
      <c r="G2725" s="133">
        <v>5</v>
      </c>
      <c r="H2725" t="s">
        <v>252</v>
      </c>
      <c r="I2725" t="s">
        <v>575</v>
      </c>
      <c r="J2725" t="s">
        <v>510</v>
      </c>
      <c r="K2725" s="327">
        <v>9</v>
      </c>
      <c r="L2725" s="326">
        <v>1.1950000189244751E-2</v>
      </c>
      <c r="M2725" s="326">
        <v>1.23300002887845E-2</v>
      </c>
      <c r="N2725" s="327">
        <v>43</v>
      </c>
      <c r="O2725" s="326">
        <v>6.5999999642372131E-3</v>
      </c>
      <c r="P2725" s="326">
        <v>6.7799999378621578E-3</v>
      </c>
      <c r="Q2725" s="327">
        <v>2781</v>
      </c>
      <c r="R2725" s="326">
        <v>2.2539999336004261E-2</v>
      </c>
      <c r="S2725" s="325">
        <v>2.4029999971389771E-2</v>
      </c>
    </row>
    <row r="2726" spans="1:19" x14ac:dyDescent="0.25">
      <c r="A2726" t="s">
        <v>478</v>
      </c>
      <c r="B2726" t="s">
        <v>284</v>
      </c>
      <c r="C2726" t="s">
        <v>309</v>
      </c>
      <c r="D2726" t="s">
        <v>477</v>
      </c>
      <c r="E2726" t="s">
        <v>112</v>
      </c>
      <c r="F2726" t="s">
        <v>113</v>
      </c>
      <c r="G2726" s="133">
        <v>5</v>
      </c>
      <c r="H2726" t="s">
        <v>252</v>
      </c>
      <c r="I2726" t="s">
        <v>575</v>
      </c>
      <c r="J2726" t="s">
        <v>509</v>
      </c>
      <c r="K2726" s="327">
        <v>2</v>
      </c>
      <c r="L2726" s="326">
        <v>2.659999998286366E-3</v>
      </c>
      <c r="M2726" s="326">
        <v>2.7399999089539051E-3</v>
      </c>
      <c r="N2726" s="327">
        <v>44</v>
      </c>
      <c r="O2726" s="326">
        <v>6.7599997855722904E-3</v>
      </c>
      <c r="P2726" s="326">
        <v>6.9400002248585224E-3</v>
      </c>
      <c r="Q2726" s="327">
        <v>909</v>
      </c>
      <c r="R2726" s="326">
        <v>7.3699997738003731E-3</v>
      </c>
      <c r="S2726" s="325">
        <v>7.8499997034668922E-3</v>
      </c>
    </row>
    <row r="2727" spans="1:19" x14ac:dyDescent="0.25">
      <c r="A2727" t="s">
        <v>478</v>
      </c>
      <c r="B2727" t="s">
        <v>284</v>
      </c>
      <c r="C2727" t="s">
        <v>309</v>
      </c>
      <c r="D2727" t="s">
        <v>477</v>
      </c>
      <c r="E2727" t="s">
        <v>112</v>
      </c>
      <c r="F2727" t="s">
        <v>113</v>
      </c>
      <c r="G2727" s="133">
        <v>5</v>
      </c>
      <c r="H2727" t="s">
        <v>252</v>
      </c>
      <c r="I2727" t="s">
        <v>575</v>
      </c>
      <c r="J2727" t="s">
        <v>508</v>
      </c>
      <c r="K2727" s="327">
        <v>2</v>
      </c>
      <c r="L2727" s="326">
        <v>2.659999998286366E-3</v>
      </c>
      <c r="M2727" s="326">
        <v>2.7399999089539051E-3</v>
      </c>
      <c r="N2727" s="327">
        <v>54</v>
      </c>
      <c r="O2727" s="326">
        <v>8.2900002598762512E-3</v>
      </c>
      <c r="P2727" s="326">
        <v>8.5100000724196434E-3</v>
      </c>
      <c r="Q2727" s="327">
        <v>2219</v>
      </c>
      <c r="R2727" s="326">
        <v>1.7980000004172329E-2</v>
      </c>
      <c r="S2727" s="325">
        <v>1.9169999286532399E-2</v>
      </c>
    </row>
    <row r="2728" spans="1:19" x14ac:dyDescent="0.25">
      <c r="A2728" t="s">
        <v>478</v>
      </c>
      <c r="B2728" t="s">
        <v>284</v>
      </c>
      <c r="C2728" t="s">
        <v>309</v>
      </c>
      <c r="D2728" t="s">
        <v>477</v>
      </c>
      <c r="E2728" t="s">
        <v>112</v>
      </c>
      <c r="F2728" t="s">
        <v>113</v>
      </c>
      <c r="G2728" s="133">
        <v>5</v>
      </c>
      <c r="H2728" t="s">
        <v>252</v>
      </c>
      <c r="I2728" t="s">
        <v>575</v>
      </c>
      <c r="J2728" t="s">
        <v>438</v>
      </c>
      <c r="K2728" s="327">
        <v>23</v>
      </c>
      <c r="L2728" s="326">
        <v>3.0540000647306439E-2</v>
      </c>
      <c r="N2728" s="327">
        <v>169</v>
      </c>
      <c r="O2728" s="326">
        <v>2.5949999690055851E-2</v>
      </c>
      <c r="Q2728" s="327">
        <v>7648</v>
      </c>
      <c r="R2728" s="326">
        <v>6.1980001628398902E-2</v>
      </c>
      <c r="S2728" s="325"/>
    </row>
    <row r="2729" spans="1:19" x14ac:dyDescent="0.25">
      <c r="A2729" t="s">
        <v>478</v>
      </c>
      <c r="B2729" t="s">
        <v>284</v>
      </c>
      <c r="C2729" t="s">
        <v>309</v>
      </c>
      <c r="D2729" t="s">
        <v>477</v>
      </c>
      <c r="E2729" t="s">
        <v>112</v>
      </c>
      <c r="F2729" t="s">
        <v>113</v>
      </c>
      <c r="G2729" s="133">
        <v>5</v>
      </c>
      <c r="H2729" t="s">
        <v>252</v>
      </c>
      <c r="I2729" t="s">
        <v>575</v>
      </c>
      <c r="J2729" t="s">
        <v>507</v>
      </c>
      <c r="K2729" s="327">
        <v>715</v>
      </c>
      <c r="L2729" s="326">
        <v>0.94954001903533936</v>
      </c>
      <c r="M2729" s="326">
        <v>0.97944998741149902</v>
      </c>
      <c r="N2729" s="327">
        <v>6127</v>
      </c>
      <c r="O2729" s="326">
        <v>0.94088000059127808</v>
      </c>
      <c r="P2729" s="326">
        <v>0.96595001220703125</v>
      </c>
      <c r="Q2729" s="327">
        <v>104728</v>
      </c>
      <c r="R2729" s="326">
        <v>0.84878998994827271</v>
      </c>
      <c r="S2729" s="325">
        <v>0.90487998723983765</v>
      </c>
    </row>
    <row r="2730" spans="1:19" x14ac:dyDescent="0.25">
      <c r="A2730" t="s">
        <v>478</v>
      </c>
      <c r="B2730" t="s">
        <v>284</v>
      </c>
      <c r="C2730" t="s">
        <v>309</v>
      </c>
      <c r="D2730" t="s">
        <v>477</v>
      </c>
      <c r="E2730" t="s">
        <v>112</v>
      </c>
      <c r="F2730" t="s">
        <v>113</v>
      </c>
      <c r="G2730">
        <v>5</v>
      </c>
      <c r="H2730" t="s">
        <v>252</v>
      </c>
      <c r="I2730" t="s">
        <v>576</v>
      </c>
      <c r="J2730" t="s">
        <v>485</v>
      </c>
      <c r="K2730" s="142">
        <v>0</v>
      </c>
      <c r="L2730" s="326">
        <v>0</v>
      </c>
      <c r="N2730" s="142">
        <v>0</v>
      </c>
      <c r="O2730" s="326">
        <v>0</v>
      </c>
      <c r="Q2730" s="142">
        <v>2</v>
      </c>
      <c r="R2730" s="326">
        <v>1.99999994947575E-5</v>
      </c>
      <c r="S2730" s="326">
        <v>0.5</v>
      </c>
    </row>
    <row r="2731" spans="1:19" x14ac:dyDescent="0.25">
      <c r="A2731" t="s">
        <v>478</v>
      </c>
      <c r="B2731" t="s">
        <v>284</v>
      </c>
      <c r="C2731" t="s">
        <v>309</v>
      </c>
      <c r="D2731" t="s">
        <v>477</v>
      </c>
      <c r="E2731" t="s">
        <v>112</v>
      </c>
      <c r="F2731" t="s">
        <v>113</v>
      </c>
      <c r="G2731" s="133">
        <v>5</v>
      </c>
      <c r="H2731" t="s">
        <v>252</v>
      </c>
      <c r="I2731" t="s">
        <v>576</v>
      </c>
      <c r="J2731" t="s">
        <v>484</v>
      </c>
      <c r="K2731" s="327">
        <v>0</v>
      </c>
      <c r="L2731" s="326">
        <v>0</v>
      </c>
      <c r="N2731" s="327">
        <v>0</v>
      </c>
      <c r="O2731" s="326">
        <v>0</v>
      </c>
      <c r="Q2731" s="327">
        <v>2</v>
      </c>
      <c r="R2731" s="326">
        <v>1.99999994947575E-5</v>
      </c>
      <c r="S2731" s="325">
        <v>0.5</v>
      </c>
    </row>
    <row r="2732" spans="1:19" x14ac:dyDescent="0.25">
      <c r="A2732" t="s">
        <v>478</v>
      </c>
      <c r="B2732" t="s">
        <v>284</v>
      </c>
      <c r="C2732" t="s">
        <v>309</v>
      </c>
      <c r="D2732" t="s">
        <v>477</v>
      </c>
      <c r="E2732" t="s">
        <v>112</v>
      </c>
      <c r="F2732" t="s">
        <v>113</v>
      </c>
      <c r="G2732" s="133">
        <v>5</v>
      </c>
      <c r="H2732" t="s">
        <v>252</v>
      </c>
      <c r="I2732" t="s">
        <v>576</v>
      </c>
      <c r="J2732" t="s">
        <v>438</v>
      </c>
      <c r="K2732" s="327">
        <v>753</v>
      </c>
      <c r="L2732" s="326">
        <v>1</v>
      </c>
      <c r="N2732" s="327">
        <v>6512</v>
      </c>
      <c r="O2732" s="326">
        <v>1</v>
      </c>
      <c r="Q2732" s="327">
        <v>123381</v>
      </c>
      <c r="R2732" s="326">
        <v>0.99997001886367798</v>
      </c>
      <c r="S2732" s="325"/>
    </row>
    <row r="2733" spans="1:19" x14ac:dyDescent="0.25">
      <c r="A2733" t="s">
        <v>478</v>
      </c>
      <c r="B2733" t="s">
        <v>284</v>
      </c>
      <c r="C2733" t="s">
        <v>309</v>
      </c>
      <c r="D2733" t="s">
        <v>477</v>
      </c>
      <c r="E2733" t="s">
        <v>112</v>
      </c>
      <c r="F2733" t="s">
        <v>113</v>
      </c>
      <c r="G2733" s="133">
        <v>5</v>
      </c>
      <c r="H2733" t="s">
        <v>252</v>
      </c>
      <c r="I2733" t="s">
        <v>504</v>
      </c>
      <c r="J2733" t="s">
        <v>506</v>
      </c>
      <c r="K2733" s="327">
        <v>8</v>
      </c>
      <c r="L2733" s="326">
        <v>1.06199998408556E-2</v>
      </c>
      <c r="N2733" s="327">
        <v>430</v>
      </c>
      <c r="O2733" s="326">
        <v>6.6030003130435944E-2</v>
      </c>
      <c r="Q2733" s="327">
        <v>14319</v>
      </c>
      <c r="R2733" s="326">
        <v>0.11604999750852581</v>
      </c>
      <c r="S2733" s="325"/>
    </row>
    <row r="2734" spans="1:19" x14ac:dyDescent="0.25">
      <c r="A2734" t="s">
        <v>478</v>
      </c>
      <c r="B2734" t="s">
        <v>284</v>
      </c>
      <c r="C2734" t="s">
        <v>309</v>
      </c>
      <c r="D2734" t="s">
        <v>477</v>
      </c>
      <c r="E2734" t="s">
        <v>112</v>
      </c>
      <c r="F2734" t="s">
        <v>113</v>
      </c>
      <c r="G2734" s="133">
        <v>5</v>
      </c>
      <c r="H2734" t="s">
        <v>252</v>
      </c>
      <c r="I2734" t="s">
        <v>504</v>
      </c>
      <c r="J2734" t="s">
        <v>424</v>
      </c>
      <c r="K2734" s="327">
        <v>79</v>
      </c>
      <c r="L2734" s="326">
        <v>0.10491000115871429</v>
      </c>
      <c r="M2734" s="326">
        <v>0.1060400009155273</v>
      </c>
      <c r="N2734" s="327">
        <v>737</v>
      </c>
      <c r="O2734" s="326">
        <v>0.11317999660968781</v>
      </c>
      <c r="P2734" s="326">
        <v>0.12117999792099</v>
      </c>
      <c r="Q2734" s="327">
        <v>13286</v>
      </c>
      <c r="R2734" s="326">
        <v>0.1076800003647804</v>
      </c>
      <c r="S2734" s="325">
        <v>0.12182000279426571</v>
      </c>
    </row>
    <row r="2735" spans="1:19" x14ac:dyDescent="0.25">
      <c r="A2735" t="s">
        <v>478</v>
      </c>
      <c r="B2735" t="s">
        <v>284</v>
      </c>
      <c r="C2735" t="s">
        <v>309</v>
      </c>
      <c r="D2735" t="s">
        <v>477</v>
      </c>
      <c r="E2735" t="s">
        <v>112</v>
      </c>
      <c r="F2735" t="s">
        <v>113</v>
      </c>
      <c r="G2735" s="133">
        <v>5</v>
      </c>
      <c r="H2735" t="s">
        <v>252</v>
      </c>
      <c r="I2735" t="s">
        <v>504</v>
      </c>
      <c r="J2735" t="s">
        <v>455</v>
      </c>
      <c r="K2735" s="327">
        <v>276</v>
      </c>
      <c r="L2735" s="326">
        <v>0.36653000116348272</v>
      </c>
      <c r="M2735" s="326">
        <v>0.37046998739242548</v>
      </c>
      <c r="N2735" s="327">
        <v>2330</v>
      </c>
      <c r="O2735" s="326">
        <v>0.35780000686645508</v>
      </c>
      <c r="P2735" s="326">
        <v>0.3831000030040741</v>
      </c>
      <c r="Q2735" s="327">
        <v>43045</v>
      </c>
      <c r="R2735" s="326">
        <v>0.34887000918388372</v>
      </c>
      <c r="S2735" s="325">
        <v>0.39467000961303711</v>
      </c>
    </row>
    <row r="2736" spans="1:19" x14ac:dyDescent="0.25">
      <c r="A2736" t="s">
        <v>478</v>
      </c>
      <c r="B2736" t="s">
        <v>284</v>
      </c>
      <c r="C2736" t="s">
        <v>309</v>
      </c>
      <c r="D2736" t="s">
        <v>477</v>
      </c>
      <c r="E2736" t="s">
        <v>112</v>
      </c>
      <c r="F2736" t="s">
        <v>113</v>
      </c>
      <c r="G2736" s="133">
        <v>5</v>
      </c>
      <c r="H2736" t="s">
        <v>252</v>
      </c>
      <c r="I2736" t="s">
        <v>504</v>
      </c>
      <c r="J2736" t="s">
        <v>505</v>
      </c>
      <c r="K2736" s="327">
        <v>312</v>
      </c>
      <c r="L2736" s="326">
        <v>0.41433998942375178</v>
      </c>
      <c r="M2736" s="326">
        <v>0.41879001259803772</v>
      </c>
      <c r="N2736" s="327">
        <v>2465</v>
      </c>
      <c r="O2736" s="326">
        <v>0.37852999567985529</v>
      </c>
      <c r="P2736" s="326">
        <v>0.40529000759124761</v>
      </c>
      <c r="Q2736" s="327">
        <v>42835</v>
      </c>
      <c r="R2736" s="326">
        <v>0.34716999530792242</v>
      </c>
      <c r="S2736" s="325">
        <v>0.39274001121521002</v>
      </c>
    </row>
    <row r="2737" spans="1:19" x14ac:dyDescent="0.25">
      <c r="A2737" t="s">
        <v>478</v>
      </c>
      <c r="B2737" t="s">
        <v>284</v>
      </c>
      <c r="C2737" t="s">
        <v>309</v>
      </c>
      <c r="D2737" t="s">
        <v>477</v>
      </c>
      <c r="E2737" t="s">
        <v>112</v>
      </c>
      <c r="F2737" t="s">
        <v>113</v>
      </c>
      <c r="G2737">
        <v>5</v>
      </c>
      <c r="H2737" t="s">
        <v>252</v>
      </c>
      <c r="I2737" t="s">
        <v>504</v>
      </c>
      <c r="J2737" t="s">
        <v>503</v>
      </c>
      <c r="K2737" s="142">
        <v>78</v>
      </c>
      <c r="L2737" s="326">
        <v>0.10358999669551849</v>
      </c>
      <c r="M2737" s="326">
        <v>0.1046999990940094</v>
      </c>
      <c r="N2737" s="142">
        <v>550</v>
      </c>
      <c r="O2737" s="326">
        <v>8.4459997713565826E-2</v>
      </c>
      <c r="P2737" s="326">
        <v>9.0429998934268951E-2</v>
      </c>
      <c r="Q2737" s="142">
        <v>9900</v>
      </c>
      <c r="R2737" s="326">
        <v>8.0239996314048767E-2</v>
      </c>
      <c r="S2737" s="326">
        <v>9.0769998729228973E-2</v>
      </c>
    </row>
    <row r="2738" spans="1:19" x14ac:dyDescent="0.25">
      <c r="A2738" t="s">
        <v>478</v>
      </c>
      <c r="B2738" t="s">
        <v>284</v>
      </c>
      <c r="C2738" t="s">
        <v>309</v>
      </c>
      <c r="D2738" t="s">
        <v>477</v>
      </c>
      <c r="E2738" t="s">
        <v>112</v>
      </c>
      <c r="F2738" t="s">
        <v>113</v>
      </c>
      <c r="G2738" s="133">
        <v>5</v>
      </c>
      <c r="H2738" t="s">
        <v>252</v>
      </c>
      <c r="I2738" t="s">
        <v>501</v>
      </c>
      <c r="J2738" t="s">
        <v>502</v>
      </c>
      <c r="K2738" s="327">
        <v>8</v>
      </c>
      <c r="L2738" s="326">
        <v>1.06199998408556E-2</v>
      </c>
      <c r="N2738" s="327">
        <v>430</v>
      </c>
      <c r="O2738" s="326">
        <v>6.6030003130435944E-2</v>
      </c>
      <c r="Q2738" s="327">
        <v>14319</v>
      </c>
      <c r="R2738" s="326">
        <v>0.11604999750852581</v>
      </c>
      <c r="S2738" s="325"/>
    </row>
    <row r="2739" spans="1:19" x14ac:dyDescent="0.25">
      <c r="A2739" t="s">
        <v>478</v>
      </c>
      <c r="B2739" t="s">
        <v>284</v>
      </c>
      <c r="C2739" t="s">
        <v>309</v>
      </c>
      <c r="D2739" t="s">
        <v>477</v>
      </c>
      <c r="E2739" t="s">
        <v>112</v>
      </c>
      <c r="F2739" t="s">
        <v>113</v>
      </c>
      <c r="G2739" s="133">
        <v>5</v>
      </c>
      <c r="H2739" t="s">
        <v>252</v>
      </c>
      <c r="I2739" t="s">
        <v>501</v>
      </c>
      <c r="J2739" t="s">
        <v>500</v>
      </c>
      <c r="K2739" s="327">
        <v>745</v>
      </c>
      <c r="L2739" s="326">
        <v>0.98938000202178955</v>
      </c>
      <c r="M2739" s="326">
        <v>1</v>
      </c>
      <c r="N2739" s="327">
        <v>6082</v>
      </c>
      <c r="O2739" s="326">
        <v>0.93396997451782227</v>
      </c>
      <c r="P2739" s="326">
        <v>1</v>
      </c>
      <c r="Q2739" s="327">
        <v>109066</v>
      </c>
      <c r="R2739" s="326">
        <v>0.88394999504089355</v>
      </c>
      <c r="S2739" s="325">
        <v>1</v>
      </c>
    </row>
    <row r="2740" spans="1:19" x14ac:dyDescent="0.25">
      <c r="A2740" t="s">
        <v>478</v>
      </c>
      <c r="B2740" t="s">
        <v>284</v>
      </c>
      <c r="C2740" t="s">
        <v>309</v>
      </c>
      <c r="D2740" t="s">
        <v>477</v>
      </c>
      <c r="E2740" t="s">
        <v>112</v>
      </c>
      <c r="F2740" t="s">
        <v>113</v>
      </c>
      <c r="G2740">
        <v>5</v>
      </c>
      <c r="H2740" t="s">
        <v>252</v>
      </c>
      <c r="I2740" t="s">
        <v>577</v>
      </c>
      <c r="J2740" t="s">
        <v>493</v>
      </c>
      <c r="K2740" s="142">
        <v>54</v>
      </c>
      <c r="L2740" s="326">
        <v>7.1709997951984406E-2</v>
      </c>
      <c r="N2740" s="142">
        <v>1274</v>
      </c>
      <c r="O2740" s="326">
        <v>0.19563999772071841</v>
      </c>
      <c r="Q2740" s="142">
        <v>45663</v>
      </c>
      <c r="R2740" s="326">
        <v>0.37009000778198242</v>
      </c>
    </row>
    <row r="2741" spans="1:19" x14ac:dyDescent="0.25">
      <c r="A2741" t="s">
        <v>478</v>
      </c>
      <c r="B2741" t="s">
        <v>284</v>
      </c>
      <c r="C2741" t="s">
        <v>309</v>
      </c>
      <c r="D2741" t="s">
        <v>477</v>
      </c>
      <c r="E2741" t="s">
        <v>112</v>
      </c>
      <c r="F2741" t="s">
        <v>113</v>
      </c>
      <c r="G2741" s="133">
        <v>5</v>
      </c>
      <c r="H2741" t="s">
        <v>252</v>
      </c>
      <c r="I2741" t="s">
        <v>577</v>
      </c>
      <c r="J2741" t="s">
        <v>492</v>
      </c>
      <c r="K2741" s="327">
        <v>483</v>
      </c>
      <c r="L2741" s="326">
        <v>0.64143002033233643</v>
      </c>
      <c r="M2741" s="326">
        <v>0.69098997116088867</v>
      </c>
      <c r="N2741" s="327">
        <v>3863</v>
      </c>
      <c r="O2741" s="326">
        <v>0.59320998191833496</v>
      </c>
      <c r="P2741" s="326">
        <v>0.73750001192092896</v>
      </c>
      <c r="Q2741" s="327">
        <v>63272</v>
      </c>
      <c r="R2741" s="326">
        <v>0.51279997825622559</v>
      </c>
      <c r="S2741" s="325">
        <v>0.81407999992370605</v>
      </c>
    </row>
    <row r="2742" spans="1:19" x14ac:dyDescent="0.25">
      <c r="A2742" t="s">
        <v>478</v>
      </c>
      <c r="B2742" t="s">
        <v>284</v>
      </c>
      <c r="C2742" t="s">
        <v>309</v>
      </c>
      <c r="D2742" t="s">
        <v>477</v>
      </c>
      <c r="E2742" t="s">
        <v>112</v>
      </c>
      <c r="F2742" t="s">
        <v>113</v>
      </c>
      <c r="G2742" s="133">
        <v>5</v>
      </c>
      <c r="H2742" t="s">
        <v>252</v>
      </c>
      <c r="I2742" t="s">
        <v>577</v>
      </c>
      <c r="J2742" t="s">
        <v>491</v>
      </c>
      <c r="K2742" s="327">
        <v>170</v>
      </c>
      <c r="L2742" s="326">
        <v>0.22575999796390531</v>
      </c>
      <c r="M2742" s="326">
        <v>0.24320000410079959</v>
      </c>
      <c r="N2742" s="327">
        <v>894</v>
      </c>
      <c r="O2742" s="326">
        <v>0.13729000091552729</v>
      </c>
      <c r="P2742" s="326">
        <v>0.17068000137805939</v>
      </c>
      <c r="Q2742" s="327">
        <v>9186</v>
      </c>
      <c r="R2742" s="326">
        <v>7.4450001120567322E-2</v>
      </c>
      <c r="S2742" s="325">
        <v>0.11818999797105791</v>
      </c>
    </row>
    <row r="2743" spans="1:19" x14ac:dyDescent="0.25">
      <c r="A2743" t="s">
        <v>478</v>
      </c>
      <c r="B2743" t="s">
        <v>284</v>
      </c>
      <c r="C2743" t="s">
        <v>309</v>
      </c>
      <c r="D2743" t="s">
        <v>477</v>
      </c>
      <c r="E2743" t="s">
        <v>112</v>
      </c>
      <c r="F2743" t="s">
        <v>113</v>
      </c>
      <c r="G2743" s="133">
        <v>5</v>
      </c>
      <c r="H2743" t="s">
        <v>252</v>
      </c>
      <c r="I2743" t="s">
        <v>577</v>
      </c>
      <c r="J2743" t="s">
        <v>490</v>
      </c>
      <c r="K2743" s="327">
        <v>42</v>
      </c>
      <c r="L2743" s="326">
        <v>5.5780000984668732E-2</v>
      </c>
      <c r="M2743" s="326">
        <v>6.0090001672506332E-2</v>
      </c>
      <c r="N2743" s="327">
        <v>314</v>
      </c>
      <c r="O2743" s="326">
        <v>4.822000116109848E-2</v>
      </c>
      <c r="P2743" s="326">
        <v>5.9950001537799842E-2</v>
      </c>
      <c r="Q2743" s="327">
        <v>3071</v>
      </c>
      <c r="R2743" s="326">
        <v>2.489000000059605E-2</v>
      </c>
      <c r="S2743" s="325">
        <v>3.9510000497102737E-2</v>
      </c>
    </row>
    <row r="2744" spans="1:19" x14ac:dyDescent="0.25">
      <c r="A2744" t="s">
        <v>478</v>
      </c>
      <c r="B2744" t="s">
        <v>284</v>
      </c>
      <c r="C2744" t="s">
        <v>309</v>
      </c>
      <c r="D2744" t="s">
        <v>477</v>
      </c>
      <c r="E2744" t="s">
        <v>112</v>
      </c>
      <c r="F2744" t="s">
        <v>113</v>
      </c>
      <c r="G2744">
        <v>5</v>
      </c>
      <c r="H2744" t="s">
        <v>252</v>
      </c>
      <c r="I2744" t="s">
        <v>577</v>
      </c>
      <c r="J2744" t="s">
        <v>489</v>
      </c>
      <c r="K2744" s="142">
        <v>2</v>
      </c>
      <c r="L2744" s="326">
        <v>2.659999998286366E-3</v>
      </c>
      <c r="M2744" s="326">
        <v>2.8599998913705349E-3</v>
      </c>
      <c r="N2744" s="142">
        <v>138</v>
      </c>
      <c r="O2744" s="326">
        <v>2.119000069797039E-2</v>
      </c>
      <c r="P2744" s="326">
        <v>2.6350000873208049E-2</v>
      </c>
      <c r="Q2744" s="142">
        <v>1819</v>
      </c>
      <c r="R2744" s="326">
        <v>1.473999954760075E-2</v>
      </c>
      <c r="S2744" s="326">
        <v>2.339999936521053E-2</v>
      </c>
    </row>
    <row r="2745" spans="1:19" x14ac:dyDescent="0.25">
      <c r="A2745" t="s">
        <v>478</v>
      </c>
      <c r="B2745" t="s">
        <v>284</v>
      </c>
      <c r="C2745" t="s">
        <v>309</v>
      </c>
      <c r="D2745" t="s">
        <v>477</v>
      </c>
      <c r="E2745" t="s">
        <v>112</v>
      </c>
      <c r="F2745" t="s">
        <v>113</v>
      </c>
      <c r="G2745" s="133">
        <v>5</v>
      </c>
      <c r="H2745" t="s">
        <v>252</v>
      </c>
      <c r="I2745" t="s">
        <v>577</v>
      </c>
      <c r="J2745" t="s">
        <v>488</v>
      </c>
      <c r="K2745" s="327">
        <v>2</v>
      </c>
      <c r="L2745" s="326">
        <v>2.659999998286366E-3</v>
      </c>
      <c r="M2745" s="326">
        <v>2.8599998913705349E-3</v>
      </c>
      <c r="N2745" s="327">
        <v>29</v>
      </c>
      <c r="O2745" s="326">
        <v>4.4499998912215233E-3</v>
      </c>
      <c r="P2745" s="326">
        <v>5.5399998091161251E-3</v>
      </c>
      <c r="Q2745" s="327">
        <v>374</v>
      </c>
      <c r="R2745" s="326">
        <v>3.03000002168119E-3</v>
      </c>
      <c r="S2745" s="325">
        <v>4.8099998384714127E-3</v>
      </c>
    </row>
    <row r="2746" spans="1:19" x14ac:dyDescent="0.25">
      <c r="A2746" t="s">
        <v>478</v>
      </c>
      <c r="B2746" t="s">
        <v>284</v>
      </c>
      <c r="C2746" t="s">
        <v>309</v>
      </c>
      <c r="D2746" t="s">
        <v>477</v>
      </c>
      <c r="E2746" t="s">
        <v>112</v>
      </c>
      <c r="F2746" t="s">
        <v>113</v>
      </c>
      <c r="G2746">
        <v>5</v>
      </c>
      <c r="H2746" t="s">
        <v>252</v>
      </c>
      <c r="I2746" t="s">
        <v>499</v>
      </c>
      <c r="J2746" t="s">
        <v>261</v>
      </c>
      <c r="K2746" s="142">
        <v>746</v>
      </c>
      <c r="L2746" s="326">
        <v>0.99070000648498535</v>
      </c>
      <c r="N2746" s="142">
        <v>6460</v>
      </c>
      <c r="O2746" s="326">
        <v>0.99200999736785889</v>
      </c>
      <c r="Q2746" s="142">
        <v>122496</v>
      </c>
      <c r="R2746" s="326">
        <v>0.99278998374938965</v>
      </c>
    </row>
    <row r="2747" spans="1:19" x14ac:dyDescent="0.25">
      <c r="A2747" t="s">
        <v>478</v>
      </c>
      <c r="B2747" t="s">
        <v>284</v>
      </c>
      <c r="C2747" t="s">
        <v>309</v>
      </c>
      <c r="D2747" t="s">
        <v>477</v>
      </c>
      <c r="E2747" t="s">
        <v>112</v>
      </c>
      <c r="F2747" t="s">
        <v>113</v>
      </c>
      <c r="G2747">
        <v>5</v>
      </c>
      <c r="H2747" t="s">
        <v>252</v>
      </c>
      <c r="I2747" t="s">
        <v>499</v>
      </c>
      <c r="J2747" t="s">
        <v>262</v>
      </c>
      <c r="K2747" s="142">
        <v>7</v>
      </c>
      <c r="L2747" s="326">
        <v>9.3000000342726707E-3</v>
      </c>
      <c r="N2747" s="142">
        <v>52</v>
      </c>
      <c r="O2747" s="326">
        <v>7.9899998381733894E-3</v>
      </c>
      <c r="Q2747" s="142">
        <v>889</v>
      </c>
      <c r="R2747" s="326">
        <v>7.2099999524652958E-3</v>
      </c>
    </row>
    <row r="2748" spans="1:19" x14ac:dyDescent="0.25">
      <c r="A2748" t="s">
        <v>478</v>
      </c>
      <c r="B2748" t="s">
        <v>284</v>
      </c>
      <c r="C2748" t="s">
        <v>309</v>
      </c>
      <c r="D2748" t="s">
        <v>477</v>
      </c>
      <c r="E2748" t="s">
        <v>112</v>
      </c>
      <c r="F2748" t="s">
        <v>113</v>
      </c>
      <c r="G2748">
        <v>5</v>
      </c>
      <c r="H2748" t="s">
        <v>252</v>
      </c>
      <c r="I2748" t="s">
        <v>578</v>
      </c>
      <c r="J2748" t="s">
        <v>498</v>
      </c>
      <c r="K2748" s="142">
        <v>82</v>
      </c>
      <c r="L2748" s="326">
        <v>0.1089000031352043</v>
      </c>
      <c r="N2748" s="142">
        <v>1692</v>
      </c>
      <c r="O2748" s="326">
        <v>0.25982999801635742</v>
      </c>
      <c r="Q2748" s="142">
        <v>17871</v>
      </c>
      <c r="R2748" s="326">
        <v>0.1448400020599365</v>
      </c>
    </row>
    <row r="2749" spans="1:19" x14ac:dyDescent="0.25">
      <c r="A2749" t="s">
        <v>478</v>
      </c>
      <c r="B2749" t="s">
        <v>284</v>
      </c>
      <c r="C2749" t="s">
        <v>309</v>
      </c>
      <c r="D2749" t="s">
        <v>477</v>
      </c>
      <c r="E2749" t="s">
        <v>112</v>
      </c>
      <c r="F2749" t="s">
        <v>113</v>
      </c>
      <c r="G2749" s="133">
        <v>5</v>
      </c>
      <c r="H2749" t="s">
        <v>252</v>
      </c>
      <c r="I2749" t="s">
        <v>578</v>
      </c>
      <c r="J2749" t="s">
        <v>497</v>
      </c>
      <c r="K2749" s="327">
        <v>98</v>
      </c>
      <c r="L2749" s="326">
        <v>0.13015000522136691</v>
      </c>
      <c r="N2749" s="327">
        <v>984</v>
      </c>
      <c r="O2749" s="326">
        <v>0.15110999345779419</v>
      </c>
      <c r="Q2749" s="327">
        <v>21943</v>
      </c>
      <c r="R2749" s="326">
        <v>0.17783999443054199</v>
      </c>
      <c r="S2749" s="325"/>
    </row>
    <row r="2750" spans="1:19" x14ac:dyDescent="0.25">
      <c r="A2750" t="s">
        <v>478</v>
      </c>
      <c r="B2750" t="s">
        <v>284</v>
      </c>
      <c r="C2750" t="s">
        <v>309</v>
      </c>
      <c r="D2750" t="s">
        <v>477</v>
      </c>
      <c r="E2750" t="s">
        <v>112</v>
      </c>
      <c r="F2750" t="s">
        <v>113</v>
      </c>
      <c r="G2750" s="133">
        <v>5</v>
      </c>
      <c r="H2750" t="s">
        <v>252</v>
      </c>
      <c r="I2750" t="s">
        <v>578</v>
      </c>
      <c r="J2750" t="s">
        <v>496</v>
      </c>
      <c r="K2750" s="327">
        <v>133</v>
      </c>
      <c r="L2750" s="326">
        <v>0.1766300052404404</v>
      </c>
      <c r="N2750" s="327">
        <v>1025</v>
      </c>
      <c r="O2750" s="326">
        <v>0.15739999711513519</v>
      </c>
      <c r="Q2750" s="327">
        <v>25988</v>
      </c>
      <c r="R2750" s="326">
        <v>0.21062999963760379</v>
      </c>
      <c r="S2750" s="325"/>
    </row>
    <row r="2751" spans="1:19" x14ac:dyDescent="0.25">
      <c r="A2751" t="s">
        <v>478</v>
      </c>
      <c r="B2751" t="s">
        <v>284</v>
      </c>
      <c r="C2751" t="s">
        <v>309</v>
      </c>
      <c r="D2751" t="s">
        <v>477</v>
      </c>
      <c r="E2751" t="s">
        <v>112</v>
      </c>
      <c r="F2751" t="s">
        <v>113</v>
      </c>
      <c r="G2751" s="133">
        <v>5</v>
      </c>
      <c r="H2751" t="s">
        <v>252</v>
      </c>
      <c r="I2751" t="s">
        <v>578</v>
      </c>
      <c r="J2751" t="s">
        <v>495</v>
      </c>
      <c r="K2751" s="327">
        <v>190</v>
      </c>
      <c r="L2751" s="326">
        <v>0.25231999158859247</v>
      </c>
      <c r="N2751" s="327">
        <v>1357</v>
      </c>
      <c r="O2751" s="326">
        <v>0.20837999880313871</v>
      </c>
      <c r="Q2751" s="327">
        <v>27975</v>
      </c>
      <c r="R2751" s="326">
        <v>0.22673000395298001</v>
      </c>
      <c r="S2751" s="325"/>
    </row>
    <row r="2752" spans="1:19" x14ac:dyDescent="0.25">
      <c r="A2752" t="s">
        <v>478</v>
      </c>
      <c r="B2752" t="s">
        <v>284</v>
      </c>
      <c r="C2752" t="s">
        <v>309</v>
      </c>
      <c r="D2752" t="s">
        <v>477</v>
      </c>
      <c r="E2752" t="s">
        <v>112</v>
      </c>
      <c r="F2752" t="s">
        <v>113</v>
      </c>
      <c r="G2752">
        <v>5</v>
      </c>
      <c r="H2752" t="s">
        <v>252</v>
      </c>
      <c r="I2752" t="s">
        <v>578</v>
      </c>
      <c r="J2752" t="s">
        <v>494</v>
      </c>
      <c r="K2752" s="142">
        <v>250</v>
      </c>
      <c r="L2752" s="326">
        <v>0.33201000094413757</v>
      </c>
      <c r="N2752" s="142">
        <v>1454</v>
      </c>
      <c r="O2752" s="326">
        <v>0.2232799977064133</v>
      </c>
      <c r="Q2752" s="142">
        <v>29608</v>
      </c>
      <c r="R2752" s="326">
        <v>0.23995999991893771</v>
      </c>
    </row>
    <row r="2753" spans="1:19" x14ac:dyDescent="0.25">
      <c r="A2753" t="s">
        <v>478</v>
      </c>
      <c r="B2753" t="s">
        <v>284</v>
      </c>
      <c r="C2753" t="s">
        <v>309</v>
      </c>
      <c r="D2753" t="s">
        <v>477</v>
      </c>
      <c r="E2753" t="s">
        <v>112</v>
      </c>
      <c r="F2753" t="s">
        <v>113</v>
      </c>
      <c r="G2753">
        <v>5</v>
      </c>
      <c r="H2753" t="s">
        <v>252</v>
      </c>
      <c r="I2753" t="s">
        <v>476</v>
      </c>
      <c r="J2753" t="s">
        <v>482</v>
      </c>
      <c r="K2753" s="142">
        <v>549</v>
      </c>
      <c r="L2753" s="326">
        <v>0.72908002138137817</v>
      </c>
      <c r="M2753" s="326">
        <v>0.74897998571395874</v>
      </c>
      <c r="N2753" s="142">
        <v>4717</v>
      </c>
      <c r="O2753" s="326">
        <v>0.72435998916625977</v>
      </c>
      <c r="P2753" s="326">
        <v>0.74790000915527344</v>
      </c>
      <c r="Q2753" s="142">
        <v>91484</v>
      </c>
      <c r="R2753" s="326">
        <v>0.74145001173019409</v>
      </c>
      <c r="S2753" s="326">
        <v>0.77395999431610107</v>
      </c>
    </row>
    <row r="2754" spans="1:19" x14ac:dyDescent="0.25">
      <c r="A2754" t="s">
        <v>478</v>
      </c>
      <c r="B2754" t="s">
        <v>284</v>
      </c>
      <c r="C2754" t="s">
        <v>309</v>
      </c>
      <c r="D2754" t="s">
        <v>477</v>
      </c>
      <c r="E2754" t="s">
        <v>112</v>
      </c>
      <c r="F2754" t="s">
        <v>113</v>
      </c>
      <c r="G2754" s="133">
        <v>5</v>
      </c>
      <c r="H2754" t="s">
        <v>252</v>
      </c>
      <c r="I2754" t="s">
        <v>476</v>
      </c>
      <c r="J2754" t="s">
        <v>481</v>
      </c>
      <c r="K2754" s="327">
        <v>91</v>
      </c>
      <c r="L2754" s="326">
        <v>0.120849996805191</v>
      </c>
      <c r="M2754" s="326">
        <v>0.1241500005125999</v>
      </c>
      <c r="N2754" s="327">
        <v>725</v>
      </c>
      <c r="O2754" s="326">
        <v>0.1113300025463104</v>
      </c>
      <c r="P2754" s="326">
        <v>0.1149500012397766</v>
      </c>
      <c r="Q2754" s="327">
        <v>12086</v>
      </c>
      <c r="R2754" s="326">
        <v>9.7949996590614319E-2</v>
      </c>
      <c r="S2754" s="325">
        <v>0.1022500023245811</v>
      </c>
    </row>
    <row r="2755" spans="1:19" x14ac:dyDescent="0.25">
      <c r="A2755" t="s">
        <v>478</v>
      </c>
      <c r="B2755" t="s">
        <v>284</v>
      </c>
      <c r="C2755" t="s">
        <v>309</v>
      </c>
      <c r="D2755" t="s">
        <v>477</v>
      </c>
      <c r="E2755" t="s">
        <v>112</v>
      </c>
      <c r="F2755" t="s">
        <v>113</v>
      </c>
      <c r="G2755" s="133">
        <v>5</v>
      </c>
      <c r="H2755" t="s">
        <v>252</v>
      </c>
      <c r="I2755" t="s">
        <v>476</v>
      </c>
      <c r="J2755" t="s">
        <v>480</v>
      </c>
      <c r="K2755" s="327">
        <v>61</v>
      </c>
      <c r="L2755" s="326">
        <v>8.1009998917579651E-2</v>
      </c>
      <c r="M2755" s="326">
        <v>8.3219997584819794E-2</v>
      </c>
      <c r="N2755" s="327">
        <v>482</v>
      </c>
      <c r="O2755" s="326">
        <v>7.401999831199646E-2</v>
      </c>
      <c r="P2755" s="326">
        <v>7.6420001685619354E-2</v>
      </c>
      <c r="Q2755" s="327">
        <v>8487</v>
      </c>
      <c r="R2755" s="326">
        <v>6.8779997527599335E-2</v>
      </c>
      <c r="S2755" s="325">
        <v>7.1800000965595245E-2</v>
      </c>
    </row>
    <row r="2756" spans="1:19" x14ac:dyDescent="0.25">
      <c r="A2756" t="s">
        <v>478</v>
      </c>
      <c r="B2756" t="s">
        <v>284</v>
      </c>
      <c r="C2756" t="s">
        <v>309</v>
      </c>
      <c r="D2756" t="s">
        <v>477</v>
      </c>
      <c r="E2756" t="s">
        <v>112</v>
      </c>
      <c r="F2756" t="s">
        <v>113</v>
      </c>
      <c r="G2756" s="133">
        <v>5</v>
      </c>
      <c r="H2756" t="s">
        <v>252</v>
      </c>
      <c r="I2756" t="s">
        <v>476</v>
      </c>
      <c r="J2756" t="s">
        <v>479</v>
      </c>
      <c r="K2756" s="327">
        <v>20</v>
      </c>
      <c r="L2756" s="326">
        <v>2.6559999212622639E-2</v>
      </c>
      <c r="N2756" s="327">
        <v>205</v>
      </c>
      <c r="O2756" s="326">
        <v>3.1479999423027039E-2</v>
      </c>
      <c r="Q2756" s="327">
        <v>5183</v>
      </c>
      <c r="R2756" s="326">
        <v>4.2010001838207238E-2</v>
      </c>
      <c r="S2756" s="325"/>
    </row>
    <row r="2757" spans="1:19" x14ac:dyDescent="0.25">
      <c r="A2757" t="s">
        <v>478</v>
      </c>
      <c r="B2757" t="s">
        <v>284</v>
      </c>
      <c r="C2757" t="s">
        <v>309</v>
      </c>
      <c r="D2757" t="s">
        <v>477</v>
      </c>
      <c r="E2757" t="s">
        <v>112</v>
      </c>
      <c r="F2757" t="s">
        <v>113</v>
      </c>
      <c r="G2757" s="133">
        <v>5</v>
      </c>
      <c r="H2757" t="s">
        <v>252</v>
      </c>
      <c r="I2757" t="s">
        <v>476</v>
      </c>
      <c r="J2757" t="s">
        <v>475</v>
      </c>
      <c r="K2757" s="327">
        <v>32</v>
      </c>
      <c r="L2757" s="326">
        <v>4.2500000447034843E-2</v>
      </c>
      <c r="M2757" s="326">
        <v>4.3659999966621399E-2</v>
      </c>
      <c r="N2757" s="327">
        <v>383</v>
      </c>
      <c r="O2757" s="326">
        <v>5.8809999376535423E-2</v>
      </c>
      <c r="P2757" s="326">
        <v>6.0729999095201492E-2</v>
      </c>
      <c r="Q2757" s="327">
        <v>6145</v>
      </c>
      <c r="R2757" s="326">
        <v>4.9800001084804528E-2</v>
      </c>
      <c r="S2757" s="325">
        <v>5.1989998668432243E-2</v>
      </c>
    </row>
    <row r="2758" spans="1:19" x14ac:dyDescent="0.25">
      <c r="A2758" t="s">
        <v>478</v>
      </c>
      <c r="B2758" t="s">
        <v>284</v>
      </c>
      <c r="C2758" t="s">
        <v>309</v>
      </c>
      <c r="D2758" t="s">
        <v>477</v>
      </c>
      <c r="E2758" t="s">
        <v>114</v>
      </c>
      <c r="F2758" t="s">
        <v>115</v>
      </c>
      <c r="G2758" s="133">
        <v>3</v>
      </c>
      <c r="H2758" t="s">
        <v>249</v>
      </c>
      <c r="I2758" t="s">
        <v>525</v>
      </c>
      <c r="J2758" t="s">
        <v>530</v>
      </c>
      <c r="K2758" s="327">
        <v>9</v>
      </c>
      <c r="L2758" s="326">
        <v>1.128000020980835E-2</v>
      </c>
      <c r="N2758" s="327">
        <v>39</v>
      </c>
      <c r="O2758" s="326">
        <v>7.3799998499453068E-3</v>
      </c>
      <c r="Q2758" s="327">
        <v>595</v>
      </c>
      <c r="R2758" s="326">
        <v>4.8199999146163464E-3</v>
      </c>
      <c r="S2758" s="325"/>
    </row>
    <row r="2759" spans="1:19" x14ac:dyDescent="0.25">
      <c r="A2759" t="s">
        <v>478</v>
      </c>
      <c r="B2759" t="s">
        <v>284</v>
      </c>
      <c r="C2759" t="s">
        <v>309</v>
      </c>
      <c r="D2759" t="s">
        <v>477</v>
      </c>
      <c r="E2759" t="s">
        <v>114</v>
      </c>
      <c r="F2759" t="s">
        <v>115</v>
      </c>
      <c r="G2759">
        <v>3</v>
      </c>
      <c r="H2759" t="s">
        <v>249</v>
      </c>
      <c r="I2759" t="s">
        <v>525</v>
      </c>
      <c r="J2759" t="s">
        <v>529</v>
      </c>
      <c r="K2759" s="142">
        <v>56</v>
      </c>
      <c r="L2759" s="326">
        <v>7.0179998874664307E-2</v>
      </c>
      <c r="N2759" s="142">
        <v>260</v>
      </c>
      <c r="O2759" s="326">
        <v>4.9199998378753662E-2</v>
      </c>
      <c r="Q2759" s="142">
        <v>4962</v>
      </c>
      <c r="R2759" s="326">
        <v>4.0219999849796302E-2</v>
      </c>
    </row>
    <row r="2760" spans="1:19" x14ac:dyDescent="0.25">
      <c r="A2760" t="s">
        <v>478</v>
      </c>
      <c r="B2760" t="s">
        <v>284</v>
      </c>
      <c r="C2760" t="s">
        <v>309</v>
      </c>
      <c r="D2760" t="s">
        <v>477</v>
      </c>
      <c r="E2760" t="s">
        <v>114</v>
      </c>
      <c r="F2760" t="s">
        <v>115</v>
      </c>
      <c r="G2760" s="133">
        <v>3</v>
      </c>
      <c r="H2760" t="s">
        <v>249</v>
      </c>
      <c r="I2760" t="s">
        <v>525</v>
      </c>
      <c r="J2760" t="s">
        <v>528</v>
      </c>
      <c r="K2760" s="327">
        <v>138</v>
      </c>
      <c r="L2760" s="326">
        <v>0.17293000221252439</v>
      </c>
      <c r="N2760" s="327">
        <v>712</v>
      </c>
      <c r="O2760" s="326">
        <v>0.13471999764442441</v>
      </c>
      <c r="Q2760" s="327">
        <v>15699</v>
      </c>
      <c r="R2760" s="326">
        <v>0.12724000215530401</v>
      </c>
      <c r="S2760" s="325"/>
    </row>
    <row r="2761" spans="1:19" x14ac:dyDescent="0.25">
      <c r="A2761" t="s">
        <v>478</v>
      </c>
      <c r="B2761" t="s">
        <v>284</v>
      </c>
      <c r="C2761" t="s">
        <v>309</v>
      </c>
      <c r="D2761" t="s">
        <v>477</v>
      </c>
      <c r="E2761" t="s">
        <v>114</v>
      </c>
      <c r="F2761" t="s">
        <v>115</v>
      </c>
      <c r="G2761" s="133">
        <v>3</v>
      </c>
      <c r="H2761" t="s">
        <v>249</v>
      </c>
      <c r="I2761" t="s">
        <v>525</v>
      </c>
      <c r="J2761" t="s">
        <v>527</v>
      </c>
      <c r="K2761" s="327">
        <v>134</v>
      </c>
      <c r="L2761" s="326">
        <v>0.1679199934005737</v>
      </c>
      <c r="N2761" s="327">
        <v>1263</v>
      </c>
      <c r="O2761" s="326">
        <v>0.2389799952507019</v>
      </c>
      <c r="Q2761" s="327">
        <v>30576</v>
      </c>
      <c r="R2761" s="326">
        <v>0.2478100061416626</v>
      </c>
      <c r="S2761" s="325"/>
    </row>
    <row r="2762" spans="1:19" x14ac:dyDescent="0.25">
      <c r="A2762" t="s">
        <v>478</v>
      </c>
      <c r="B2762" t="s">
        <v>284</v>
      </c>
      <c r="C2762" t="s">
        <v>309</v>
      </c>
      <c r="D2762" t="s">
        <v>477</v>
      </c>
      <c r="E2762" t="s">
        <v>114</v>
      </c>
      <c r="F2762" t="s">
        <v>115</v>
      </c>
      <c r="G2762" s="133">
        <v>3</v>
      </c>
      <c r="H2762" t="s">
        <v>249</v>
      </c>
      <c r="I2762" t="s">
        <v>525</v>
      </c>
      <c r="J2762" t="s">
        <v>526</v>
      </c>
      <c r="K2762" s="327">
        <v>151</v>
      </c>
      <c r="L2762" s="326">
        <v>0.18921999633312231</v>
      </c>
      <c r="N2762" s="327">
        <v>1329</v>
      </c>
      <c r="O2762" s="326">
        <v>0.25146999955177313</v>
      </c>
      <c r="Q2762" s="327">
        <v>30917</v>
      </c>
      <c r="R2762" s="326">
        <v>0.25056999921798712</v>
      </c>
      <c r="S2762" s="325"/>
    </row>
    <row r="2763" spans="1:19" x14ac:dyDescent="0.25">
      <c r="A2763" t="s">
        <v>478</v>
      </c>
      <c r="B2763" t="s">
        <v>284</v>
      </c>
      <c r="C2763" t="s">
        <v>309</v>
      </c>
      <c r="D2763" t="s">
        <v>477</v>
      </c>
      <c r="E2763" t="s">
        <v>114</v>
      </c>
      <c r="F2763" t="s">
        <v>115</v>
      </c>
      <c r="G2763">
        <v>3</v>
      </c>
      <c r="H2763" t="s">
        <v>249</v>
      </c>
      <c r="I2763" t="s">
        <v>525</v>
      </c>
      <c r="J2763" t="s">
        <v>259</v>
      </c>
      <c r="K2763" s="142">
        <v>171</v>
      </c>
      <c r="L2763" s="326">
        <v>0.21428999304771421</v>
      </c>
      <c r="N2763" s="142">
        <v>988</v>
      </c>
      <c r="O2763" s="326">
        <v>0.18693999946117401</v>
      </c>
      <c r="Q2763" s="142">
        <v>23351</v>
      </c>
      <c r="R2763" s="326">
        <v>0.18925000727176669</v>
      </c>
    </row>
    <row r="2764" spans="1:19" x14ac:dyDescent="0.25">
      <c r="A2764" t="s">
        <v>478</v>
      </c>
      <c r="B2764" t="s">
        <v>284</v>
      </c>
      <c r="C2764" t="s">
        <v>309</v>
      </c>
      <c r="D2764" t="s">
        <v>477</v>
      </c>
      <c r="E2764" t="s">
        <v>114</v>
      </c>
      <c r="F2764" t="s">
        <v>115</v>
      </c>
      <c r="G2764" s="133">
        <v>3</v>
      </c>
      <c r="H2764" t="s">
        <v>249</v>
      </c>
      <c r="I2764" t="s">
        <v>525</v>
      </c>
      <c r="J2764" t="s">
        <v>260</v>
      </c>
      <c r="K2764" s="327">
        <v>139</v>
      </c>
      <c r="L2764" s="326">
        <v>0.17418999969959259</v>
      </c>
      <c r="N2764" s="327">
        <v>694</v>
      </c>
      <c r="O2764" s="326">
        <v>0.13131999969482419</v>
      </c>
      <c r="Q2764" s="327">
        <v>17285</v>
      </c>
      <c r="R2764" s="326">
        <v>0.14009000360965729</v>
      </c>
      <c r="S2764" s="325"/>
    </row>
    <row r="2765" spans="1:19" x14ac:dyDescent="0.25">
      <c r="A2765" t="s">
        <v>478</v>
      </c>
      <c r="B2765" t="s">
        <v>284</v>
      </c>
      <c r="C2765" t="s">
        <v>309</v>
      </c>
      <c r="D2765" t="s">
        <v>477</v>
      </c>
      <c r="E2765" t="s">
        <v>114</v>
      </c>
      <c r="F2765" t="s">
        <v>115</v>
      </c>
      <c r="G2765" s="133">
        <v>3</v>
      </c>
      <c r="H2765" t="s">
        <v>249</v>
      </c>
      <c r="I2765" t="s">
        <v>521</v>
      </c>
      <c r="J2765" t="s">
        <v>524</v>
      </c>
      <c r="K2765" s="327">
        <v>644</v>
      </c>
      <c r="L2765" s="326">
        <v>0.80702000856399536</v>
      </c>
      <c r="M2765" s="326">
        <v>0.8214300274848938</v>
      </c>
      <c r="N2765" s="327">
        <v>4284</v>
      </c>
      <c r="O2765" s="326">
        <v>0.81059998273849487</v>
      </c>
      <c r="P2765" s="326">
        <v>0.83297997713088989</v>
      </c>
      <c r="Q2765" s="327">
        <v>99716</v>
      </c>
      <c r="R2765" s="326">
        <v>0.80817002058029175</v>
      </c>
      <c r="S2765" s="325">
        <v>0.84360998868942261</v>
      </c>
    </row>
    <row r="2766" spans="1:19" x14ac:dyDescent="0.25">
      <c r="A2766" t="s">
        <v>478</v>
      </c>
      <c r="B2766" t="s">
        <v>284</v>
      </c>
      <c r="C2766" t="s">
        <v>309</v>
      </c>
      <c r="D2766" t="s">
        <v>477</v>
      </c>
      <c r="E2766" t="s">
        <v>114</v>
      </c>
      <c r="F2766" t="s">
        <v>115</v>
      </c>
      <c r="G2766">
        <v>3</v>
      </c>
      <c r="H2766" t="s">
        <v>249</v>
      </c>
      <c r="I2766" t="s">
        <v>521</v>
      </c>
      <c r="J2766" t="s">
        <v>523</v>
      </c>
      <c r="K2766" s="142">
        <v>78</v>
      </c>
      <c r="L2766" s="326">
        <v>9.7740001976490021E-2</v>
      </c>
      <c r="M2766" s="326">
        <v>9.9490001797676086E-2</v>
      </c>
      <c r="N2766" s="142">
        <v>519</v>
      </c>
      <c r="O2766" s="326">
        <v>9.8200000822544098E-2</v>
      </c>
      <c r="P2766" s="326">
        <v>0.1009100005030632</v>
      </c>
      <c r="Q2766" s="142">
        <v>10969</v>
      </c>
      <c r="R2766" s="326">
        <v>8.8899999856948853E-2</v>
      </c>
      <c r="S2766" s="326">
        <v>9.2799998819828033E-2</v>
      </c>
    </row>
    <row r="2767" spans="1:19" x14ac:dyDescent="0.25">
      <c r="A2767" t="s">
        <v>478</v>
      </c>
      <c r="B2767" t="s">
        <v>284</v>
      </c>
      <c r="C2767" t="s">
        <v>309</v>
      </c>
      <c r="D2767" t="s">
        <v>477</v>
      </c>
      <c r="E2767" t="s">
        <v>114</v>
      </c>
      <c r="F2767" t="s">
        <v>115</v>
      </c>
      <c r="G2767" s="133">
        <v>3</v>
      </c>
      <c r="H2767" t="s">
        <v>249</v>
      </c>
      <c r="I2767" t="s">
        <v>521</v>
      </c>
      <c r="J2767" t="s">
        <v>522</v>
      </c>
      <c r="K2767" s="327">
        <v>62</v>
      </c>
      <c r="L2767" s="326">
        <v>7.7689997851848602E-2</v>
      </c>
      <c r="M2767" s="326">
        <v>7.9080000519752502E-2</v>
      </c>
      <c r="N2767" s="327">
        <v>340</v>
      </c>
      <c r="O2767" s="326">
        <v>6.4329996705055237E-2</v>
      </c>
      <c r="P2767" s="326">
        <v>6.6110000014305115E-2</v>
      </c>
      <c r="Q2767" s="327">
        <v>7517</v>
      </c>
      <c r="R2767" s="326">
        <v>6.0920000076293952E-2</v>
      </c>
      <c r="S2767" s="325">
        <v>6.3589997589588165E-2</v>
      </c>
    </row>
    <row r="2768" spans="1:19" x14ac:dyDescent="0.25">
      <c r="A2768" t="s">
        <v>478</v>
      </c>
      <c r="B2768" t="s">
        <v>284</v>
      </c>
      <c r="C2768" t="s">
        <v>309</v>
      </c>
      <c r="D2768" t="s">
        <v>477</v>
      </c>
      <c r="E2768" t="s">
        <v>114</v>
      </c>
      <c r="F2768" t="s">
        <v>115</v>
      </c>
      <c r="G2768">
        <v>3</v>
      </c>
      <c r="H2768" t="s">
        <v>249</v>
      </c>
      <c r="I2768" t="s">
        <v>521</v>
      </c>
      <c r="J2768" t="s">
        <v>438</v>
      </c>
      <c r="K2768" s="142">
        <v>14</v>
      </c>
      <c r="L2768" s="326">
        <v>1.7540000379085541E-2</v>
      </c>
      <c r="N2768" s="142">
        <v>142</v>
      </c>
      <c r="O2768" s="326">
        <v>2.6869999244809151E-2</v>
      </c>
      <c r="Q2768" s="142">
        <v>5183</v>
      </c>
      <c r="R2768" s="326">
        <v>4.2010001838207238E-2</v>
      </c>
    </row>
    <row r="2769" spans="1:19" x14ac:dyDescent="0.25">
      <c r="A2769" t="s">
        <v>478</v>
      </c>
      <c r="B2769" t="s">
        <v>284</v>
      </c>
      <c r="C2769" t="s">
        <v>309</v>
      </c>
      <c r="D2769" t="s">
        <v>477</v>
      </c>
      <c r="E2769" t="s">
        <v>114</v>
      </c>
      <c r="F2769" t="s">
        <v>115</v>
      </c>
      <c r="G2769" s="133">
        <v>3</v>
      </c>
      <c r="H2769" t="s">
        <v>249</v>
      </c>
      <c r="I2769" t="s">
        <v>517</v>
      </c>
      <c r="J2769" t="s">
        <v>520</v>
      </c>
      <c r="K2769" s="327">
        <v>275</v>
      </c>
      <c r="L2769" s="326">
        <v>0.34461000561714172</v>
      </c>
      <c r="N2769" s="327">
        <v>1935</v>
      </c>
      <c r="O2769" s="326">
        <v>0.36612999439239502</v>
      </c>
      <c r="Q2769" s="327">
        <v>43571</v>
      </c>
      <c r="R2769" s="326">
        <v>0.35313001275062561</v>
      </c>
      <c r="S2769" s="325"/>
    </row>
    <row r="2770" spans="1:19" x14ac:dyDescent="0.25">
      <c r="A2770" t="s">
        <v>478</v>
      </c>
      <c r="B2770" t="s">
        <v>284</v>
      </c>
      <c r="C2770" t="s">
        <v>309</v>
      </c>
      <c r="D2770" t="s">
        <v>477</v>
      </c>
      <c r="E2770" t="s">
        <v>114</v>
      </c>
      <c r="F2770" t="s">
        <v>115</v>
      </c>
      <c r="G2770" s="133">
        <v>3</v>
      </c>
      <c r="H2770" t="s">
        <v>249</v>
      </c>
      <c r="I2770" t="s">
        <v>517</v>
      </c>
      <c r="J2770" t="s">
        <v>519</v>
      </c>
      <c r="K2770" s="327">
        <v>255</v>
      </c>
      <c r="L2770" s="326">
        <v>0.31955000758171082</v>
      </c>
      <c r="N2770" s="327">
        <v>1453</v>
      </c>
      <c r="O2770" s="326">
        <v>0.27493000030517578</v>
      </c>
      <c r="Q2770" s="327">
        <v>34904</v>
      </c>
      <c r="R2770" s="326">
        <v>0.28288999199867249</v>
      </c>
      <c r="S2770" s="325"/>
    </row>
    <row r="2771" spans="1:19" x14ac:dyDescent="0.25">
      <c r="A2771" t="s">
        <v>478</v>
      </c>
      <c r="B2771" t="s">
        <v>284</v>
      </c>
      <c r="C2771" t="s">
        <v>309</v>
      </c>
      <c r="D2771" t="s">
        <v>477</v>
      </c>
      <c r="E2771" t="s">
        <v>114</v>
      </c>
      <c r="F2771" t="s">
        <v>115</v>
      </c>
      <c r="G2771" s="133">
        <v>3</v>
      </c>
      <c r="H2771" t="s">
        <v>249</v>
      </c>
      <c r="I2771" t="s">
        <v>517</v>
      </c>
      <c r="J2771" t="s">
        <v>518</v>
      </c>
      <c r="K2771" s="327">
        <v>268</v>
      </c>
      <c r="L2771" s="326">
        <v>0.33583998680114752</v>
      </c>
      <c r="N2771" s="327">
        <v>1897</v>
      </c>
      <c r="O2771" s="326">
        <v>0.3589400053024292</v>
      </c>
      <c r="Q2771" s="327">
        <v>44910</v>
      </c>
      <c r="R2771" s="326">
        <v>0.3639799952507019</v>
      </c>
      <c r="S2771" s="325"/>
    </row>
    <row r="2772" spans="1:19" x14ac:dyDescent="0.25">
      <c r="A2772" t="s">
        <v>478</v>
      </c>
      <c r="B2772" t="s">
        <v>284</v>
      </c>
      <c r="C2772" t="s">
        <v>309</v>
      </c>
      <c r="D2772" t="s">
        <v>477</v>
      </c>
      <c r="E2772" t="s">
        <v>114</v>
      </c>
      <c r="F2772" t="s">
        <v>115</v>
      </c>
      <c r="G2772" s="133">
        <v>3</v>
      </c>
      <c r="H2772" t="s">
        <v>249</v>
      </c>
      <c r="I2772" t="s">
        <v>513</v>
      </c>
      <c r="J2772" t="s">
        <v>516</v>
      </c>
      <c r="K2772" s="327">
        <v>38</v>
      </c>
      <c r="L2772" s="326">
        <v>4.7619998455047607E-2</v>
      </c>
      <c r="M2772" s="326">
        <v>5.1419999450445182E-2</v>
      </c>
      <c r="N2772" s="327">
        <v>223</v>
      </c>
      <c r="O2772" s="326">
        <v>4.2190000414848328E-2</v>
      </c>
      <c r="P2772" s="326">
        <v>4.6700000762939453E-2</v>
      </c>
      <c r="Q2772" s="327">
        <v>4179</v>
      </c>
      <c r="R2772" s="326">
        <v>3.3870000392198563E-2</v>
      </c>
      <c r="S2772" s="325">
        <v>3.8320001214742661E-2</v>
      </c>
    </row>
    <row r="2773" spans="1:19" x14ac:dyDescent="0.25">
      <c r="A2773" t="s">
        <v>478</v>
      </c>
      <c r="B2773" t="s">
        <v>284</v>
      </c>
      <c r="C2773" t="s">
        <v>309</v>
      </c>
      <c r="D2773" t="s">
        <v>477</v>
      </c>
      <c r="E2773" t="s">
        <v>114</v>
      </c>
      <c r="F2773" t="s">
        <v>115</v>
      </c>
      <c r="G2773">
        <v>3</v>
      </c>
      <c r="H2773" t="s">
        <v>249</v>
      </c>
      <c r="I2773" t="s">
        <v>513</v>
      </c>
      <c r="J2773" t="s">
        <v>515</v>
      </c>
      <c r="K2773" s="142">
        <v>56</v>
      </c>
      <c r="L2773" s="326">
        <v>7.0179998874664307E-2</v>
      </c>
      <c r="M2773" s="326">
        <v>7.5779996812343597E-2</v>
      </c>
      <c r="N2773" s="142">
        <v>595</v>
      </c>
      <c r="O2773" s="326">
        <v>0.1125800013542175</v>
      </c>
      <c r="P2773" s="326">
        <v>0.12460999935865399</v>
      </c>
      <c r="Q2773" s="142">
        <v>13286</v>
      </c>
      <c r="R2773" s="326">
        <v>0.1076800003647804</v>
      </c>
      <c r="S2773" s="326">
        <v>0.12182000279426571</v>
      </c>
    </row>
    <row r="2774" spans="1:19" x14ac:dyDescent="0.25">
      <c r="A2774" t="s">
        <v>478</v>
      </c>
      <c r="B2774" t="s">
        <v>284</v>
      </c>
      <c r="C2774" t="s">
        <v>309</v>
      </c>
      <c r="D2774" t="s">
        <v>477</v>
      </c>
      <c r="E2774" t="s">
        <v>114</v>
      </c>
      <c r="F2774" t="s">
        <v>115</v>
      </c>
      <c r="G2774" s="133">
        <v>3</v>
      </c>
      <c r="H2774" t="s">
        <v>249</v>
      </c>
      <c r="I2774" t="s">
        <v>513</v>
      </c>
      <c r="J2774" t="s">
        <v>514</v>
      </c>
      <c r="K2774" s="327">
        <v>645</v>
      </c>
      <c r="L2774" s="326">
        <v>0.80826997756958008</v>
      </c>
      <c r="M2774" s="326">
        <v>0.87279999256134033</v>
      </c>
      <c r="N2774" s="327">
        <v>3957</v>
      </c>
      <c r="O2774" s="326">
        <v>0.74871999025344849</v>
      </c>
      <c r="P2774" s="326">
        <v>0.82868999242782593</v>
      </c>
      <c r="Q2774" s="327">
        <v>91601</v>
      </c>
      <c r="R2774" s="326">
        <v>0.74239999055862427</v>
      </c>
      <c r="S2774" s="325">
        <v>0.83986997604370117</v>
      </c>
    </row>
    <row r="2775" spans="1:19" x14ac:dyDescent="0.25">
      <c r="A2775" t="s">
        <v>478</v>
      </c>
      <c r="B2775" t="s">
        <v>284</v>
      </c>
      <c r="C2775" t="s">
        <v>309</v>
      </c>
      <c r="D2775" t="s">
        <v>477</v>
      </c>
      <c r="E2775" t="s">
        <v>114</v>
      </c>
      <c r="F2775" t="s">
        <v>115</v>
      </c>
      <c r="G2775" s="133">
        <v>3</v>
      </c>
      <c r="H2775" t="s">
        <v>249</v>
      </c>
      <c r="I2775" t="s">
        <v>513</v>
      </c>
      <c r="J2775" t="s">
        <v>512</v>
      </c>
      <c r="K2775" s="327">
        <v>59</v>
      </c>
      <c r="L2775" s="326">
        <v>7.3930002748966217E-2</v>
      </c>
      <c r="N2775" s="327">
        <v>510</v>
      </c>
      <c r="O2775" s="326">
        <v>9.6500001847743988E-2</v>
      </c>
      <c r="Q2775" s="327">
        <v>14319</v>
      </c>
      <c r="R2775" s="326">
        <v>0.11604999750852581</v>
      </c>
      <c r="S2775" s="325"/>
    </row>
    <row r="2776" spans="1:19" x14ac:dyDescent="0.25">
      <c r="A2776" t="s">
        <v>478</v>
      </c>
      <c r="B2776" t="s">
        <v>284</v>
      </c>
      <c r="C2776" t="s">
        <v>309</v>
      </c>
      <c r="D2776" t="s">
        <v>477</v>
      </c>
      <c r="E2776" t="s">
        <v>114</v>
      </c>
      <c r="F2776" t="s">
        <v>115</v>
      </c>
      <c r="G2776" s="133">
        <v>3</v>
      </c>
      <c r="H2776" t="s">
        <v>249</v>
      </c>
      <c r="I2776" t="s">
        <v>575</v>
      </c>
      <c r="J2776" t="s">
        <v>511</v>
      </c>
      <c r="K2776" s="327">
        <v>36</v>
      </c>
      <c r="L2776" s="326">
        <v>4.5109998434782028E-2</v>
      </c>
      <c r="M2776" s="326">
        <v>4.6689998358488083E-2</v>
      </c>
      <c r="N2776" s="327">
        <v>309</v>
      </c>
      <c r="O2776" s="326">
        <v>5.8469999581575387E-2</v>
      </c>
      <c r="P2776" s="326">
        <v>6.0699999332427979E-2</v>
      </c>
      <c r="Q2776" s="327">
        <v>5100</v>
      </c>
      <c r="R2776" s="326">
        <v>4.1329998522996902E-2</v>
      </c>
      <c r="S2776" s="325">
        <v>4.4070001691579819E-2</v>
      </c>
    </row>
    <row r="2777" spans="1:19" x14ac:dyDescent="0.25">
      <c r="A2777" t="s">
        <v>478</v>
      </c>
      <c r="B2777" t="s">
        <v>284</v>
      </c>
      <c r="C2777" t="s">
        <v>309</v>
      </c>
      <c r="D2777" t="s">
        <v>477</v>
      </c>
      <c r="E2777" t="s">
        <v>114</v>
      </c>
      <c r="F2777" t="s">
        <v>115</v>
      </c>
      <c r="G2777" s="133">
        <v>3</v>
      </c>
      <c r="H2777" t="s">
        <v>249</v>
      </c>
      <c r="I2777" t="s">
        <v>575</v>
      </c>
      <c r="J2777" t="s">
        <v>510</v>
      </c>
      <c r="K2777" s="327">
        <v>2</v>
      </c>
      <c r="L2777" s="326">
        <v>2.5100000202655788E-3</v>
      </c>
      <c r="M2777" s="326">
        <v>2.5899999309331179E-3</v>
      </c>
      <c r="N2777" s="327">
        <v>60</v>
      </c>
      <c r="O2777" s="326">
        <v>1.13500002771616E-2</v>
      </c>
      <c r="P2777" s="326">
        <v>1.1789999902248381E-2</v>
      </c>
      <c r="Q2777" s="327">
        <v>2781</v>
      </c>
      <c r="R2777" s="326">
        <v>2.2539999336004261E-2</v>
      </c>
      <c r="S2777" s="325">
        <v>2.4029999971389771E-2</v>
      </c>
    </row>
    <row r="2778" spans="1:19" x14ac:dyDescent="0.25">
      <c r="A2778" t="s">
        <v>478</v>
      </c>
      <c r="B2778" t="s">
        <v>284</v>
      </c>
      <c r="C2778" t="s">
        <v>309</v>
      </c>
      <c r="D2778" t="s">
        <v>477</v>
      </c>
      <c r="E2778" t="s">
        <v>114</v>
      </c>
      <c r="F2778" t="s">
        <v>115</v>
      </c>
      <c r="G2778">
        <v>3</v>
      </c>
      <c r="H2778" t="s">
        <v>249</v>
      </c>
      <c r="I2778" t="s">
        <v>575</v>
      </c>
      <c r="J2778" t="s">
        <v>509</v>
      </c>
      <c r="K2778" s="142">
        <v>5</v>
      </c>
      <c r="L2778" s="326">
        <v>6.2699997797608384E-3</v>
      </c>
      <c r="M2778" s="326">
        <v>6.490000057965517E-3</v>
      </c>
      <c r="N2778" s="142">
        <v>35</v>
      </c>
      <c r="O2778" s="326">
        <v>6.6200001165270814E-3</v>
      </c>
      <c r="P2778" s="326">
        <v>6.8700001575052738E-3</v>
      </c>
      <c r="Q2778" s="142">
        <v>909</v>
      </c>
      <c r="R2778" s="326">
        <v>7.3699997738003731E-3</v>
      </c>
      <c r="S2778" s="326">
        <v>7.8499997034668922E-3</v>
      </c>
    </row>
    <row r="2779" spans="1:19" x14ac:dyDescent="0.25">
      <c r="A2779" t="s">
        <v>478</v>
      </c>
      <c r="B2779" t="s">
        <v>284</v>
      </c>
      <c r="C2779" t="s">
        <v>309</v>
      </c>
      <c r="D2779" t="s">
        <v>477</v>
      </c>
      <c r="E2779" t="s">
        <v>114</v>
      </c>
      <c r="F2779" t="s">
        <v>115</v>
      </c>
      <c r="G2779" s="133">
        <v>3</v>
      </c>
      <c r="H2779" t="s">
        <v>249</v>
      </c>
      <c r="I2779" t="s">
        <v>575</v>
      </c>
      <c r="J2779" t="s">
        <v>508</v>
      </c>
      <c r="K2779" s="327">
        <v>0</v>
      </c>
      <c r="L2779" s="326">
        <v>0</v>
      </c>
      <c r="M2779" s="326">
        <v>0</v>
      </c>
      <c r="N2779" s="327">
        <v>50</v>
      </c>
      <c r="O2779" s="326">
        <v>9.4600003212690353E-3</v>
      </c>
      <c r="P2779" s="326">
        <v>9.8200002685189247E-3</v>
      </c>
      <c r="Q2779" s="327">
        <v>2219</v>
      </c>
      <c r="R2779" s="326">
        <v>1.7980000004172329E-2</v>
      </c>
      <c r="S2779" s="325">
        <v>1.9169999286532399E-2</v>
      </c>
    </row>
    <row r="2780" spans="1:19" x14ac:dyDescent="0.25">
      <c r="A2780" t="s">
        <v>478</v>
      </c>
      <c r="B2780" t="s">
        <v>284</v>
      </c>
      <c r="C2780" t="s">
        <v>309</v>
      </c>
      <c r="D2780" t="s">
        <v>477</v>
      </c>
      <c r="E2780" t="s">
        <v>114</v>
      </c>
      <c r="F2780" t="s">
        <v>115</v>
      </c>
      <c r="G2780" s="133">
        <v>3</v>
      </c>
      <c r="H2780" t="s">
        <v>249</v>
      </c>
      <c r="I2780" t="s">
        <v>575</v>
      </c>
      <c r="J2780" t="s">
        <v>438</v>
      </c>
      <c r="K2780" s="327">
        <v>27</v>
      </c>
      <c r="L2780" s="326">
        <v>3.3829998224973679E-2</v>
      </c>
      <c r="N2780" s="327">
        <v>194</v>
      </c>
      <c r="O2780" s="326">
        <v>3.6710001528263092E-2</v>
      </c>
      <c r="Q2780" s="327">
        <v>7648</v>
      </c>
      <c r="R2780" s="326">
        <v>6.1980001628398902E-2</v>
      </c>
      <c r="S2780" s="325"/>
    </row>
    <row r="2781" spans="1:19" x14ac:dyDescent="0.25">
      <c r="A2781" t="s">
        <v>478</v>
      </c>
      <c r="B2781" t="s">
        <v>284</v>
      </c>
      <c r="C2781" t="s">
        <v>309</v>
      </c>
      <c r="D2781" t="s">
        <v>477</v>
      </c>
      <c r="E2781" t="s">
        <v>114</v>
      </c>
      <c r="F2781" t="s">
        <v>115</v>
      </c>
      <c r="G2781" s="133">
        <v>3</v>
      </c>
      <c r="H2781" t="s">
        <v>249</v>
      </c>
      <c r="I2781" t="s">
        <v>575</v>
      </c>
      <c r="J2781" t="s">
        <v>507</v>
      </c>
      <c r="K2781" s="327">
        <v>728</v>
      </c>
      <c r="L2781" s="326">
        <v>0.91228002309799194</v>
      </c>
      <c r="M2781" s="326">
        <v>0.94423002004623413</v>
      </c>
      <c r="N2781" s="327">
        <v>4637</v>
      </c>
      <c r="O2781" s="326">
        <v>0.87739002704620361</v>
      </c>
      <c r="P2781" s="326">
        <v>0.91082000732421875</v>
      </c>
      <c r="Q2781" s="327">
        <v>104728</v>
      </c>
      <c r="R2781" s="326">
        <v>0.84878998994827271</v>
      </c>
      <c r="S2781" s="325">
        <v>0.90487998723983765</v>
      </c>
    </row>
    <row r="2782" spans="1:19" x14ac:dyDescent="0.25">
      <c r="A2782" t="s">
        <v>478</v>
      </c>
      <c r="B2782" t="s">
        <v>284</v>
      </c>
      <c r="C2782" t="s">
        <v>309</v>
      </c>
      <c r="D2782" t="s">
        <v>477</v>
      </c>
      <c r="E2782" t="s">
        <v>114</v>
      </c>
      <c r="F2782" t="s">
        <v>115</v>
      </c>
      <c r="G2782">
        <v>3</v>
      </c>
      <c r="H2782" t="s">
        <v>249</v>
      </c>
      <c r="I2782" t="s">
        <v>576</v>
      </c>
      <c r="J2782" t="s">
        <v>485</v>
      </c>
      <c r="K2782" s="142">
        <v>0</v>
      </c>
      <c r="L2782" s="326">
        <v>0</v>
      </c>
      <c r="N2782" s="142">
        <v>0</v>
      </c>
      <c r="O2782" s="326">
        <v>0</v>
      </c>
      <c r="Q2782" s="142">
        <v>2</v>
      </c>
      <c r="R2782" s="326">
        <v>1.99999994947575E-5</v>
      </c>
      <c r="S2782" s="326">
        <v>0.5</v>
      </c>
    </row>
    <row r="2783" spans="1:19" x14ac:dyDescent="0.25">
      <c r="A2783" t="s">
        <v>478</v>
      </c>
      <c r="B2783" t="s">
        <v>284</v>
      </c>
      <c r="C2783" t="s">
        <v>309</v>
      </c>
      <c r="D2783" t="s">
        <v>477</v>
      </c>
      <c r="E2783" t="s">
        <v>114</v>
      </c>
      <c r="F2783" t="s">
        <v>115</v>
      </c>
      <c r="G2783" s="133">
        <v>3</v>
      </c>
      <c r="H2783" t="s">
        <v>249</v>
      </c>
      <c r="I2783" t="s">
        <v>576</v>
      </c>
      <c r="J2783" t="s">
        <v>484</v>
      </c>
      <c r="K2783" s="327">
        <v>0</v>
      </c>
      <c r="L2783" s="326">
        <v>0</v>
      </c>
      <c r="N2783" s="327">
        <v>0</v>
      </c>
      <c r="O2783" s="326">
        <v>0</v>
      </c>
      <c r="Q2783" s="327">
        <v>2</v>
      </c>
      <c r="R2783" s="326">
        <v>1.99999994947575E-5</v>
      </c>
      <c r="S2783" s="325">
        <v>0.5</v>
      </c>
    </row>
    <row r="2784" spans="1:19" x14ac:dyDescent="0.25">
      <c r="A2784" t="s">
        <v>478</v>
      </c>
      <c r="B2784" t="s">
        <v>284</v>
      </c>
      <c r="C2784" t="s">
        <v>309</v>
      </c>
      <c r="D2784" t="s">
        <v>477</v>
      </c>
      <c r="E2784" t="s">
        <v>114</v>
      </c>
      <c r="F2784" t="s">
        <v>115</v>
      </c>
      <c r="G2784" s="133">
        <v>3</v>
      </c>
      <c r="H2784" t="s">
        <v>249</v>
      </c>
      <c r="I2784" t="s">
        <v>576</v>
      </c>
      <c r="J2784" t="s">
        <v>438</v>
      </c>
      <c r="K2784" s="327">
        <v>798</v>
      </c>
      <c r="L2784" s="326">
        <v>1</v>
      </c>
      <c r="N2784" s="327">
        <v>5285</v>
      </c>
      <c r="O2784" s="326">
        <v>1</v>
      </c>
      <c r="Q2784" s="327">
        <v>123381</v>
      </c>
      <c r="R2784" s="326">
        <v>0.99997001886367798</v>
      </c>
      <c r="S2784" s="325"/>
    </row>
    <row r="2785" spans="1:19" x14ac:dyDescent="0.25">
      <c r="A2785" t="s">
        <v>478</v>
      </c>
      <c r="B2785" t="s">
        <v>284</v>
      </c>
      <c r="C2785" t="s">
        <v>309</v>
      </c>
      <c r="D2785" t="s">
        <v>477</v>
      </c>
      <c r="E2785" t="s">
        <v>114</v>
      </c>
      <c r="F2785" t="s">
        <v>115</v>
      </c>
      <c r="G2785" s="133">
        <v>3</v>
      </c>
      <c r="H2785" t="s">
        <v>249</v>
      </c>
      <c r="I2785" t="s">
        <v>504</v>
      </c>
      <c r="J2785" t="s">
        <v>506</v>
      </c>
      <c r="K2785" s="327">
        <v>59</v>
      </c>
      <c r="L2785" s="326">
        <v>7.3930002748966217E-2</v>
      </c>
      <c r="N2785" s="327">
        <v>510</v>
      </c>
      <c r="O2785" s="326">
        <v>9.6500001847743988E-2</v>
      </c>
      <c r="Q2785" s="327">
        <v>14319</v>
      </c>
      <c r="R2785" s="326">
        <v>0.11604999750852581</v>
      </c>
      <c r="S2785" s="325"/>
    </row>
    <row r="2786" spans="1:19" x14ac:dyDescent="0.25">
      <c r="A2786" t="s">
        <v>478</v>
      </c>
      <c r="B2786" t="s">
        <v>284</v>
      </c>
      <c r="C2786" t="s">
        <v>309</v>
      </c>
      <c r="D2786" t="s">
        <v>477</v>
      </c>
      <c r="E2786" t="s">
        <v>114</v>
      </c>
      <c r="F2786" t="s">
        <v>115</v>
      </c>
      <c r="G2786" s="133">
        <v>3</v>
      </c>
      <c r="H2786" t="s">
        <v>249</v>
      </c>
      <c r="I2786" t="s">
        <v>504</v>
      </c>
      <c r="J2786" t="s">
        <v>424</v>
      </c>
      <c r="K2786" s="327">
        <v>56</v>
      </c>
      <c r="L2786" s="326">
        <v>7.0179998874664307E-2</v>
      </c>
      <c r="M2786" s="326">
        <v>7.5779996812343597E-2</v>
      </c>
      <c r="N2786" s="327">
        <v>595</v>
      </c>
      <c r="O2786" s="326">
        <v>0.1125800013542175</v>
      </c>
      <c r="P2786" s="326">
        <v>0.12460999935865399</v>
      </c>
      <c r="Q2786" s="327">
        <v>13286</v>
      </c>
      <c r="R2786" s="326">
        <v>0.1076800003647804</v>
      </c>
      <c r="S2786" s="325">
        <v>0.12182000279426571</v>
      </c>
    </row>
    <row r="2787" spans="1:19" x14ac:dyDescent="0.25">
      <c r="A2787" t="s">
        <v>478</v>
      </c>
      <c r="B2787" t="s">
        <v>284</v>
      </c>
      <c r="C2787" t="s">
        <v>309</v>
      </c>
      <c r="D2787" t="s">
        <v>477</v>
      </c>
      <c r="E2787" t="s">
        <v>114</v>
      </c>
      <c r="F2787" t="s">
        <v>115</v>
      </c>
      <c r="G2787" s="133">
        <v>3</v>
      </c>
      <c r="H2787" t="s">
        <v>249</v>
      </c>
      <c r="I2787" t="s">
        <v>504</v>
      </c>
      <c r="J2787" t="s">
        <v>455</v>
      </c>
      <c r="K2787" s="327">
        <v>250</v>
      </c>
      <c r="L2787" s="326">
        <v>0.31327998638153082</v>
      </c>
      <c r="M2787" s="326">
        <v>0.3382900059223175</v>
      </c>
      <c r="N2787" s="327">
        <v>1909</v>
      </c>
      <c r="O2787" s="326">
        <v>0.36120998859405518</v>
      </c>
      <c r="P2787" s="326">
        <v>0.39978998899459839</v>
      </c>
      <c r="Q2787" s="327">
        <v>43045</v>
      </c>
      <c r="R2787" s="326">
        <v>0.34887000918388372</v>
      </c>
      <c r="S2787" s="325">
        <v>0.39467000961303711</v>
      </c>
    </row>
    <row r="2788" spans="1:19" x14ac:dyDescent="0.25">
      <c r="A2788" t="s">
        <v>478</v>
      </c>
      <c r="B2788" t="s">
        <v>284</v>
      </c>
      <c r="C2788" t="s">
        <v>309</v>
      </c>
      <c r="D2788" t="s">
        <v>477</v>
      </c>
      <c r="E2788" t="s">
        <v>114</v>
      </c>
      <c r="F2788" t="s">
        <v>115</v>
      </c>
      <c r="G2788" s="133">
        <v>3</v>
      </c>
      <c r="H2788" t="s">
        <v>249</v>
      </c>
      <c r="I2788" t="s">
        <v>504</v>
      </c>
      <c r="J2788" t="s">
        <v>505</v>
      </c>
      <c r="K2788" s="327">
        <v>348</v>
      </c>
      <c r="L2788" s="326">
        <v>0.43608999252319341</v>
      </c>
      <c r="M2788" s="326">
        <v>0.47091001272201538</v>
      </c>
      <c r="N2788" s="327">
        <v>1785</v>
      </c>
      <c r="O2788" s="326">
        <v>0.33774998784065252</v>
      </c>
      <c r="P2788" s="326">
        <v>0.37382000684738159</v>
      </c>
      <c r="Q2788" s="327">
        <v>42835</v>
      </c>
      <c r="R2788" s="326">
        <v>0.34716999530792242</v>
      </c>
      <c r="S2788" s="325">
        <v>0.39274001121521002</v>
      </c>
    </row>
    <row r="2789" spans="1:19" x14ac:dyDescent="0.25">
      <c r="A2789" t="s">
        <v>478</v>
      </c>
      <c r="B2789" t="s">
        <v>284</v>
      </c>
      <c r="C2789" t="s">
        <v>309</v>
      </c>
      <c r="D2789" t="s">
        <v>477</v>
      </c>
      <c r="E2789" t="s">
        <v>114</v>
      </c>
      <c r="F2789" t="s">
        <v>115</v>
      </c>
      <c r="G2789" s="133">
        <v>3</v>
      </c>
      <c r="H2789" t="s">
        <v>249</v>
      </c>
      <c r="I2789" t="s">
        <v>504</v>
      </c>
      <c r="J2789" t="s">
        <v>503</v>
      </c>
      <c r="K2789" s="327">
        <v>85</v>
      </c>
      <c r="L2789" s="326">
        <v>0.10651999711990361</v>
      </c>
      <c r="M2789" s="326">
        <v>0.1150199994444847</v>
      </c>
      <c r="N2789" s="327">
        <v>486</v>
      </c>
      <c r="O2789" s="326">
        <v>9.195999801158905E-2</v>
      </c>
      <c r="P2789" s="326">
        <v>0.1017799973487854</v>
      </c>
      <c r="Q2789" s="327">
        <v>9900</v>
      </c>
      <c r="R2789" s="326">
        <v>8.0239996314048767E-2</v>
      </c>
      <c r="S2789" s="325">
        <v>9.0769998729228973E-2</v>
      </c>
    </row>
    <row r="2790" spans="1:19" x14ac:dyDescent="0.25">
      <c r="A2790" t="s">
        <v>478</v>
      </c>
      <c r="B2790" t="s">
        <v>284</v>
      </c>
      <c r="C2790" t="s">
        <v>309</v>
      </c>
      <c r="D2790" t="s">
        <v>477</v>
      </c>
      <c r="E2790" t="s">
        <v>114</v>
      </c>
      <c r="F2790" t="s">
        <v>115</v>
      </c>
      <c r="G2790">
        <v>3</v>
      </c>
      <c r="H2790" t="s">
        <v>249</v>
      </c>
      <c r="I2790" t="s">
        <v>501</v>
      </c>
      <c r="J2790" t="s">
        <v>502</v>
      </c>
      <c r="K2790" s="142">
        <v>59</v>
      </c>
      <c r="L2790" s="326">
        <v>7.3930002748966217E-2</v>
      </c>
      <c r="N2790" s="142">
        <v>510</v>
      </c>
      <c r="O2790" s="326">
        <v>9.6500001847743988E-2</v>
      </c>
      <c r="Q2790" s="142">
        <v>14319</v>
      </c>
      <c r="R2790" s="326">
        <v>0.11604999750852581</v>
      </c>
    </row>
    <row r="2791" spans="1:19" x14ac:dyDescent="0.25">
      <c r="A2791" t="s">
        <v>478</v>
      </c>
      <c r="B2791" t="s">
        <v>284</v>
      </c>
      <c r="C2791" t="s">
        <v>309</v>
      </c>
      <c r="D2791" t="s">
        <v>477</v>
      </c>
      <c r="E2791" t="s">
        <v>114</v>
      </c>
      <c r="F2791" t="s">
        <v>115</v>
      </c>
      <c r="G2791" s="133">
        <v>3</v>
      </c>
      <c r="H2791" t="s">
        <v>249</v>
      </c>
      <c r="I2791" t="s">
        <v>501</v>
      </c>
      <c r="J2791" t="s">
        <v>500</v>
      </c>
      <c r="K2791" s="327">
        <v>739</v>
      </c>
      <c r="L2791" s="326">
        <v>0.92606997489929199</v>
      </c>
      <c r="M2791" s="326">
        <v>1</v>
      </c>
      <c r="N2791" s="327">
        <v>4775</v>
      </c>
      <c r="O2791" s="326">
        <v>0.9035000205039978</v>
      </c>
      <c r="P2791" s="326">
        <v>1</v>
      </c>
      <c r="Q2791" s="327">
        <v>109066</v>
      </c>
      <c r="R2791" s="326">
        <v>0.88394999504089355</v>
      </c>
      <c r="S2791" s="325">
        <v>1</v>
      </c>
    </row>
    <row r="2792" spans="1:19" x14ac:dyDescent="0.25">
      <c r="A2792" t="s">
        <v>478</v>
      </c>
      <c r="B2792" t="s">
        <v>284</v>
      </c>
      <c r="C2792" t="s">
        <v>309</v>
      </c>
      <c r="D2792" t="s">
        <v>477</v>
      </c>
      <c r="E2792" t="s">
        <v>114</v>
      </c>
      <c r="F2792" t="s">
        <v>115</v>
      </c>
      <c r="G2792" s="133">
        <v>3</v>
      </c>
      <c r="H2792" t="s">
        <v>249</v>
      </c>
      <c r="I2792" t="s">
        <v>577</v>
      </c>
      <c r="J2792" t="s">
        <v>493</v>
      </c>
      <c r="K2792" s="327">
        <v>209</v>
      </c>
      <c r="L2792" s="326">
        <v>0.26190000772476202</v>
      </c>
      <c r="N2792" s="327">
        <v>1465</v>
      </c>
      <c r="O2792" s="326">
        <v>0.27720001339912409</v>
      </c>
      <c r="Q2792" s="327">
        <v>45663</v>
      </c>
      <c r="R2792" s="326">
        <v>0.37009000778198242</v>
      </c>
      <c r="S2792" s="325"/>
    </row>
    <row r="2793" spans="1:19" x14ac:dyDescent="0.25">
      <c r="A2793" t="s">
        <v>478</v>
      </c>
      <c r="B2793" t="s">
        <v>284</v>
      </c>
      <c r="C2793" t="s">
        <v>309</v>
      </c>
      <c r="D2793" t="s">
        <v>477</v>
      </c>
      <c r="E2793" t="s">
        <v>114</v>
      </c>
      <c r="F2793" t="s">
        <v>115</v>
      </c>
      <c r="G2793">
        <v>3</v>
      </c>
      <c r="H2793" t="s">
        <v>249</v>
      </c>
      <c r="I2793" t="s">
        <v>577</v>
      </c>
      <c r="J2793" t="s">
        <v>492</v>
      </c>
      <c r="K2793" s="142">
        <v>459</v>
      </c>
      <c r="L2793" s="326">
        <v>0.57519000768661499</v>
      </c>
      <c r="M2793" s="326">
        <v>0.77929002046585083</v>
      </c>
      <c r="N2793" s="142">
        <v>3413</v>
      </c>
      <c r="O2793" s="326">
        <v>0.6457899808883667</v>
      </c>
      <c r="P2793" s="326">
        <v>0.8934599757194519</v>
      </c>
      <c r="Q2793" s="142">
        <v>63272</v>
      </c>
      <c r="R2793" s="326">
        <v>0.51279997825622559</v>
      </c>
      <c r="S2793" s="326">
        <v>0.81407999992370605</v>
      </c>
    </row>
    <row r="2794" spans="1:19" x14ac:dyDescent="0.25">
      <c r="A2794" t="s">
        <v>478</v>
      </c>
      <c r="B2794" t="s">
        <v>284</v>
      </c>
      <c r="C2794" t="s">
        <v>309</v>
      </c>
      <c r="D2794" t="s">
        <v>477</v>
      </c>
      <c r="E2794" t="s">
        <v>114</v>
      </c>
      <c r="F2794" t="s">
        <v>115</v>
      </c>
      <c r="G2794" s="133">
        <v>3</v>
      </c>
      <c r="H2794" t="s">
        <v>249</v>
      </c>
      <c r="I2794" t="s">
        <v>577</v>
      </c>
      <c r="J2794" t="s">
        <v>491</v>
      </c>
      <c r="K2794" s="327">
        <v>55</v>
      </c>
      <c r="L2794" s="326">
        <v>6.892000138759613E-2</v>
      </c>
      <c r="M2794" s="326">
        <v>9.3379996716976166E-2</v>
      </c>
      <c r="N2794" s="327">
        <v>213</v>
      </c>
      <c r="O2794" s="326">
        <v>4.0300000458955758E-2</v>
      </c>
      <c r="P2794" s="326">
        <v>5.575999990105629E-2</v>
      </c>
      <c r="Q2794" s="327">
        <v>9186</v>
      </c>
      <c r="R2794" s="326">
        <v>7.4450001120567322E-2</v>
      </c>
      <c r="S2794" s="325">
        <v>0.11818999797105791</v>
      </c>
    </row>
    <row r="2795" spans="1:19" x14ac:dyDescent="0.25">
      <c r="A2795" t="s">
        <v>478</v>
      </c>
      <c r="B2795" t="s">
        <v>284</v>
      </c>
      <c r="C2795" t="s">
        <v>309</v>
      </c>
      <c r="D2795" t="s">
        <v>477</v>
      </c>
      <c r="E2795" t="s">
        <v>114</v>
      </c>
      <c r="F2795" t="s">
        <v>115</v>
      </c>
      <c r="G2795" s="133">
        <v>3</v>
      </c>
      <c r="H2795" t="s">
        <v>249</v>
      </c>
      <c r="I2795" t="s">
        <v>577</v>
      </c>
      <c r="J2795" t="s">
        <v>490</v>
      </c>
      <c r="K2795" s="327">
        <v>31</v>
      </c>
      <c r="L2795" s="326">
        <v>3.8849998265504837E-2</v>
      </c>
      <c r="M2795" s="326">
        <v>5.2629999816417687E-2</v>
      </c>
      <c r="N2795" s="327">
        <v>98</v>
      </c>
      <c r="O2795" s="326">
        <v>1.854000054299831E-2</v>
      </c>
      <c r="P2795" s="326">
        <v>2.565000019967556E-2</v>
      </c>
      <c r="Q2795" s="327">
        <v>3071</v>
      </c>
      <c r="R2795" s="326">
        <v>2.489000000059605E-2</v>
      </c>
      <c r="S2795" s="325">
        <v>3.9510000497102737E-2</v>
      </c>
    </row>
    <row r="2796" spans="1:19" x14ac:dyDescent="0.25">
      <c r="A2796" t="s">
        <v>478</v>
      </c>
      <c r="B2796" t="s">
        <v>284</v>
      </c>
      <c r="C2796" t="s">
        <v>309</v>
      </c>
      <c r="D2796" t="s">
        <v>477</v>
      </c>
      <c r="E2796" t="s">
        <v>114</v>
      </c>
      <c r="F2796" t="s">
        <v>115</v>
      </c>
      <c r="G2796" s="133">
        <v>3</v>
      </c>
      <c r="H2796" t="s">
        <v>249</v>
      </c>
      <c r="I2796" t="s">
        <v>577</v>
      </c>
      <c r="J2796" t="s">
        <v>489</v>
      </c>
      <c r="K2796" s="327">
        <v>44</v>
      </c>
      <c r="L2796" s="326">
        <v>5.5139999836683273E-2</v>
      </c>
      <c r="M2796" s="326">
        <v>7.4699997901916504E-2</v>
      </c>
      <c r="N2796" s="327">
        <v>88</v>
      </c>
      <c r="O2796" s="326">
        <v>1.6650000587105751E-2</v>
      </c>
      <c r="P2796" s="326">
        <v>2.3040000349283218E-2</v>
      </c>
      <c r="Q2796" s="327">
        <v>1819</v>
      </c>
      <c r="R2796" s="326">
        <v>1.473999954760075E-2</v>
      </c>
      <c r="S2796" s="325">
        <v>2.339999936521053E-2</v>
      </c>
    </row>
    <row r="2797" spans="1:19" x14ac:dyDescent="0.25">
      <c r="A2797" t="s">
        <v>478</v>
      </c>
      <c r="B2797" t="s">
        <v>284</v>
      </c>
      <c r="C2797" t="s">
        <v>309</v>
      </c>
      <c r="D2797" t="s">
        <v>477</v>
      </c>
      <c r="E2797" t="s">
        <v>114</v>
      </c>
      <c r="F2797" t="s">
        <v>115</v>
      </c>
      <c r="G2797">
        <v>3</v>
      </c>
      <c r="H2797" t="s">
        <v>249</v>
      </c>
      <c r="I2797" t="s">
        <v>577</v>
      </c>
      <c r="J2797" t="s">
        <v>488</v>
      </c>
      <c r="K2797" s="142">
        <v>0</v>
      </c>
      <c r="L2797" s="326">
        <v>0</v>
      </c>
      <c r="M2797" s="326">
        <v>0</v>
      </c>
      <c r="N2797" s="142">
        <v>8</v>
      </c>
      <c r="O2797" s="326">
        <v>1.5099999727681279E-3</v>
      </c>
      <c r="P2797" s="326">
        <v>2.090000081807375E-3</v>
      </c>
      <c r="Q2797" s="142">
        <v>374</v>
      </c>
      <c r="R2797" s="326">
        <v>3.03000002168119E-3</v>
      </c>
      <c r="S2797" s="326">
        <v>4.8099998384714127E-3</v>
      </c>
    </row>
    <row r="2798" spans="1:19" x14ac:dyDescent="0.25">
      <c r="A2798" t="s">
        <v>478</v>
      </c>
      <c r="B2798" t="s">
        <v>284</v>
      </c>
      <c r="C2798" t="s">
        <v>309</v>
      </c>
      <c r="D2798" t="s">
        <v>477</v>
      </c>
      <c r="E2798" t="s">
        <v>114</v>
      </c>
      <c r="F2798" t="s">
        <v>115</v>
      </c>
      <c r="G2798" s="133">
        <v>3</v>
      </c>
      <c r="H2798" t="s">
        <v>249</v>
      </c>
      <c r="I2798" t="s">
        <v>499</v>
      </c>
      <c r="J2798" t="s">
        <v>261</v>
      </c>
      <c r="K2798" s="327">
        <v>790</v>
      </c>
      <c r="L2798" s="326">
        <v>0.98997002840042114</v>
      </c>
      <c r="N2798" s="327">
        <v>5251</v>
      </c>
      <c r="O2798" s="326">
        <v>0.99357002973556519</v>
      </c>
      <c r="Q2798" s="327">
        <v>122496</v>
      </c>
      <c r="R2798" s="326">
        <v>0.99278998374938965</v>
      </c>
      <c r="S2798" s="325"/>
    </row>
    <row r="2799" spans="1:19" x14ac:dyDescent="0.25">
      <c r="A2799" t="s">
        <v>478</v>
      </c>
      <c r="B2799" t="s">
        <v>284</v>
      </c>
      <c r="C2799" t="s">
        <v>309</v>
      </c>
      <c r="D2799" t="s">
        <v>477</v>
      </c>
      <c r="E2799" t="s">
        <v>114</v>
      </c>
      <c r="F2799" t="s">
        <v>115</v>
      </c>
      <c r="G2799" s="133">
        <v>3</v>
      </c>
      <c r="H2799" t="s">
        <v>249</v>
      </c>
      <c r="I2799" t="s">
        <v>499</v>
      </c>
      <c r="J2799" t="s">
        <v>262</v>
      </c>
      <c r="K2799" s="327">
        <v>8</v>
      </c>
      <c r="L2799" s="326">
        <v>1.0029999539256099E-2</v>
      </c>
      <c r="N2799" s="327">
        <v>34</v>
      </c>
      <c r="O2799" s="326">
        <v>6.4300000667572021E-3</v>
      </c>
      <c r="Q2799" s="327">
        <v>889</v>
      </c>
      <c r="R2799" s="326">
        <v>7.2099999524652958E-3</v>
      </c>
      <c r="S2799" s="325"/>
    </row>
    <row r="2800" spans="1:19" x14ac:dyDescent="0.25">
      <c r="A2800" t="s">
        <v>478</v>
      </c>
      <c r="B2800" t="s">
        <v>284</v>
      </c>
      <c r="C2800" t="s">
        <v>309</v>
      </c>
      <c r="D2800" t="s">
        <v>477</v>
      </c>
      <c r="E2800" t="s">
        <v>114</v>
      </c>
      <c r="F2800" t="s">
        <v>115</v>
      </c>
      <c r="G2800">
        <v>3</v>
      </c>
      <c r="H2800" t="s">
        <v>249</v>
      </c>
      <c r="I2800" t="s">
        <v>578</v>
      </c>
      <c r="J2800" t="s">
        <v>498</v>
      </c>
      <c r="K2800" s="142">
        <v>194</v>
      </c>
      <c r="L2800" s="326">
        <v>0.24311000108718869</v>
      </c>
      <c r="N2800" s="142">
        <v>1249</v>
      </c>
      <c r="O2800" s="326">
        <v>0.2363300025463104</v>
      </c>
      <c r="Q2800" s="142">
        <v>17871</v>
      </c>
      <c r="R2800" s="326">
        <v>0.1448400020599365</v>
      </c>
    </row>
    <row r="2801" spans="1:19" x14ac:dyDescent="0.25">
      <c r="A2801" t="s">
        <v>478</v>
      </c>
      <c r="B2801" t="s">
        <v>284</v>
      </c>
      <c r="C2801" t="s">
        <v>309</v>
      </c>
      <c r="D2801" t="s">
        <v>477</v>
      </c>
      <c r="E2801" t="s">
        <v>114</v>
      </c>
      <c r="F2801" t="s">
        <v>115</v>
      </c>
      <c r="G2801" s="133">
        <v>3</v>
      </c>
      <c r="H2801" t="s">
        <v>249</v>
      </c>
      <c r="I2801" t="s">
        <v>578</v>
      </c>
      <c r="J2801" t="s">
        <v>497</v>
      </c>
      <c r="K2801" s="327">
        <v>188</v>
      </c>
      <c r="L2801" s="326">
        <v>0.23558999598026281</v>
      </c>
      <c r="N2801" s="327">
        <v>913</v>
      </c>
      <c r="O2801" s="326">
        <v>0.17274999618530271</v>
      </c>
      <c r="Q2801" s="327">
        <v>21943</v>
      </c>
      <c r="R2801" s="326">
        <v>0.17783999443054199</v>
      </c>
      <c r="S2801" s="325"/>
    </row>
    <row r="2802" spans="1:19" x14ac:dyDescent="0.25">
      <c r="A2802" t="s">
        <v>478</v>
      </c>
      <c r="B2802" t="s">
        <v>284</v>
      </c>
      <c r="C2802" t="s">
        <v>309</v>
      </c>
      <c r="D2802" t="s">
        <v>477</v>
      </c>
      <c r="E2802" t="s">
        <v>114</v>
      </c>
      <c r="F2802" t="s">
        <v>115</v>
      </c>
      <c r="G2802" s="133">
        <v>3</v>
      </c>
      <c r="H2802" t="s">
        <v>249</v>
      </c>
      <c r="I2802" t="s">
        <v>578</v>
      </c>
      <c r="J2802" t="s">
        <v>496</v>
      </c>
      <c r="K2802" s="327">
        <v>165</v>
      </c>
      <c r="L2802" s="326">
        <v>0.20677000284194949</v>
      </c>
      <c r="N2802" s="327">
        <v>1011</v>
      </c>
      <c r="O2802" s="326">
        <v>0.19130000472068789</v>
      </c>
      <c r="Q2802" s="327">
        <v>25988</v>
      </c>
      <c r="R2802" s="326">
        <v>0.21062999963760379</v>
      </c>
      <c r="S2802" s="325"/>
    </row>
    <row r="2803" spans="1:19" x14ac:dyDescent="0.25">
      <c r="A2803" t="s">
        <v>478</v>
      </c>
      <c r="B2803" t="s">
        <v>284</v>
      </c>
      <c r="C2803" t="s">
        <v>309</v>
      </c>
      <c r="D2803" t="s">
        <v>477</v>
      </c>
      <c r="E2803" t="s">
        <v>114</v>
      </c>
      <c r="F2803" t="s">
        <v>115</v>
      </c>
      <c r="G2803" s="133">
        <v>3</v>
      </c>
      <c r="H2803" t="s">
        <v>249</v>
      </c>
      <c r="I2803" t="s">
        <v>578</v>
      </c>
      <c r="J2803" t="s">
        <v>495</v>
      </c>
      <c r="K2803" s="327">
        <v>178</v>
      </c>
      <c r="L2803" s="326">
        <v>0.2230599969625473</v>
      </c>
      <c r="N2803" s="327">
        <v>1218</v>
      </c>
      <c r="O2803" s="326">
        <v>0.23046000301837921</v>
      </c>
      <c r="Q2803" s="327">
        <v>27975</v>
      </c>
      <c r="R2803" s="326">
        <v>0.22673000395298001</v>
      </c>
      <c r="S2803" s="325"/>
    </row>
    <row r="2804" spans="1:19" x14ac:dyDescent="0.25">
      <c r="A2804" t="s">
        <v>478</v>
      </c>
      <c r="B2804" t="s">
        <v>284</v>
      </c>
      <c r="C2804" t="s">
        <v>309</v>
      </c>
      <c r="D2804" t="s">
        <v>477</v>
      </c>
      <c r="E2804" t="s">
        <v>114</v>
      </c>
      <c r="F2804" t="s">
        <v>115</v>
      </c>
      <c r="G2804">
        <v>3</v>
      </c>
      <c r="H2804" t="s">
        <v>249</v>
      </c>
      <c r="I2804" t="s">
        <v>578</v>
      </c>
      <c r="J2804" t="s">
        <v>494</v>
      </c>
      <c r="K2804" s="142">
        <v>73</v>
      </c>
      <c r="L2804" s="326">
        <v>9.148000180721283E-2</v>
      </c>
      <c r="N2804" s="142">
        <v>894</v>
      </c>
      <c r="O2804" s="326">
        <v>0.16915999352931979</v>
      </c>
      <c r="Q2804" s="142">
        <v>29608</v>
      </c>
      <c r="R2804" s="326">
        <v>0.23995999991893771</v>
      </c>
    </row>
    <row r="2805" spans="1:19" x14ac:dyDescent="0.25">
      <c r="A2805" t="s">
        <v>478</v>
      </c>
      <c r="B2805" t="s">
        <v>284</v>
      </c>
      <c r="C2805" t="s">
        <v>309</v>
      </c>
      <c r="D2805" t="s">
        <v>477</v>
      </c>
      <c r="E2805" t="s">
        <v>114</v>
      </c>
      <c r="F2805" t="s">
        <v>115</v>
      </c>
      <c r="G2805" s="133">
        <v>3</v>
      </c>
      <c r="H2805" t="s">
        <v>249</v>
      </c>
      <c r="I2805" t="s">
        <v>476</v>
      </c>
      <c r="J2805" t="s">
        <v>482</v>
      </c>
      <c r="K2805" s="327">
        <v>594</v>
      </c>
      <c r="L2805" s="326">
        <v>0.74436002969741821</v>
      </c>
      <c r="M2805" s="326">
        <v>0.75765001773834229</v>
      </c>
      <c r="N2805" s="327">
        <v>3947</v>
      </c>
      <c r="O2805" s="326">
        <v>0.74682998657226563</v>
      </c>
      <c r="P2805" s="326">
        <v>0.76744997501373291</v>
      </c>
      <c r="Q2805" s="327">
        <v>91484</v>
      </c>
      <c r="R2805" s="326">
        <v>0.74145001173019409</v>
      </c>
      <c r="S2805" s="325">
        <v>0.77395999431610107</v>
      </c>
    </row>
    <row r="2806" spans="1:19" x14ac:dyDescent="0.25">
      <c r="A2806" t="s">
        <v>478</v>
      </c>
      <c r="B2806" t="s">
        <v>284</v>
      </c>
      <c r="C2806" t="s">
        <v>309</v>
      </c>
      <c r="D2806" t="s">
        <v>477</v>
      </c>
      <c r="E2806" t="s">
        <v>114</v>
      </c>
      <c r="F2806" t="s">
        <v>115</v>
      </c>
      <c r="G2806" s="133">
        <v>3</v>
      </c>
      <c r="H2806" t="s">
        <v>249</v>
      </c>
      <c r="I2806" t="s">
        <v>476</v>
      </c>
      <c r="J2806" t="s">
        <v>481</v>
      </c>
      <c r="K2806" s="327">
        <v>79</v>
      </c>
      <c r="L2806" s="326">
        <v>9.8999999463558197E-2</v>
      </c>
      <c r="M2806" s="326">
        <v>0.10076999664306641</v>
      </c>
      <c r="N2806" s="327">
        <v>574</v>
      </c>
      <c r="O2806" s="326">
        <v>0.10860999673604969</v>
      </c>
      <c r="P2806" s="326">
        <v>0.11161000281572341</v>
      </c>
      <c r="Q2806" s="327">
        <v>12086</v>
      </c>
      <c r="R2806" s="326">
        <v>9.7949996590614319E-2</v>
      </c>
      <c r="S2806" s="325">
        <v>0.1022500023245811</v>
      </c>
    </row>
    <row r="2807" spans="1:19" x14ac:dyDescent="0.25">
      <c r="A2807" t="s">
        <v>478</v>
      </c>
      <c r="B2807" t="s">
        <v>284</v>
      </c>
      <c r="C2807" t="s">
        <v>309</v>
      </c>
      <c r="D2807" t="s">
        <v>477</v>
      </c>
      <c r="E2807" t="s">
        <v>114</v>
      </c>
      <c r="F2807" t="s">
        <v>115</v>
      </c>
      <c r="G2807">
        <v>3</v>
      </c>
      <c r="H2807" t="s">
        <v>249</v>
      </c>
      <c r="I2807" t="s">
        <v>476</v>
      </c>
      <c r="J2807" t="s">
        <v>480</v>
      </c>
      <c r="K2807" s="142">
        <v>59</v>
      </c>
      <c r="L2807" s="326">
        <v>7.3930002748966217E-2</v>
      </c>
      <c r="M2807" s="326">
        <v>7.5259998440742493E-2</v>
      </c>
      <c r="N2807" s="142">
        <v>362</v>
      </c>
      <c r="O2807" s="326">
        <v>6.849999725818634E-2</v>
      </c>
      <c r="P2807" s="326">
        <v>7.0390000939369202E-2</v>
      </c>
      <c r="Q2807" s="142">
        <v>8487</v>
      </c>
      <c r="R2807" s="326">
        <v>6.8779997527599335E-2</v>
      </c>
      <c r="S2807" s="326">
        <v>7.1800000965595245E-2</v>
      </c>
    </row>
    <row r="2808" spans="1:19" x14ac:dyDescent="0.25">
      <c r="A2808" t="s">
        <v>478</v>
      </c>
      <c r="B2808" t="s">
        <v>284</v>
      </c>
      <c r="C2808" t="s">
        <v>309</v>
      </c>
      <c r="D2808" t="s">
        <v>477</v>
      </c>
      <c r="E2808" t="s">
        <v>114</v>
      </c>
      <c r="F2808" t="s">
        <v>115</v>
      </c>
      <c r="G2808" s="133">
        <v>3</v>
      </c>
      <c r="H2808" t="s">
        <v>249</v>
      </c>
      <c r="I2808" t="s">
        <v>476</v>
      </c>
      <c r="J2808" t="s">
        <v>479</v>
      </c>
      <c r="K2808" s="327">
        <v>14</v>
      </c>
      <c r="L2808" s="326">
        <v>1.7540000379085541E-2</v>
      </c>
      <c r="N2808" s="327">
        <v>142</v>
      </c>
      <c r="O2808" s="326">
        <v>2.6869999244809151E-2</v>
      </c>
      <c r="Q2808" s="327">
        <v>5183</v>
      </c>
      <c r="R2808" s="326">
        <v>4.2010001838207238E-2</v>
      </c>
      <c r="S2808" s="325"/>
    </row>
    <row r="2809" spans="1:19" x14ac:dyDescent="0.25">
      <c r="A2809" t="s">
        <v>478</v>
      </c>
      <c r="B2809" t="s">
        <v>284</v>
      </c>
      <c r="C2809" t="s">
        <v>309</v>
      </c>
      <c r="D2809" t="s">
        <v>477</v>
      </c>
      <c r="E2809" t="s">
        <v>114</v>
      </c>
      <c r="F2809" t="s">
        <v>115</v>
      </c>
      <c r="G2809" s="133">
        <v>3</v>
      </c>
      <c r="H2809" t="s">
        <v>249</v>
      </c>
      <c r="I2809" t="s">
        <v>476</v>
      </c>
      <c r="J2809" t="s">
        <v>475</v>
      </c>
      <c r="K2809" s="327">
        <v>52</v>
      </c>
      <c r="L2809" s="326">
        <v>6.5159998834133148E-2</v>
      </c>
      <c r="M2809" s="326">
        <v>6.6330000758171082E-2</v>
      </c>
      <c r="N2809" s="327">
        <v>260</v>
      </c>
      <c r="O2809" s="326">
        <v>4.9199998378753662E-2</v>
      </c>
      <c r="P2809" s="326">
        <v>5.0549998879432678E-2</v>
      </c>
      <c r="Q2809" s="327">
        <v>6145</v>
      </c>
      <c r="R2809" s="326">
        <v>4.9800001084804528E-2</v>
      </c>
      <c r="S2809" s="325">
        <v>5.1989998668432243E-2</v>
      </c>
    </row>
    <row r="2810" spans="1:19" x14ac:dyDescent="0.25">
      <c r="A2810" t="s">
        <v>478</v>
      </c>
      <c r="B2810" t="s">
        <v>284</v>
      </c>
      <c r="C2810" t="s">
        <v>309</v>
      </c>
      <c r="D2810" t="s">
        <v>477</v>
      </c>
      <c r="E2810" t="s">
        <v>116</v>
      </c>
      <c r="F2810" t="s">
        <v>117</v>
      </c>
      <c r="G2810">
        <v>11</v>
      </c>
      <c r="H2810" t="s">
        <v>531</v>
      </c>
      <c r="I2810" t="s">
        <v>525</v>
      </c>
      <c r="J2810" t="s">
        <v>530</v>
      </c>
      <c r="K2810" s="142">
        <v>9</v>
      </c>
      <c r="L2810" s="326">
        <v>3.4199999645352359E-3</v>
      </c>
      <c r="N2810" s="142">
        <v>27</v>
      </c>
      <c r="O2810" s="326">
        <v>3.6299999337643381E-3</v>
      </c>
      <c r="Q2810" s="142">
        <v>595</v>
      </c>
      <c r="R2810" s="326">
        <v>4.8199999146163464E-3</v>
      </c>
    </row>
    <row r="2811" spans="1:19" x14ac:dyDescent="0.25">
      <c r="A2811" t="s">
        <v>478</v>
      </c>
      <c r="B2811" t="s">
        <v>284</v>
      </c>
      <c r="C2811" t="s">
        <v>309</v>
      </c>
      <c r="D2811" t="s">
        <v>477</v>
      </c>
      <c r="E2811" t="s">
        <v>116</v>
      </c>
      <c r="F2811" t="s">
        <v>117</v>
      </c>
      <c r="G2811">
        <v>11</v>
      </c>
      <c r="H2811" t="s">
        <v>531</v>
      </c>
      <c r="I2811" t="s">
        <v>525</v>
      </c>
      <c r="J2811" t="s">
        <v>529</v>
      </c>
      <c r="K2811" s="142">
        <v>118</v>
      </c>
      <c r="L2811" s="326">
        <v>4.4870000332593918E-2</v>
      </c>
      <c r="N2811" s="142">
        <v>323</v>
      </c>
      <c r="O2811" s="326">
        <v>4.3400000780820847E-2</v>
      </c>
      <c r="Q2811" s="142">
        <v>4962</v>
      </c>
      <c r="R2811" s="326">
        <v>4.0219999849796302E-2</v>
      </c>
    </row>
    <row r="2812" spans="1:19" x14ac:dyDescent="0.25">
      <c r="A2812" t="s">
        <v>478</v>
      </c>
      <c r="B2812" t="s">
        <v>284</v>
      </c>
      <c r="C2812" t="s">
        <v>309</v>
      </c>
      <c r="D2812" t="s">
        <v>477</v>
      </c>
      <c r="E2812" t="s">
        <v>116</v>
      </c>
      <c r="F2812" t="s">
        <v>117</v>
      </c>
      <c r="G2812">
        <v>11</v>
      </c>
      <c r="H2812" t="s">
        <v>531</v>
      </c>
      <c r="I2812" t="s">
        <v>525</v>
      </c>
      <c r="J2812" t="s">
        <v>528</v>
      </c>
      <c r="K2812" s="142">
        <v>334</v>
      </c>
      <c r="L2812" s="326">
        <v>0.12700000405311579</v>
      </c>
      <c r="N2812" s="142">
        <v>1087</v>
      </c>
      <c r="O2812" s="326">
        <v>0.1460399925708771</v>
      </c>
      <c r="Q2812" s="142">
        <v>15699</v>
      </c>
      <c r="R2812" s="326">
        <v>0.12724000215530401</v>
      </c>
    </row>
    <row r="2813" spans="1:19" x14ac:dyDescent="0.25">
      <c r="A2813" t="s">
        <v>478</v>
      </c>
      <c r="B2813" t="s">
        <v>284</v>
      </c>
      <c r="C2813" t="s">
        <v>309</v>
      </c>
      <c r="D2813" t="s">
        <v>477</v>
      </c>
      <c r="E2813" t="s">
        <v>116</v>
      </c>
      <c r="F2813" t="s">
        <v>117</v>
      </c>
      <c r="G2813" s="133">
        <v>11</v>
      </c>
      <c r="H2813" t="s">
        <v>531</v>
      </c>
      <c r="I2813" t="s">
        <v>525</v>
      </c>
      <c r="J2813" t="s">
        <v>527</v>
      </c>
      <c r="K2813" s="327">
        <v>624</v>
      </c>
      <c r="L2813" s="326">
        <v>0.23725999891757971</v>
      </c>
      <c r="N2813" s="327">
        <v>1860</v>
      </c>
      <c r="O2813" s="326">
        <v>0.24989999830722809</v>
      </c>
      <c r="Q2813" s="327">
        <v>30576</v>
      </c>
      <c r="R2813" s="326">
        <v>0.2478100061416626</v>
      </c>
      <c r="S2813" s="325"/>
    </row>
    <row r="2814" spans="1:19" x14ac:dyDescent="0.25">
      <c r="A2814" t="s">
        <v>478</v>
      </c>
      <c r="B2814" t="s">
        <v>284</v>
      </c>
      <c r="C2814" t="s">
        <v>309</v>
      </c>
      <c r="D2814" t="s">
        <v>477</v>
      </c>
      <c r="E2814" t="s">
        <v>116</v>
      </c>
      <c r="F2814" t="s">
        <v>117</v>
      </c>
      <c r="G2814" s="133">
        <v>11</v>
      </c>
      <c r="H2814" t="s">
        <v>531</v>
      </c>
      <c r="I2814" t="s">
        <v>525</v>
      </c>
      <c r="J2814" t="s">
        <v>526</v>
      </c>
      <c r="K2814" s="327">
        <v>641</v>
      </c>
      <c r="L2814" s="326">
        <v>0.24372999370098111</v>
      </c>
      <c r="N2814" s="327">
        <v>1741</v>
      </c>
      <c r="O2814" s="326">
        <v>0.23390999436378479</v>
      </c>
      <c r="Q2814" s="327">
        <v>30917</v>
      </c>
      <c r="R2814" s="326">
        <v>0.25056999921798712</v>
      </c>
      <c r="S2814" s="325"/>
    </row>
    <row r="2815" spans="1:19" x14ac:dyDescent="0.25">
      <c r="A2815" t="s">
        <v>478</v>
      </c>
      <c r="B2815" t="s">
        <v>284</v>
      </c>
      <c r="C2815" t="s">
        <v>309</v>
      </c>
      <c r="D2815" t="s">
        <v>477</v>
      </c>
      <c r="E2815" t="s">
        <v>116</v>
      </c>
      <c r="F2815" t="s">
        <v>117</v>
      </c>
      <c r="G2815">
        <v>11</v>
      </c>
      <c r="H2815" t="s">
        <v>531</v>
      </c>
      <c r="I2815" t="s">
        <v>525</v>
      </c>
      <c r="J2815" t="s">
        <v>259</v>
      </c>
      <c r="K2815" s="142">
        <v>496</v>
      </c>
      <c r="L2815" s="326">
        <v>0.18859000504016879</v>
      </c>
      <c r="N2815" s="142">
        <v>1344</v>
      </c>
      <c r="O2815" s="326">
        <v>0.18057000637054441</v>
      </c>
      <c r="Q2815" s="142">
        <v>23351</v>
      </c>
      <c r="R2815" s="326">
        <v>0.18925000727176669</v>
      </c>
    </row>
    <row r="2816" spans="1:19" x14ac:dyDescent="0.25">
      <c r="A2816" t="s">
        <v>478</v>
      </c>
      <c r="B2816" t="s">
        <v>284</v>
      </c>
      <c r="C2816" t="s">
        <v>309</v>
      </c>
      <c r="D2816" t="s">
        <v>477</v>
      </c>
      <c r="E2816" t="s">
        <v>116</v>
      </c>
      <c r="F2816" t="s">
        <v>117</v>
      </c>
      <c r="G2816">
        <v>11</v>
      </c>
      <c r="H2816" t="s">
        <v>531</v>
      </c>
      <c r="I2816" t="s">
        <v>525</v>
      </c>
      <c r="J2816" t="s">
        <v>260</v>
      </c>
      <c r="K2816" s="142">
        <v>408</v>
      </c>
      <c r="L2816" s="326">
        <v>0.15512999892234799</v>
      </c>
      <c r="N2816" s="142">
        <v>1061</v>
      </c>
      <c r="O2816" s="326">
        <v>0.14255000650882721</v>
      </c>
      <c r="Q2816" s="142">
        <v>17285</v>
      </c>
      <c r="R2816" s="326">
        <v>0.14009000360965729</v>
      </c>
    </row>
    <row r="2817" spans="1:19" x14ac:dyDescent="0.25">
      <c r="A2817" t="s">
        <v>478</v>
      </c>
      <c r="B2817" t="s">
        <v>284</v>
      </c>
      <c r="C2817" t="s">
        <v>309</v>
      </c>
      <c r="D2817" t="s">
        <v>477</v>
      </c>
      <c r="E2817" t="s">
        <v>116</v>
      </c>
      <c r="F2817" t="s">
        <v>117</v>
      </c>
      <c r="G2817" s="133">
        <v>11</v>
      </c>
      <c r="H2817" t="s">
        <v>531</v>
      </c>
      <c r="I2817" t="s">
        <v>521</v>
      </c>
      <c r="J2817" t="s">
        <v>524</v>
      </c>
      <c r="K2817" s="327">
        <v>2049</v>
      </c>
      <c r="L2817" s="326">
        <v>0.77908998727798462</v>
      </c>
      <c r="M2817" s="326">
        <v>0.8566100001335144</v>
      </c>
      <c r="N2817" s="327">
        <v>5971</v>
      </c>
      <c r="O2817" s="326">
        <v>0.80223000049591064</v>
      </c>
      <c r="P2817" s="326">
        <v>0.85815000534057617</v>
      </c>
      <c r="Q2817" s="327">
        <v>99716</v>
      </c>
      <c r="R2817" s="326">
        <v>0.80817002058029175</v>
      </c>
      <c r="S2817" s="325">
        <v>0.84360998868942261</v>
      </c>
    </row>
    <row r="2818" spans="1:19" x14ac:dyDescent="0.25">
      <c r="A2818" t="s">
        <v>478</v>
      </c>
      <c r="B2818" t="s">
        <v>284</v>
      </c>
      <c r="C2818" t="s">
        <v>309</v>
      </c>
      <c r="D2818" t="s">
        <v>477</v>
      </c>
      <c r="E2818" t="s">
        <v>116</v>
      </c>
      <c r="F2818" t="s">
        <v>117</v>
      </c>
      <c r="G2818" s="133">
        <v>11</v>
      </c>
      <c r="H2818" t="s">
        <v>531</v>
      </c>
      <c r="I2818" t="s">
        <v>521</v>
      </c>
      <c r="J2818" t="s">
        <v>523</v>
      </c>
      <c r="K2818" s="327">
        <v>211</v>
      </c>
      <c r="L2818" s="326">
        <v>8.0229997634887695E-2</v>
      </c>
      <c r="M2818" s="326">
        <v>8.8210001587867737E-2</v>
      </c>
      <c r="N2818" s="327">
        <v>604</v>
      </c>
      <c r="O2818" s="326">
        <v>8.1150002777576447E-2</v>
      </c>
      <c r="P2818" s="326">
        <v>8.6810000240802765E-2</v>
      </c>
      <c r="Q2818" s="327">
        <v>10969</v>
      </c>
      <c r="R2818" s="326">
        <v>8.8899999856948853E-2</v>
      </c>
      <c r="S2818" s="325">
        <v>9.2799998819828033E-2</v>
      </c>
    </row>
    <row r="2819" spans="1:19" x14ac:dyDescent="0.25">
      <c r="A2819" t="s">
        <v>478</v>
      </c>
      <c r="B2819" t="s">
        <v>284</v>
      </c>
      <c r="C2819" t="s">
        <v>309</v>
      </c>
      <c r="D2819" t="s">
        <v>477</v>
      </c>
      <c r="E2819" t="s">
        <v>116</v>
      </c>
      <c r="F2819" t="s">
        <v>117</v>
      </c>
      <c r="G2819" s="133">
        <v>11</v>
      </c>
      <c r="H2819" t="s">
        <v>531</v>
      </c>
      <c r="I2819" t="s">
        <v>521</v>
      </c>
      <c r="J2819" t="s">
        <v>522</v>
      </c>
      <c r="K2819" s="327">
        <v>132</v>
      </c>
      <c r="L2819" s="326">
        <v>5.0190001726150513E-2</v>
      </c>
      <c r="M2819" s="326">
        <v>5.5179998278617859E-2</v>
      </c>
      <c r="N2819" s="327">
        <v>383</v>
      </c>
      <c r="O2819" s="326">
        <v>5.1460001617670059E-2</v>
      </c>
      <c r="P2819" s="326">
        <v>5.5039998143911362E-2</v>
      </c>
      <c r="Q2819" s="327">
        <v>7517</v>
      </c>
      <c r="R2819" s="326">
        <v>6.0920000076293952E-2</v>
      </c>
      <c r="S2819" s="325">
        <v>6.3589997589588165E-2</v>
      </c>
    </row>
    <row r="2820" spans="1:19" x14ac:dyDescent="0.25">
      <c r="A2820" t="s">
        <v>478</v>
      </c>
      <c r="B2820" t="s">
        <v>284</v>
      </c>
      <c r="C2820" t="s">
        <v>309</v>
      </c>
      <c r="D2820" t="s">
        <v>477</v>
      </c>
      <c r="E2820" t="s">
        <v>116</v>
      </c>
      <c r="F2820" t="s">
        <v>117</v>
      </c>
      <c r="G2820" s="133">
        <v>11</v>
      </c>
      <c r="H2820" t="s">
        <v>531</v>
      </c>
      <c r="I2820" t="s">
        <v>521</v>
      </c>
      <c r="J2820" t="s">
        <v>438</v>
      </c>
      <c r="K2820" s="327">
        <v>238</v>
      </c>
      <c r="L2820" s="326">
        <v>9.0489998459815979E-2</v>
      </c>
      <c r="N2820" s="327">
        <v>485</v>
      </c>
      <c r="O2820" s="326">
        <v>6.5159998834133148E-2</v>
      </c>
      <c r="Q2820" s="327">
        <v>5183</v>
      </c>
      <c r="R2820" s="326">
        <v>4.2010001838207238E-2</v>
      </c>
      <c r="S2820" s="325"/>
    </row>
    <row r="2821" spans="1:19" x14ac:dyDescent="0.25">
      <c r="A2821" t="s">
        <v>478</v>
      </c>
      <c r="B2821" t="s">
        <v>284</v>
      </c>
      <c r="C2821" t="s">
        <v>309</v>
      </c>
      <c r="D2821" t="s">
        <v>477</v>
      </c>
      <c r="E2821" t="s">
        <v>116</v>
      </c>
      <c r="F2821" t="s">
        <v>117</v>
      </c>
      <c r="G2821" s="133">
        <v>11</v>
      </c>
      <c r="H2821" t="s">
        <v>531</v>
      </c>
      <c r="I2821" t="s">
        <v>517</v>
      </c>
      <c r="J2821" t="s">
        <v>520</v>
      </c>
      <c r="K2821" s="327">
        <v>961</v>
      </c>
      <c r="L2821" s="326">
        <v>0.36539998650550842</v>
      </c>
      <c r="N2821" s="327">
        <v>2640</v>
      </c>
      <c r="O2821" s="326">
        <v>0.3546999990940094</v>
      </c>
      <c r="Q2821" s="327">
        <v>43571</v>
      </c>
      <c r="R2821" s="326">
        <v>0.35313001275062561</v>
      </c>
      <c r="S2821" s="325"/>
    </row>
    <row r="2822" spans="1:19" x14ac:dyDescent="0.25">
      <c r="A2822" t="s">
        <v>478</v>
      </c>
      <c r="B2822" t="s">
        <v>284</v>
      </c>
      <c r="C2822" t="s">
        <v>309</v>
      </c>
      <c r="D2822" t="s">
        <v>477</v>
      </c>
      <c r="E2822" t="s">
        <v>116</v>
      </c>
      <c r="F2822" t="s">
        <v>117</v>
      </c>
      <c r="G2822" s="133">
        <v>11</v>
      </c>
      <c r="H2822" t="s">
        <v>531</v>
      </c>
      <c r="I2822" t="s">
        <v>517</v>
      </c>
      <c r="J2822" t="s">
        <v>519</v>
      </c>
      <c r="K2822" s="327">
        <v>732</v>
      </c>
      <c r="L2822" s="326">
        <v>0.278329998254776</v>
      </c>
      <c r="N2822" s="327">
        <v>2135</v>
      </c>
      <c r="O2822" s="326">
        <v>0.28685000538825989</v>
      </c>
      <c r="Q2822" s="327">
        <v>34904</v>
      </c>
      <c r="R2822" s="326">
        <v>0.28288999199867249</v>
      </c>
      <c r="S2822" s="325"/>
    </row>
    <row r="2823" spans="1:19" x14ac:dyDescent="0.25">
      <c r="A2823" t="s">
        <v>478</v>
      </c>
      <c r="B2823" t="s">
        <v>284</v>
      </c>
      <c r="C2823" t="s">
        <v>309</v>
      </c>
      <c r="D2823" t="s">
        <v>477</v>
      </c>
      <c r="E2823" t="s">
        <v>116</v>
      </c>
      <c r="F2823" t="s">
        <v>117</v>
      </c>
      <c r="G2823" s="133">
        <v>11</v>
      </c>
      <c r="H2823" t="s">
        <v>531</v>
      </c>
      <c r="I2823" t="s">
        <v>517</v>
      </c>
      <c r="J2823" t="s">
        <v>518</v>
      </c>
      <c r="K2823" s="327">
        <v>937</v>
      </c>
      <c r="L2823" s="326">
        <v>0.35626998543739319</v>
      </c>
      <c r="N2823" s="327">
        <v>2668</v>
      </c>
      <c r="O2823" s="326">
        <v>0.35846000909805298</v>
      </c>
      <c r="Q2823" s="327">
        <v>44910</v>
      </c>
      <c r="R2823" s="326">
        <v>0.3639799952507019</v>
      </c>
      <c r="S2823" s="325"/>
    </row>
    <row r="2824" spans="1:19" x14ac:dyDescent="0.25">
      <c r="A2824" t="s">
        <v>478</v>
      </c>
      <c r="B2824" t="s">
        <v>284</v>
      </c>
      <c r="C2824" t="s">
        <v>309</v>
      </c>
      <c r="D2824" t="s">
        <v>477</v>
      </c>
      <c r="E2824" t="s">
        <v>116</v>
      </c>
      <c r="F2824" t="s">
        <v>117</v>
      </c>
      <c r="G2824" s="133">
        <v>11</v>
      </c>
      <c r="H2824" t="s">
        <v>531</v>
      </c>
      <c r="I2824" t="s">
        <v>513</v>
      </c>
      <c r="J2824" t="s">
        <v>516</v>
      </c>
      <c r="K2824" s="327">
        <v>88</v>
      </c>
      <c r="L2824" s="326">
        <v>3.3459998667240143E-2</v>
      </c>
      <c r="M2824" s="326">
        <v>3.6139998584985733E-2</v>
      </c>
      <c r="N2824" s="327">
        <v>257</v>
      </c>
      <c r="O2824" s="326">
        <v>3.4529998898506158E-2</v>
      </c>
      <c r="P2824" s="326">
        <v>3.7549998611211777E-2</v>
      </c>
      <c r="Q2824" s="327">
        <v>4179</v>
      </c>
      <c r="R2824" s="326">
        <v>3.3870000392198563E-2</v>
      </c>
      <c r="S2824" s="325">
        <v>3.8320001214742661E-2</v>
      </c>
    </row>
    <row r="2825" spans="1:19" x14ac:dyDescent="0.25">
      <c r="A2825" t="s">
        <v>478</v>
      </c>
      <c r="B2825" t="s">
        <v>284</v>
      </c>
      <c r="C2825" t="s">
        <v>309</v>
      </c>
      <c r="D2825" t="s">
        <v>477</v>
      </c>
      <c r="E2825" t="s">
        <v>116</v>
      </c>
      <c r="F2825" t="s">
        <v>117</v>
      </c>
      <c r="G2825">
        <v>11</v>
      </c>
      <c r="H2825" t="s">
        <v>531</v>
      </c>
      <c r="I2825" t="s">
        <v>513</v>
      </c>
      <c r="J2825" t="s">
        <v>515</v>
      </c>
      <c r="K2825" s="142">
        <v>233</v>
      </c>
      <c r="L2825" s="326">
        <v>8.8590003550052643E-2</v>
      </c>
      <c r="M2825" s="326">
        <v>9.568999707698822E-2</v>
      </c>
      <c r="N2825" s="142">
        <v>732</v>
      </c>
      <c r="O2825" s="326">
        <v>9.8350003361701965E-2</v>
      </c>
      <c r="P2825" s="326">
        <v>0.1069400012493134</v>
      </c>
      <c r="Q2825" s="142">
        <v>13286</v>
      </c>
      <c r="R2825" s="326">
        <v>0.1076800003647804</v>
      </c>
      <c r="S2825" s="326">
        <v>0.12182000279426571</v>
      </c>
    </row>
    <row r="2826" spans="1:19" x14ac:dyDescent="0.25">
      <c r="A2826" t="s">
        <v>478</v>
      </c>
      <c r="B2826" t="s">
        <v>284</v>
      </c>
      <c r="C2826" t="s">
        <v>309</v>
      </c>
      <c r="D2826" t="s">
        <v>477</v>
      </c>
      <c r="E2826" t="s">
        <v>116</v>
      </c>
      <c r="F2826" t="s">
        <v>117</v>
      </c>
      <c r="G2826" s="133">
        <v>11</v>
      </c>
      <c r="H2826" t="s">
        <v>531</v>
      </c>
      <c r="I2826" t="s">
        <v>513</v>
      </c>
      <c r="J2826" t="s">
        <v>514</v>
      </c>
      <c r="K2826" s="327">
        <v>2114</v>
      </c>
      <c r="L2826" s="326">
        <v>0.80379998683929443</v>
      </c>
      <c r="M2826" s="326">
        <v>0.86817002296447754</v>
      </c>
      <c r="N2826" s="327">
        <v>5856</v>
      </c>
      <c r="O2826" s="326">
        <v>0.78677999973297119</v>
      </c>
      <c r="P2826" s="326">
        <v>0.85550999641418457</v>
      </c>
      <c r="Q2826" s="327">
        <v>91601</v>
      </c>
      <c r="R2826" s="326">
        <v>0.74239999055862427</v>
      </c>
      <c r="S2826" s="325">
        <v>0.83986997604370117</v>
      </c>
    </row>
    <row r="2827" spans="1:19" x14ac:dyDescent="0.25">
      <c r="A2827" t="s">
        <v>478</v>
      </c>
      <c r="B2827" t="s">
        <v>284</v>
      </c>
      <c r="C2827" t="s">
        <v>309</v>
      </c>
      <c r="D2827" t="s">
        <v>477</v>
      </c>
      <c r="E2827" t="s">
        <v>116</v>
      </c>
      <c r="F2827" t="s">
        <v>117</v>
      </c>
      <c r="G2827" s="133">
        <v>11</v>
      </c>
      <c r="H2827" t="s">
        <v>531</v>
      </c>
      <c r="I2827" t="s">
        <v>513</v>
      </c>
      <c r="J2827" t="s">
        <v>512</v>
      </c>
      <c r="K2827" s="327">
        <v>195</v>
      </c>
      <c r="L2827" s="326">
        <v>7.4139997363090515E-2</v>
      </c>
      <c r="N2827" s="327">
        <v>598</v>
      </c>
      <c r="O2827" s="326">
        <v>8.0339998006820679E-2</v>
      </c>
      <c r="Q2827" s="327">
        <v>14319</v>
      </c>
      <c r="R2827" s="326">
        <v>0.11604999750852581</v>
      </c>
      <c r="S2827" s="325"/>
    </row>
    <row r="2828" spans="1:19" x14ac:dyDescent="0.25">
      <c r="A2828" t="s">
        <v>478</v>
      </c>
      <c r="B2828" t="s">
        <v>284</v>
      </c>
      <c r="C2828" t="s">
        <v>309</v>
      </c>
      <c r="D2828" t="s">
        <v>477</v>
      </c>
      <c r="E2828" t="s">
        <v>116</v>
      </c>
      <c r="F2828" t="s">
        <v>117</v>
      </c>
      <c r="G2828" s="133">
        <v>11</v>
      </c>
      <c r="H2828" t="s">
        <v>531</v>
      </c>
      <c r="I2828" t="s">
        <v>575</v>
      </c>
      <c r="J2828" t="s">
        <v>511</v>
      </c>
      <c r="K2828" s="327">
        <v>50</v>
      </c>
      <c r="L2828" s="326">
        <v>1.9009999930858609E-2</v>
      </c>
      <c r="M2828" s="326">
        <v>2.0309999585151669E-2</v>
      </c>
      <c r="N2828" s="327">
        <v>254</v>
      </c>
      <c r="O2828" s="326">
        <v>3.4129999577999108E-2</v>
      </c>
      <c r="P2828" s="326">
        <v>3.6350000649690628E-2</v>
      </c>
      <c r="Q2828" s="327">
        <v>5100</v>
      </c>
      <c r="R2828" s="326">
        <v>4.1329998522996902E-2</v>
      </c>
      <c r="S2828" s="325">
        <v>4.4070001691579819E-2</v>
      </c>
    </row>
    <row r="2829" spans="1:19" x14ac:dyDescent="0.25">
      <c r="A2829" t="s">
        <v>478</v>
      </c>
      <c r="B2829" t="s">
        <v>284</v>
      </c>
      <c r="C2829" t="s">
        <v>309</v>
      </c>
      <c r="D2829" t="s">
        <v>477</v>
      </c>
      <c r="E2829" t="s">
        <v>116</v>
      </c>
      <c r="F2829" t="s">
        <v>117</v>
      </c>
      <c r="G2829" s="133">
        <v>11</v>
      </c>
      <c r="H2829" t="s">
        <v>531</v>
      </c>
      <c r="I2829" t="s">
        <v>575</v>
      </c>
      <c r="J2829" t="s">
        <v>510</v>
      </c>
      <c r="K2829" s="327">
        <v>40</v>
      </c>
      <c r="L2829" s="326">
        <v>1.5209999866783621E-2</v>
      </c>
      <c r="M2829" s="326">
        <v>1.6249999403953549E-2</v>
      </c>
      <c r="N2829" s="327">
        <v>153</v>
      </c>
      <c r="O2829" s="326">
        <v>2.0560000091791149E-2</v>
      </c>
      <c r="P2829" s="326">
        <v>2.1900000050663952E-2</v>
      </c>
      <c r="Q2829" s="327">
        <v>2781</v>
      </c>
      <c r="R2829" s="326">
        <v>2.2539999336004261E-2</v>
      </c>
      <c r="S2829" s="325">
        <v>2.4029999971389771E-2</v>
      </c>
    </row>
    <row r="2830" spans="1:19" x14ac:dyDescent="0.25">
      <c r="A2830" t="s">
        <v>478</v>
      </c>
      <c r="B2830" t="s">
        <v>284</v>
      </c>
      <c r="C2830" t="s">
        <v>309</v>
      </c>
      <c r="D2830" t="s">
        <v>477</v>
      </c>
      <c r="E2830" t="s">
        <v>116</v>
      </c>
      <c r="F2830" t="s">
        <v>117</v>
      </c>
      <c r="G2830" s="133">
        <v>11</v>
      </c>
      <c r="H2830" t="s">
        <v>531</v>
      </c>
      <c r="I2830" t="s">
        <v>575</v>
      </c>
      <c r="J2830" t="s">
        <v>509</v>
      </c>
      <c r="K2830" s="327">
        <v>16</v>
      </c>
      <c r="L2830" s="326">
        <v>6.0800001956522456E-3</v>
      </c>
      <c r="M2830" s="326">
        <v>6.5000001341104507E-3</v>
      </c>
      <c r="N2830" s="327">
        <v>72</v>
      </c>
      <c r="O2830" s="326">
        <v>9.6699995920062065E-3</v>
      </c>
      <c r="P2830" s="326">
        <v>1.030000019818544E-2</v>
      </c>
      <c r="Q2830" s="327">
        <v>909</v>
      </c>
      <c r="R2830" s="326">
        <v>7.3699997738003731E-3</v>
      </c>
      <c r="S2830" s="325">
        <v>7.8499997034668922E-3</v>
      </c>
    </row>
    <row r="2831" spans="1:19" x14ac:dyDescent="0.25">
      <c r="A2831" t="s">
        <v>478</v>
      </c>
      <c r="B2831" t="s">
        <v>284</v>
      </c>
      <c r="C2831" t="s">
        <v>309</v>
      </c>
      <c r="D2831" t="s">
        <v>477</v>
      </c>
      <c r="E2831" t="s">
        <v>116</v>
      </c>
      <c r="F2831" t="s">
        <v>117</v>
      </c>
      <c r="G2831" s="133">
        <v>11</v>
      </c>
      <c r="H2831" t="s">
        <v>531</v>
      </c>
      <c r="I2831" t="s">
        <v>575</v>
      </c>
      <c r="J2831" t="s">
        <v>508</v>
      </c>
      <c r="K2831" s="327">
        <v>71</v>
      </c>
      <c r="L2831" s="326">
        <v>2.700000070035458E-2</v>
      </c>
      <c r="M2831" s="326">
        <v>2.883999980986118E-2</v>
      </c>
      <c r="N2831" s="327">
        <v>130</v>
      </c>
      <c r="O2831" s="326">
        <v>1.7470000311732289E-2</v>
      </c>
      <c r="P2831" s="326">
        <v>1.8610000610351559E-2</v>
      </c>
      <c r="Q2831" s="327">
        <v>2219</v>
      </c>
      <c r="R2831" s="326">
        <v>1.7980000004172329E-2</v>
      </c>
      <c r="S2831" s="325">
        <v>1.9169999286532399E-2</v>
      </c>
    </row>
    <row r="2832" spans="1:19" x14ac:dyDescent="0.25">
      <c r="A2832" t="s">
        <v>478</v>
      </c>
      <c r="B2832" t="s">
        <v>284</v>
      </c>
      <c r="C2832" t="s">
        <v>309</v>
      </c>
      <c r="D2832" t="s">
        <v>477</v>
      </c>
      <c r="E2832" t="s">
        <v>116</v>
      </c>
      <c r="F2832" t="s">
        <v>117</v>
      </c>
      <c r="G2832">
        <v>11</v>
      </c>
      <c r="H2832" t="s">
        <v>531</v>
      </c>
      <c r="I2832" t="s">
        <v>575</v>
      </c>
      <c r="J2832" t="s">
        <v>438</v>
      </c>
      <c r="K2832" s="142">
        <v>168</v>
      </c>
      <c r="L2832" s="326">
        <v>6.3879996538162231E-2</v>
      </c>
      <c r="N2832" s="142">
        <v>456</v>
      </c>
      <c r="O2832" s="326">
        <v>6.1269998550415039E-2</v>
      </c>
      <c r="Q2832" s="142">
        <v>7648</v>
      </c>
      <c r="R2832" s="326">
        <v>6.1980001628398902E-2</v>
      </c>
    </row>
    <row r="2833" spans="1:19" x14ac:dyDescent="0.25">
      <c r="A2833" t="s">
        <v>478</v>
      </c>
      <c r="B2833" t="s">
        <v>284</v>
      </c>
      <c r="C2833" t="s">
        <v>309</v>
      </c>
      <c r="D2833" t="s">
        <v>477</v>
      </c>
      <c r="E2833" t="s">
        <v>116</v>
      </c>
      <c r="F2833" t="s">
        <v>117</v>
      </c>
      <c r="G2833" s="133">
        <v>11</v>
      </c>
      <c r="H2833" t="s">
        <v>531</v>
      </c>
      <c r="I2833" t="s">
        <v>575</v>
      </c>
      <c r="J2833" t="s">
        <v>507</v>
      </c>
      <c r="K2833" s="327">
        <v>2285</v>
      </c>
      <c r="L2833" s="326">
        <v>0.86882001161575317</v>
      </c>
      <c r="M2833" s="326">
        <v>0.92811000347137451</v>
      </c>
      <c r="N2833" s="327">
        <v>6378</v>
      </c>
      <c r="O2833" s="326">
        <v>0.85690999031066895</v>
      </c>
      <c r="P2833" s="326">
        <v>0.91284000873565674</v>
      </c>
      <c r="Q2833" s="327">
        <v>104728</v>
      </c>
      <c r="R2833" s="326">
        <v>0.84878998994827271</v>
      </c>
      <c r="S2833" s="325">
        <v>0.90487998723983765</v>
      </c>
    </row>
    <row r="2834" spans="1:19" x14ac:dyDescent="0.25">
      <c r="A2834" t="s">
        <v>478</v>
      </c>
      <c r="B2834" t="s">
        <v>284</v>
      </c>
      <c r="C2834" t="s">
        <v>309</v>
      </c>
      <c r="D2834" t="s">
        <v>477</v>
      </c>
      <c r="E2834" t="s">
        <v>116</v>
      </c>
      <c r="F2834" t="s">
        <v>117</v>
      </c>
      <c r="G2834" s="133">
        <v>11</v>
      </c>
      <c r="H2834" t="s">
        <v>531</v>
      </c>
      <c r="I2834" t="s">
        <v>576</v>
      </c>
      <c r="J2834" t="s">
        <v>485</v>
      </c>
      <c r="K2834" s="327">
        <v>0</v>
      </c>
      <c r="L2834" s="326">
        <v>0</v>
      </c>
      <c r="N2834" s="327">
        <v>0</v>
      </c>
      <c r="O2834" s="326">
        <v>0</v>
      </c>
      <c r="Q2834" s="327">
        <v>2</v>
      </c>
      <c r="R2834" s="326">
        <v>1.99999994947575E-5</v>
      </c>
      <c r="S2834" s="325">
        <v>0.5</v>
      </c>
    </row>
    <row r="2835" spans="1:19" x14ac:dyDescent="0.25">
      <c r="A2835" t="s">
        <v>478</v>
      </c>
      <c r="B2835" t="s">
        <v>284</v>
      </c>
      <c r="C2835" t="s">
        <v>309</v>
      </c>
      <c r="D2835" t="s">
        <v>477</v>
      </c>
      <c r="E2835" t="s">
        <v>116</v>
      </c>
      <c r="F2835" t="s">
        <v>117</v>
      </c>
      <c r="G2835">
        <v>11</v>
      </c>
      <c r="H2835" t="s">
        <v>531</v>
      </c>
      <c r="I2835" t="s">
        <v>576</v>
      </c>
      <c r="J2835" t="s">
        <v>484</v>
      </c>
      <c r="K2835" s="142">
        <v>0</v>
      </c>
      <c r="L2835" s="326">
        <v>0</v>
      </c>
      <c r="N2835" s="142">
        <v>0</v>
      </c>
      <c r="O2835" s="326">
        <v>0</v>
      </c>
      <c r="Q2835" s="142">
        <v>2</v>
      </c>
      <c r="R2835" s="326">
        <v>1.99999994947575E-5</v>
      </c>
      <c r="S2835" s="326">
        <v>0.5</v>
      </c>
    </row>
    <row r="2836" spans="1:19" x14ac:dyDescent="0.25">
      <c r="A2836" t="s">
        <v>478</v>
      </c>
      <c r="B2836" t="s">
        <v>284</v>
      </c>
      <c r="C2836" t="s">
        <v>309</v>
      </c>
      <c r="D2836" t="s">
        <v>477</v>
      </c>
      <c r="E2836" t="s">
        <v>116</v>
      </c>
      <c r="F2836" t="s">
        <v>117</v>
      </c>
      <c r="G2836" s="133">
        <v>11</v>
      </c>
      <c r="H2836" t="s">
        <v>531</v>
      </c>
      <c r="I2836" t="s">
        <v>576</v>
      </c>
      <c r="J2836" t="s">
        <v>438</v>
      </c>
      <c r="K2836" s="327">
        <v>2630</v>
      </c>
      <c r="L2836" s="326">
        <v>1</v>
      </c>
      <c r="N2836" s="327">
        <v>7443</v>
      </c>
      <c r="O2836" s="326">
        <v>1</v>
      </c>
      <c r="Q2836" s="327">
        <v>123381</v>
      </c>
      <c r="R2836" s="326">
        <v>0.99997001886367798</v>
      </c>
      <c r="S2836" s="325"/>
    </row>
    <row r="2837" spans="1:19" x14ac:dyDescent="0.25">
      <c r="A2837" t="s">
        <v>478</v>
      </c>
      <c r="B2837" t="s">
        <v>284</v>
      </c>
      <c r="C2837" t="s">
        <v>309</v>
      </c>
      <c r="D2837" t="s">
        <v>477</v>
      </c>
      <c r="E2837" t="s">
        <v>116</v>
      </c>
      <c r="F2837" t="s">
        <v>117</v>
      </c>
      <c r="G2837">
        <v>11</v>
      </c>
      <c r="H2837" t="s">
        <v>531</v>
      </c>
      <c r="I2837" t="s">
        <v>504</v>
      </c>
      <c r="J2837" t="s">
        <v>506</v>
      </c>
      <c r="K2837" s="142">
        <v>195</v>
      </c>
      <c r="L2837" s="326">
        <v>7.4139997363090515E-2</v>
      </c>
      <c r="N2837" s="142">
        <v>598</v>
      </c>
      <c r="O2837" s="326">
        <v>8.0339998006820679E-2</v>
      </c>
      <c r="Q2837" s="142">
        <v>14319</v>
      </c>
      <c r="R2837" s="326">
        <v>0.11604999750852581</v>
      </c>
    </row>
    <row r="2838" spans="1:19" x14ac:dyDescent="0.25">
      <c r="A2838" t="s">
        <v>478</v>
      </c>
      <c r="B2838" t="s">
        <v>284</v>
      </c>
      <c r="C2838" t="s">
        <v>309</v>
      </c>
      <c r="D2838" t="s">
        <v>477</v>
      </c>
      <c r="E2838" t="s">
        <v>116</v>
      </c>
      <c r="F2838" t="s">
        <v>117</v>
      </c>
      <c r="G2838">
        <v>11</v>
      </c>
      <c r="H2838" t="s">
        <v>531</v>
      </c>
      <c r="I2838" t="s">
        <v>504</v>
      </c>
      <c r="J2838" t="s">
        <v>424</v>
      </c>
      <c r="K2838" s="142">
        <v>233</v>
      </c>
      <c r="L2838" s="326">
        <v>8.8590003550052643E-2</v>
      </c>
      <c r="M2838" s="326">
        <v>9.568999707698822E-2</v>
      </c>
      <c r="N2838" s="142">
        <v>732</v>
      </c>
      <c r="O2838" s="326">
        <v>9.8350003361701965E-2</v>
      </c>
      <c r="P2838" s="326">
        <v>0.1069400012493134</v>
      </c>
      <c r="Q2838" s="142">
        <v>13286</v>
      </c>
      <c r="R2838" s="326">
        <v>0.1076800003647804</v>
      </c>
      <c r="S2838" s="326">
        <v>0.12182000279426571</v>
      </c>
    </row>
    <row r="2839" spans="1:19" x14ac:dyDescent="0.25">
      <c r="A2839" t="s">
        <v>478</v>
      </c>
      <c r="B2839" t="s">
        <v>284</v>
      </c>
      <c r="C2839" t="s">
        <v>309</v>
      </c>
      <c r="D2839" t="s">
        <v>477</v>
      </c>
      <c r="E2839" t="s">
        <v>116</v>
      </c>
      <c r="F2839" t="s">
        <v>117</v>
      </c>
      <c r="G2839" s="133">
        <v>11</v>
      </c>
      <c r="H2839" t="s">
        <v>531</v>
      </c>
      <c r="I2839" t="s">
        <v>504</v>
      </c>
      <c r="J2839" t="s">
        <v>455</v>
      </c>
      <c r="K2839" s="327">
        <v>947</v>
      </c>
      <c r="L2839" s="326">
        <v>0.36008000373840332</v>
      </c>
      <c r="M2839" s="326">
        <v>0.38890999555587769</v>
      </c>
      <c r="N2839" s="327">
        <v>2661</v>
      </c>
      <c r="O2839" s="326">
        <v>0.35752001404762268</v>
      </c>
      <c r="P2839" s="326">
        <v>0.38874998688697809</v>
      </c>
      <c r="Q2839" s="327">
        <v>43045</v>
      </c>
      <c r="R2839" s="326">
        <v>0.34887000918388372</v>
      </c>
      <c r="S2839" s="325">
        <v>0.39467000961303711</v>
      </c>
    </row>
    <row r="2840" spans="1:19" x14ac:dyDescent="0.25">
      <c r="A2840" t="s">
        <v>478</v>
      </c>
      <c r="B2840" t="s">
        <v>284</v>
      </c>
      <c r="C2840" t="s">
        <v>309</v>
      </c>
      <c r="D2840" t="s">
        <v>477</v>
      </c>
      <c r="E2840" t="s">
        <v>116</v>
      </c>
      <c r="F2840" t="s">
        <v>117</v>
      </c>
      <c r="G2840" s="133">
        <v>11</v>
      </c>
      <c r="H2840" t="s">
        <v>531</v>
      </c>
      <c r="I2840" t="s">
        <v>504</v>
      </c>
      <c r="J2840" t="s">
        <v>505</v>
      </c>
      <c r="K2840" s="327">
        <v>1038</v>
      </c>
      <c r="L2840" s="326">
        <v>0.39467999339103699</v>
      </c>
      <c r="M2840" s="326">
        <v>0.42627999186515808</v>
      </c>
      <c r="N2840" s="327">
        <v>2849</v>
      </c>
      <c r="O2840" s="326">
        <v>0.38277998566627502</v>
      </c>
      <c r="P2840" s="326">
        <v>0.41622000932693481</v>
      </c>
      <c r="Q2840" s="327">
        <v>42835</v>
      </c>
      <c r="R2840" s="326">
        <v>0.34716999530792242</v>
      </c>
      <c r="S2840" s="325">
        <v>0.39274001121521002</v>
      </c>
    </row>
    <row r="2841" spans="1:19" x14ac:dyDescent="0.25">
      <c r="A2841" t="s">
        <v>478</v>
      </c>
      <c r="B2841" t="s">
        <v>284</v>
      </c>
      <c r="C2841" t="s">
        <v>309</v>
      </c>
      <c r="D2841" t="s">
        <v>477</v>
      </c>
      <c r="E2841" t="s">
        <v>116</v>
      </c>
      <c r="F2841" t="s">
        <v>117</v>
      </c>
      <c r="G2841" s="133">
        <v>11</v>
      </c>
      <c r="H2841" t="s">
        <v>531</v>
      </c>
      <c r="I2841" t="s">
        <v>504</v>
      </c>
      <c r="J2841" t="s">
        <v>503</v>
      </c>
      <c r="K2841" s="327">
        <v>217</v>
      </c>
      <c r="L2841" s="326">
        <v>8.2510001957416534E-2</v>
      </c>
      <c r="M2841" s="326">
        <v>8.9120000600814819E-2</v>
      </c>
      <c r="N2841" s="327">
        <v>603</v>
      </c>
      <c r="O2841" s="326">
        <v>8.1019997596740723E-2</v>
      </c>
      <c r="P2841" s="326">
        <v>8.8090002536773682E-2</v>
      </c>
      <c r="Q2841" s="327">
        <v>9900</v>
      </c>
      <c r="R2841" s="326">
        <v>8.0239996314048767E-2</v>
      </c>
      <c r="S2841" s="325">
        <v>9.0769998729228973E-2</v>
      </c>
    </row>
    <row r="2842" spans="1:19" x14ac:dyDescent="0.25">
      <c r="A2842" t="s">
        <v>478</v>
      </c>
      <c r="B2842" t="s">
        <v>284</v>
      </c>
      <c r="C2842" t="s">
        <v>309</v>
      </c>
      <c r="D2842" t="s">
        <v>477</v>
      </c>
      <c r="E2842" t="s">
        <v>116</v>
      </c>
      <c r="F2842" t="s">
        <v>117</v>
      </c>
      <c r="G2842" s="133">
        <v>11</v>
      </c>
      <c r="H2842" t="s">
        <v>531</v>
      </c>
      <c r="I2842" t="s">
        <v>501</v>
      </c>
      <c r="J2842" t="s">
        <v>502</v>
      </c>
      <c r="K2842" s="327">
        <v>195</v>
      </c>
      <c r="L2842" s="326">
        <v>7.4139997363090515E-2</v>
      </c>
      <c r="N2842" s="327">
        <v>598</v>
      </c>
      <c r="O2842" s="326">
        <v>8.0339998006820679E-2</v>
      </c>
      <c r="Q2842" s="327">
        <v>14319</v>
      </c>
      <c r="R2842" s="326">
        <v>0.11604999750852581</v>
      </c>
      <c r="S2842" s="325"/>
    </row>
    <row r="2843" spans="1:19" x14ac:dyDescent="0.25">
      <c r="A2843" t="s">
        <v>478</v>
      </c>
      <c r="B2843" t="s">
        <v>284</v>
      </c>
      <c r="C2843" t="s">
        <v>309</v>
      </c>
      <c r="D2843" t="s">
        <v>477</v>
      </c>
      <c r="E2843" t="s">
        <v>116</v>
      </c>
      <c r="F2843" t="s">
        <v>117</v>
      </c>
      <c r="G2843">
        <v>11</v>
      </c>
      <c r="H2843" t="s">
        <v>531</v>
      </c>
      <c r="I2843" t="s">
        <v>501</v>
      </c>
      <c r="J2843" t="s">
        <v>500</v>
      </c>
      <c r="K2843" s="142">
        <v>2435</v>
      </c>
      <c r="L2843" s="326">
        <v>0.92585998773574829</v>
      </c>
      <c r="M2843" s="326">
        <v>1</v>
      </c>
      <c r="N2843" s="142">
        <v>6845</v>
      </c>
      <c r="O2843" s="326">
        <v>0.91965997219085693</v>
      </c>
      <c r="P2843" s="326">
        <v>1</v>
      </c>
      <c r="Q2843" s="142">
        <v>109066</v>
      </c>
      <c r="R2843" s="326">
        <v>0.88394999504089355</v>
      </c>
      <c r="S2843" s="326">
        <v>1</v>
      </c>
    </row>
    <row r="2844" spans="1:19" x14ac:dyDescent="0.25">
      <c r="A2844" t="s">
        <v>478</v>
      </c>
      <c r="B2844" t="s">
        <v>284</v>
      </c>
      <c r="C2844" t="s">
        <v>309</v>
      </c>
      <c r="D2844" t="s">
        <v>477</v>
      </c>
      <c r="E2844" t="s">
        <v>116</v>
      </c>
      <c r="F2844" t="s">
        <v>117</v>
      </c>
      <c r="G2844" s="133">
        <v>11</v>
      </c>
      <c r="H2844" t="s">
        <v>531</v>
      </c>
      <c r="I2844" t="s">
        <v>577</v>
      </c>
      <c r="J2844" t="s">
        <v>493</v>
      </c>
      <c r="K2844" s="327">
        <v>432</v>
      </c>
      <c r="L2844" s="326">
        <v>0.16425999999046331</v>
      </c>
      <c r="N2844" s="327">
        <v>1962</v>
      </c>
      <c r="O2844" s="326">
        <v>0.26359999179840088</v>
      </c>
      <c r="Q2844" s="327">
        <v>45663</v>
      </c>
      <c r="R2844" s="326">
        <v>0.37009000778198242</v>
      </c>
      <c r="S2844" s="325"/>
    </row>
    <row r="2845" spans="1:19" x14ac:dyDescent="0.25">
      <c r="A2845" t="s">
        <v>478</v>
      </c>
      <c r="B2845" t="s">
        <v>284</v>
      </c>
      <c r="C2845" t="s">
        <v>309</v>
      </c>
      <c r="D2845" t="s">
        <v>477</v>
      </c>
      <c r="E2845" t="s">
        <v>116</v>
      </c>
      <c r="F2845" t="s">
        <v>117</v>
      </c>
      <c r="G2845" s="133">
        <v>11</v>
      </c>
      <c r="H2845" t="s">
        <v>531</v>
      </c>
      <c r="I2845" t="s">
        <v>577</v>
      </c>
      <c r="J2845" t="s">
        <v>492</v>
      </c>
      <c r="K2845" s="327">
        <v>1846</v>
      </c>
      <c r="L2845" s="326">
        <v>0.70190000534057617</v>
      </c>
      <c r="M2845" s="326">
        <v>0.83985000848770142</v>
      </c>
      <c r="N2845" s="327">
        <v>4478</v>
      </c>
      <c r="O2845" s="326">
        <v>0.60163998603820801</v>
      </c>
      <c r="P2845" s="326">
        <v>0.81699997186660767</v>
      </c>
      <c r="Q2845" s="327">
        <v>63272</v>
      </c>
      <c r="R2845" s="326">
        <v>0.51279997825622559</v>
      </c>
      <c r="S2845" s="325">
        <v>0.81407999992370605</v>
      </c>
    </row>
    <row r="2846" spans="1:19" x14ac:dyDescent="0.25">
      <c r="A2846" t="s">
        <v>478</v>
      </c>
      <c r="B2846" t="s">
        <v>284</v>
      </c>
      <c r="C2846" t="s">
        <v>309</v>
      </c>
      <c r="D2846" t="s">
        <v>477</v>
      </c>
      <c r="E2846" t="s">
        <v>116</v>
      </c>
      <c r="F2846" t="s">
        <v>117</v>
      </c>
      <c r="G2846">
        <v>11</v>
      </c>
      <c r="H2846" t="s">
        <v>531</v>
      </c>
      <c r="I2846" t="s">
        <v>577</v>
      </c>
      <c r="J2846" t="s">
        <v>491</v>
      </c>
      <c r="K2846" s="142">
        <v>213</v>
      </c>
      <c r="L2846" s="326">
        <v>8.0990001559257507E-2</v>
      </c>
      <c r="M2846" s="326">
        <v>9.6909999847412109E-2</v>
      </c>
      <c r="N2846" s="142">
        <v>585</v>
      </c>
      <c r="O2846" s="326">
        <v>7.8599996864795685E-2</v>
      </c>
      <c r="P2846" s="326">
        <v>0.1067299991846085</v>
      </c>
      <c r="Q2846" s="142">
        <v>9186</v>
      </c>
      <c r="R2846" s="326">
        <v>7.4450001120567322E-2</v>
      </c>
      <c r="S2846" s="326">
        <v>0.11818999797105791</v>
      </c>
    </row>
    <row r="2847" spans="1:19" x14ac:dyDescent="0.25">
      <c r="A2847" t="s">
        <v>478</v>
      </c>
      <c r="B2847" t="s">
        <v>284</v>
      </c>
      <c r="C2847" t="s">
        <v>309</v>
      </c>
      <c r="D2847" t="s">
        <v>477</v>
      </c>
      <c r="E2847" t="s">
        <v>116</v>
      </c>
      <c r="F2847" t="s">
        <v>117</v>
      </c>
      <c r="G2847">
        <v>11</v>
      </c>
      <c r="H2847" t="s">
        <v>531</v>
      </c>
      <c r="I2847" t="s">
        <v>577</v>
      </c>
      <c r="J2847" t="s">
        <v>490</v>
      </c>
      <c r="K2847" s="142">
        <v>79</v>
      </c>
      <c r="L2847" s="326">
        <v>3.0039999634027481E-2</v>
      </c>
      <c r="M2847" s="326">
        <v>3.5939998924732208E-2</v>
      </c>
      <c r="N2847" s="142">
        <v>223</v>
      </c>
      <c r="O2847" s="326">
        <v>2.9960000887513161E-2</v>
      </c>
      <c r="P2847" s="326">
        <v>4.0690001100301743E-2</v>
      </c>
      <c r="Q2847" s="142">
        <v>3071</v>
      </c>
      <c r="R2847" s="326">
        <v>2.489000000059605E-2</v>
      </c>
      <c r="S2847" s="326">
        <v>3.9510000497102737E-2</v>
      </c>
    </row>
    <row r="2848" spans="1:19" x14ac:dyDescent="0.25">
      <c r="A2848" t="s">
        <v>478</v>
      </c>
      <c r="B2848" t="s">
        <v>284</v>
      </c>
      <c r="C2848" t="s">
        <v>309</v>
      </c>
      <c r="D2848" t="s">
        <v>477</v>
      </c>
      <c r="E2848" t="s">
        <v>116</v>
      </c>
      <c r="F2848" t="s">
        <v>117</v>
      </c>
      <c r="G2848" s="133">
        <v>11</v>
      </c>
      <c r="H2848" t="s">
        <v>531</v>
      </c>
      <c r="I2848" t="s">
        <v>577</v>
      </c>
      <c r="J2848" t="s">
        <v>489</v>
      </c>
      <c r="K2848" s="327">
        <v>48</v>
      </c>
      <c r="L2848" s="326">
        <v>1.8249999731779099E-2</v>
      </c>
      <c r="M2848" s="326">
        <v>2.184000052511692E-2</v>
      </c>
      <c r="N2848" s="327">
        <v>150</v>
      </c>
      <c r="O2848" s="326">
        <v>2.0150000229477879E-2</v>
      </c>
      <c r="P2848" s="326">
        <v>2.7370000258088108E-2</v>
      </c>
      <c r="Q2848" s="327">
        <v>1819</v>
      </c>
      <c r="R2848" s="326">
        <v>1.473999954760075E-2</v>
      </c>
      <c r="S2848" s="325">
        <v>2.339999936521053E-2</v>
      </c>
    </row>
    <row r="2849" spans="1:19" x14ac:dyDescent="0.25">
      <c r="A2849" t="s">
        <v>478</v>
      </c>
      <c r="B2849" t="s">
        <v>284</v>
      </c>
      <c r="C2849" t="s">
        <v>309</v>
      </c>
      <c r="D2849" t="s">
        <v>477</v>
      </c>
      <c r="E2849" t="s">
        <v>116</v>
      </c>
      <c r="F2849" t="s">
        <v>117</v>
      </c>
      <c r="G2849" s="133">
        <v>11</v>
      </c>
      <c r="H2849" t="s">
        <v>531</v>
      </c>
      <c r="I2849" t="s">
        <v>577</v>
      </c>
      <c r="J2849" t="s">
        <v>488</v>
      </c>
      <c r="K2849" s="327">
        <v>12</v>
      </c>
      <c r="L2849" s="326">
        <v>4.5599997974932194E-3</v>
      </c>
      <c r="M2849" s="326">
        <v>5.4600001312792301E-3</v>
      </c>
      <c r="N2849" s="327">
        <v>45</v>
      </c>
      <c r="O2849" s="326">
        <v>6.0499999672174454E-3</v>
      </c>
      <c r="P2849" s="326">
        <v>8.2099996507167816E-3</v>
      </c>
      <c r="Q2849" s="327">
        <v>374</v>
      </c>
      <c r="R2849" s="326">
        <v>3.03000002168119E-3</v>
      </c>
      <c r="S2849" s="325">
        <v>4.8099998384714127E-3</v>
      </c>
    </row>
    <row r="2850" spans="1:19" x14ac:dyDescent="0.25">
      <c r="A2850" t="s">
        <v>478</v>
      </c>
      <c r="B2850" t="s">
        <v>284</v>
      </c>
      <c r="C2850" t="s">
        <v>309</v>
      </c>
      <c r="D2850" t="s">
        <v>477</v>
      </c>
      <c r="E2850" t="s">
        <v>116</v>
      </c>
      <c r="F2850" t="s">
        <v>117</v>
      </c>
      <c r="G2850" s="133">
        <v>11</v>
      </c>
      <c r="H2850" t="s">
        <v>531</v>
      </c>
      <c r="I2850" t="s">
        <v>499</v>
      </c>
      <c r="J2850" t="s">
        <v>261</v>
      </c>
      <c r="K2850" s="327">
        <v>2605</v>
      </c>
      <c r="L2850" s="326">
        <v>0.99049001932144165</v>
      </c>
      <c r="N2850" s="327">
        <v>7383</v>
      </c>
      <c r="O2850" s="326">
        <v>0.99194002151489258</v>
      </c>
      <c r="Q2850" s="327">
        <v>122496</v>
      </c>
      <c r="R2850" s="326">
        <v>0.99278998374938965</v>
      </c>
      <c r="S2850" s="325"/>
    </row>
    <row r="2851" spans="1:19" x14ac:dyDescent="0.25">
      <c r="A2851" t="s">
        <v>478</v>
      </c>
      <c r="B2851" t="s">
        <v>284</v>
      </c>
      <c r="C2851" t="s">
        <v>309</v>
      </c>
      <c r="D2851" t="s">
        <v>477</v>
      </c>
      <c r="E2851" t="s">
        <v>116</v>
      </c>
      <c r="F2851" t="s">
        <v>117</v>
      </c>
      <c r="G2851" s="133">
        <v>11</v>
      </c>
      <c r="H2851" t="s">
        <v>531</v>
      </c>
      <c r="I2851" t="s">
        <v>499</v>
      </c>
      <c r="J2851" t="s">
        <v>262</v>
      </c>
      <c r="K2851" s="327">
        <v>25</v>
      </c>
      <c r="L2851" s="326">
        <v>9.5100002363324165E-3</v>
      </c>
      <c r="N2851" s="327">
        <v>60</v>
      </c>
      <c r="O2851" s="326">
        <v>8.059999905526638E-3</v>
      </c>
      <c r="Q2851" s="327">
        <v>889</v>
      </c>
      <c r="R2851" s="326">
        <v>7.2099999524652958E-3</v>
      </c>
      <c r="S2851" s="325"/>
    </row>
    <row r="2852" spans="1:19" x14ac:dyDescent="0.25">
      <c r="A2852" t="s">
        <v>478</v>
      </c>
      <c r="B2852" t="s">
        <v>284</v>
      </c>
      <c r="C2852" t="s">
        <v>309</v>
      </c>
      <c r="D2852" t="s">
        <v>477</v>
      </c>
      <c r="E2852" t="s">
        <v>116</v>
      </c>
      <c r="F2852" t="s">
        <v>117</v>
      </c>
      <c r="G2852">
        <v>11</v>
      </c>
      <c r="H2852" t="s">
        <v>531</v>
      </c>
      <c r="I2852" t="s">
        <v>578</v>
      </c>
      <c r="J2852" t="s">
        <v>498</v>
      </c>
      <c r="K2852" s="142">
        <v>205</v>
      </c>
      <c r="L2852" s="326">
        <v>7.7950000762939453E-2</v>
      </c>
      <c r="N2852" s="142">
        <v>393</v>
      </c>
      <c r="O2852" s="326">
        <v>5.2799999713897712E-2</v>
      </c>
      <c r="Q2852" s="142">
        <v>17871</v>
      </c>
      <c r="R2852" s="326">
        <v>0.1448400020599365</v>
      </c>
    </row>
    <row r="2853" spans="1:19" x14ac:dyDescent="0.25">
      <c r="A2853" t="s">
        <v>478</v>
      </c>
      <c r="B2853" t="s">
        <v>284</v>
      </c>
      <c r="C2853" t="s">
        <v>309</v>
      </c>
      <c r="D2853" t="s">
        <v>477</v>
      </c>
      <c r="E2853" t="s">
        <v>116</v>
      </c>
      <c r="F2853" t="s">
        <v>117</v>
      </c>
      <c r="G2853" s="133">
        <v>11</v>
      </c>
      <c r="H2853" t="s">
        <v>531</v>
      </c>
      <c r="I2853" t="s">
        <v>578</v>
      </c>
      <c r="J2853" t="s">
        <v>497</v>
      </c>
      <c r="K2853" s="327">
        <v>402</v>
      </c>
      <c r="L2853" s="326">
        <v>0.15285000205039981</v>
      </c>
      <c r="N2853" s="327">
        <v>1066</v>
      </c>
      <c r="O2853" s="326">
        <v>0.14322000741958621</v>
      </c>
      <c r="Q2853" s="327">
        <v>21943</v>
      </c>
      <c r="R2853" s="326">
        <v>0.17783999443054199</v>
      </c>
      <c r="S2853" s="325"/>
    </row>
    <row r="2854" spans="1:19" x14ac:dyDescent="0.25">
      <c r="A2854" t="s">
        <v>478</v>
      </c>
      <c r="B2854" t="s">
        <v>284</v>
      </c>
      <c r="C2854" t="s">
        <v>309</v>
      </c>
      <c r="D2854" t="s">
        <v>477</v>
      </c>
      <c r="E2854" t="s">
        <v>116</v>
      </c>
      <c r="F2854" t="s">
        <v>117</v>
      </c>
      <c r="G2854">
        <v>11</v>
      </c>
      <c r="H2854" t="s">
        <v>531</v>
      </c>
      <c r="I2854" t="s">
        <v>578</v>
      </c>
      <c r="J2854" t="s">
        <v>496</v>
      </c>
      <c r="K2854" s="142">
        <v>508</v>
      </c>
      <c r="L2854" s="326">
        <v>0.19315999746322629</v>
      </c>
      <c r="N2854" s="142">
        <v>1468</v>
      </c>
      <c r="O2854" s="326">
        <v>0.19722999632358551</v>
      </c>
      <c r="Q2854" s="142">
        <v>25988</v>
      </c>
      <c r="R2854" s="326">
        <v>0.21062999963760379</v>
      </c>
    </row>
    <row r="2855" spans="1:19" x14ac:dyDescent="0.25">
      <c r="A2855" t="s">
        <v>478</v>
      </c>
      <c r="B2855" t="s">
        <v>284</v>
      </c>
      <c r="C2855" t="s">
        <v>309</v>
      </c>
      <c r="D2855" t="s">
        <v>477</v>
      </c>
      <c r="E2855" t="s">
        <v>116</v>
      </c>
      <c r="F2855" t="s">
        <v>117</v>
      </c>
      <c r="G2855" s="133">
        <v>11</v>
      </c>
      <c r="H2855" t="s">
        <v>531</v>
      </c>
      <c r="I2855" t="s">
        <v>578</v>
      </c>
      <c r="J2855" t="s">
        <v>495</v>
      </c>
      <c r="K2855" s="327">
        <v>664</v>
      </c>
      <c r="L2855" s="326">
        <v>0.2524699866771698</v>
      </c>
      <c r="N2855" s="327">
        <v>1878</v>
      </c>
      <c r="O2855" s="326">
        <v>0.25231999158859247</v>
      </c>
      <c r="Q2855" s="327">
        <v>27975</v>
      </c>
      <c r="R2855" s="326">
        <v>0.22673000395298001</v>
      </c>
      <c r="S2855" s="325"/>
    </row>
    <row r="2856" spans="1:19" x14ac:dyDescent="0.25">
      <c r="A2856" t="s">
        <v>478</v>
      </c>
      <c r="B2856" t="s">
        <v>284</v>
      </c>
      <c r="C2856" t="s">
        <v>309</v>
      </c>
      <c r="D2856" t="s">
        <v>477</v>
      </c>
      <c r="E2856" t="s">
        <v>116</v>
      </c>
      <c r="F2856" t="s">
        <v>117</v>
      </c>
      <c r="G2856" s="133">
        <v>11</v>
      </c>
      <c r="H2856" t="s">
        <v>531</v>
      </c>
      <c r="I2856" t="s">
        <v>578</v>
      </c>
      <c r="J2856" t="s">
        <v>494</v>
      </c>
      <c r="K2856" s="327">
        <v>851</v>
      </c>
      <c r="L2856" s="326">
        <v>0.32357001304626459</v>
      </c>
      <c r="N2856" s="327">
        <v>2638</v>
      </c>
      <c r="O2856" s="326">
        <v>0.35442999005317688</v>
      </c>
      <c r="Q2856" s="327">
        <v>29608</v>
      </c>
      <c r="R2856" s="326">
        <v>0.23995999991893771</v>
      </c>
      <c r="S2856" s="325"/>
    </row>
    <row r="2857" spans="1:19" x14ac:dyDescent="0.25">
      <c r="A2857" t="s">
        <v>478</v>
      </c>
      <c r="B2857" t="s">
        <v>284</v>
      </c>
      <c r="C2857" t="s">
        <v>309</v>
      </c>
      <c r="D2857" t="s">
        <v>477</v>
      </c>
      <c r="E2857" t="s">
        <v>116</v>
      </c>
      <c r="F2857" t="s">
        <v>117</v>
      </c>
      <c r="G2857" s="133">
        <v>11</v>
      </c>
      <c r="H2857" t="s">
        <v>531</v>
      </c>
      <c r="I2857" t="s">
        <v>476</v>
      </c>
      <c r="J2857" t="s">
        <v>482</v>
      </c>
      <c r="K2857" s="327">
        <v>1886</v>
      </c>
      <c r="L2857" s="326">
        <v>0.71710997819900513</v>
      </c>
      <c r="M2857" s="326">
        <v>0.78846001625061035</v>
      </c>
      <c r="N2857" s="327">
        <v>5501</v>
      </c>
      <c r="O2857" s="326">
        <v>0.73908001184463501</v>
      </c>
      <c r="P2857" s="326">
        <v>0.7906000018119812</v>
      </c>
      <c r="Q2857" s="327">
        <v>91484</v>
      </c>
      <c r="R2857" s="326">
        <v>0.74145001173019409</v>
      </c>
      <c r="S2857" s="325">
        <v>0.77395999431610107</v>
      </c>
    </row>
    <row r="2858" spans="1:19" x14ac:dyDescent="0.25">
      <c r="A2858" t="s">
        <v>478</v>
      </c>
      <c r="B2858" t="s">
        <v>284</v>
      </c>
      <c r="C2858" t="s">
        <v>309</v>
      </c>
      <c r="D2858" t="s">
        <v>477</v>
      </c>
      <c r="E2858" t="s">
        <v>116</v>
      </c>
      <c r="F2858" t="s">
        <v>117</v>
      </c>
      <c r="G2858" s="133">
        <v>11</v>
      </c>
      <c r="H2858" t="s">
        <v>531</v>
      </c>
      <c r="I2858" t="s">
        <v>476</v>
      </c>
      <c r="J2858" t="s">
        <v>481</v>
      </c>
      <c r="K2858" s="327">
        <v>258</v>
      </c>
      <c r="L2858" s="326">
        <v>9.8099999129772186E-2</v>
      </c>
      <c r="M2858" s="326">
        <v>0.10785999894142149</v>
      </c>
      <c r="N2858" s="327">
        <v>677</v>
      </c>
      <c r="O2858" s="326">
        <v>9.0960003435611725E-2</v>
      </c>
      <c r="P2858" s="326">
        <v>9.7300000488758087E-2</v>
      </c>
      <c r="Q2858" s="327">
        <v>12086</v>
      </c>
      <c r="R2858" s="326">
        <v>9.7949996590614319E-2</v>
      </c>
      <c r="S2858" s="325">
        <v>0.1022500023245811</v>
      </c>
    </row>
    <row r="2859" spans="1:19" x14ac:dyDescent="0.25">
      <c r="A2859" t="s">
        <v>478</v>
      </c>
      <c r="B2859" t="s">
        <v>284</v>
      </c>
      <c r="C2859" t="s">
        <v>309</v>
      </c>
      <c r="D2859" t="s">
        <v>477</v>
      </c>
      <c r="E2859" t="s">
        <v>116</v>
      </c>
      <c r="F2859" t="s">
        <v>117</v>
      </c>
      <c r="G2859">
        <v>11</v>
      </c>
      <c r="H2859" t="s">
        <v>531</v>
      </c>
      <c r="I2859" t="s">
        <v>476</v>
      </c>
      <c r="J2859" t="s">
        <v>480</v>
      </c>
      <c r="K2859" s="142">
        <v>147</v>
      </c>
      <c r="L2859" s="326">
        <v>5.5890001356601722E-2</v>
      </c>
      <c r="M2859" s="326">
        <v>6.145000085234642E-2</v>
      </c>
      <c r="N2859" s="142">
        <v>459</v>
      </c>
      <c r="O2859" s="326">
        <v>6.1670001596212387E-2</v>
      </c>
      <c r="P2859" s="326">
        <v>6.5970003604888916E-2</v>
      </c>
      <c r="Q2859" s="142">
        <v>8487</v>
      </c>
      <c r="R2859" s="326">
        <v>6.8779997527599335E-2</v>
      </c>
      <c r="S2859" s="326">
        <v>7.1800000965595245E-2</v>
      </c>
    </row>
    <row r="2860" spans="1:19" x14ac:dyDescent="0.25">
      <c r="A2860" t="s">
        <v>478</v>
      </c>
      <c r="B2860" t="s">
        <v>284</v>
      </c>
      <c r="C2860" t="s">
        <v>309</v>
      </c>
      <c r="D2860" t="s">
        <v>477</v>
      </c>
      <c r="E2860" t="s">
        <v>116</v>
      </c>
      <c r="F2860" t="s">
        <v>117</v>
      </c>
      <c r="G2860">
        <v>11</v>
      </c>
      <c r="H2860" t="s">
        <v>531</v>
      </c>
      <c r="I2860" t="s">
        <v>476</v>
      </c>
      <c r="J2860" t="s">
        <v>479</v>
      </c>
      <c r="K2860" s="142">
        <v>238</v>
      </c>
      <c r="L2860" s="326">
        <v>9.0489998459815979E-2</v>
      </c>
      <c r="N2860" s="142">
        <v>485</v>
      </c>
      <c r="O2860" s="326">
        <v>6.5159998834133148E-2</v>
      </c>
      <c r="Q2860" s="142">
        <v>5183</v>
      </c>
      <c r="R2860" s="326">
        <v>4.2010001838207238E-2</v>
      </c>
    </row>
    <row r="2861" spans="1:19" x14ac:dyDescent="0.25">
      <c r="A2861" t="s">
        <v>478</v>
      </c>
      <c r="B2861" t="s">
        <v>284</v>
      </c>
      <c r="C2861" t="s">
        <v>309</v>
      </c>
      <c r="D2861" t="s">
        <v>477</v>
      </c>
      <c r="E2861" t="s">
        <v>116</v>
      </c>
      <c r="F2861" t="s">
        <v>117</v>
      </c>
      <c r="G2861" s="133">
        <v>11</v>
      </c>
      <c r="H2861" t="s">
        <v>531</v>
      </c>
      <c r="I2861" t="s">
        <v>476</v>
      </c>
      <c r="J2861" t="s">
        <v>475</v>
      </c>
      <c r="K2861" s="327">
        <v>101</v>
      </c>
      <c r="L2861" s="326">
        <v>3.840000182390213E-2</v>
      </c>
      <c r="M2861" s="326">
        <v>4.2220000177621841E-2</v>
      </c>
      <c r="N2861" s="327">
        <v>321</v>
      </c>
      <c r="O2861" s="326">
        <v>4.3129999190568917E-2</v>
      </c>
      <c r="P2861" s="326">
        <v>4.6130001544952393E-2</v>
      </c>
      <c r="Q2861" s="327">
        <v>6145</v>
      </c>
      <c r="R2861" s="326">
        <v>4.9800001084804528E-2</v>
      </c>
      <c r="S2861" s="325">
        <v>5.1989998668432243E-2</v>
      </c>
    </row>
    <row r="2862" spans="1:19" x14ac:dyDescent="0.25">
      <c r="A2862" t="s">
        <v>478</v>
      </c>
      <c r="B2862" t="s">
        <v>284</v>
      </c>
      <c r="C2862" t="s">
        <v>309</v>
      </c>
      <c r="D2862" t="s">
        <v>477</v>
      </c>
      <c r="E2862" t="s">
        <v>118</v>
      </c>
      <c r="F2862" t="s">
        <v>119</v>
      </c>
      <c r="G2862" s="133">
        <v>11</v>
      </c>
      <c r="H2862" t="s">
        <v>531</v>
      </c>
      <c r="I2862" t="s">
        <v>525</v>
      </c>
      <c r="J2862" t="s">
        <v>530</v>
      </c>
      <c r="K2862" s="327">
        <v>2</v>
      </c>
      <c r="L2862" s="326">
        <v>2.7600000612437729E-3</v>
      </c>
      <c r="N2862" s="327">
        <v>27</v>
      </c>
      <c r="O2862" s="326">
        <v>3.6299999337643381E-3</v>
      </c>
      <c r="Q2862" s="327">
        <v>595</v>
      </c>
      <c r="R2862" s="326">
        <v>4.8199999146163464E-3</v>
      </c>
      <c r="S2862" s="325"/>
    </row>
    <row r="2863" spans="1:19" x14ac:dyDescent="0.25">
      <c r="A2863" t="s">
        <v>478</v>
      </c>
      <c r="B2863" t="s">
        <v>284</v>
      </c>
      <c r="C2863" t="s">
        <v>309</v>
      </c>
      <c r="D2863" t="s">
        <v>477</v>
      </c>
      <c r="E2863" t="s">
        <v>118</v>
      </c>
      <c r="F2863" t="s">
        <v>119</v>
      </c>
      <c r="G2863" s="133">
        <v>11</v>
      </c>
      <c r="H2863" t="s">
        <v>531</v>
      </c>
      <c r="I2863" t="s">
        <v>525</v>
      </c>
      <c r="J2863" t="s">
        <v>529</v>
      </c>
      <c r="K2863" s="327">
        <v>35</v>
      </c>
      <c r="L2863" s="326">
        <v>4.8340000212192542E-2</v>
      </c>
      <c r="N2863" s="327">
        <v>323</v>
      </c>
      <c r="O2863" s="326">
        <v>4.3400000780820847E-2</v>
      </c>
      <c r="Q2863" s="327">
        <v>4962</v>
      </c>
      <c r="R2863" s="326">
        <v>4.0219999849796302E-2</v>
      </c>
      <c r="S2863" s="325"/>
    </row>
    <row r="2864" spans="1:19" x14ac:dyDescent="0.25">
      <c r="A2864" t="s">
        <v>478</v>
      </c>
      <c r="B2864" t="s">
        <v>284</v>
      </c>
      <c r="C2864" t="s">
        <v>309</v>
      </c>
      <c r="D2864" t="s">
        <v>477</v>
      </c>
      <c r="E2864" t="s">
        <v>118</v>
      </c>
      <c r="F2864" t="s">
        <v>119</v>
      </c>
      <c r="G2864">
        <v>11</v>
      </c>
      <c r="H2864" t="s">
        <v>531</v>
      </c>
      <c r="I2864" t="s">
        <v>525</v>
      </c>
      <c r="J2864" t="s">
        <v>528</v>
      </c>
      <c r="K2864" s="142">
        <v>130</v>
      </c>
      <c r="L2864" s="326">
        <v>0.17956000566482541</v>
      </c>
      <c r="N2864" s="142">
        <v>1087</v>
      </c>
      <c r="O2864" s="326">
        <v>0.1460399925708771</v>
      </c>
      <c r="Q2864" s="142">
        <v>15699</v>
      </c>
      <c r="R2864" s="326">
        <v>0.12724000215530401</v>
      </c>
    </row>
    <row r="2865" spans="1:19" x14ac:dyDescent="0.25">
      <c r="A2865" t="s">
        <v>478</v>
      </c>
      <c r="B2865" t="s">
        <v>284</v>
      </c>
      <c r="C2865" t="s">
        <v>309</v>
      </c>
      <c r="D2865" t="s">
        <v>477</v>
      </c>
      <c r="E2865" t="s">
        <v>118</v>
      </c>
      <c r="F2865" t="s">
        <v>119</v>
      </c>
      <c r="G2865" s="133">
        <v>11</v>
      </c>
      <c r="H2865" t="s">
        <v>531</v>
      </c>
      <c r="I2865" t="s">
        <v>525</v>
      </c>
      <c r="J2865" t="s">
        <v>527</v>
      </c>
      <c r="K2865" s="327">
        <v>194</v>
      </c>
      <c r="L2865" s="326">
        <v>0.26796001195907593</v>
      </c>
      <c r="N2865" s="327">
        <v>1860</v>
      </c>
      <c r="O2865" s="326">
        <v>0.24989999830722809</v>
      </c>
      <c r="Q2865" s="327">
        <v>30576</v>
      </c>
      <c r="R2865" s="326">
        <v>0.2478100061416626</v>
      </c>
      <c r="S2865" s="325"/>
    </row>
    <row r="2866" spans="1:19" x14ac:dyDescent="0.25">
      <c r="A2866" t="s">
        <v>478</v>
      </c>
      <c r="B2866" t="s">
        <v>284</v>
      </c>
      <c r="C2866" t="s">
        <v>309</v>
      </c>
      <c r="D2866" t="s">
        <v>477</v>
      </c>
      <c r="E2866" t="s">
        <v>118</v>
      </c>
      <c r="F2866" t="s">
        <v>119</v>
      </c>
      <c r="G2866" s="133">
        <v>11</v>
      </c>
      <c r="H2866" t="s">
        <v>531</v>
      </c>
      <c r="I2866" t="s">
        <v>525</v>
      </c>
      <c r="J2866" t="s">
        <v>526</v>
      </c>
      <c r="K2866" s="327">
        <v>166</v>
      </c>
      <c r="L2866" s="326">
        <v>0.22927999496459961</v>
      </c>
      <c r="N2866" s="327">
        <v>1741</v>
      </c>
      <c r="O2866" s="326">
        <v>0.23390999436378479</v>
      </c>
      <c r="Q2866" s="327">
        <v>30917</v>
      </c>
      <c r="R2866" s="326">
        <v>0.25056999921798712</v>
      </c>
      <c r="S2866" s="325"/>
    </row>
    <row r="2867" spans="1:19" x14ac:dyDescent="0.25">
      <c r="A2867" t="s">
        <v>478</v>
      </c>
      <c r="B2867" t="s">
        <v>284</v>
      </c>
      <c r="C2867" t="s">
        <v>309</v>
      </c>
      <c r="D2867" t="s">
        <v>477</v>
      </c>
      <c r="E2867" t="s">
        <v>118</v>
      </c>
      <c r="F2867" t="s">
        <v>119</v>
      </c>
      <c r="G2867" s="133">
        <v>11</v>
      </c>
      <c r="H2867" t="s">
        <v>531</v>
      </c>
      <c r="I2867" t="s">
        <v>525</v>
      </c>
      <c r="J2867" t="s">
        <v>259</v>
      </c>
      <c r="K2867" s="327">
        <v>126</v>
      </c>
      <c r="L2867" s="326">
        <v>0.17403000593185419</v>
      </c>
      <c r="N2867" s="327">
        <v>1344</v>
      </c>
      <c r="O2867" s="326">
        <v>0.18057000637054441</v>
      </c>
      <c r="Q2867" s="327">
        <v>23351</v>
      </c>
      <c r="R2867" s="326">
        <v>0.18925000727176669</v>
      </c>
      <c r="S2867" s="325"/>
    </row>
    <row r="2868" spans="1:19" x14ac:dyDescent="0.25">
      <c r="A2868" t="s">
        <v>478</v>
      </c>
      <c r="B2868" t="s">
        <v>284</v>
      </c>
      <c r="C2868" t="s">
        <v>309</v>
      </c>
      <c r="D2868" t="s">
        <v>477</v>
      </c>
      <c r="E2868" t="s">
        <v>118</v>
      </c>
      <c r="F2868" t="s">
        <v>119</v>
      </c>
      <c r="G2868" s="133">
        <v>11</v>
      </c>
      <c r="H2868" t="s">
        <v>531</v>
      </c>
      <c r="I2868" t="s">
        <v>525</v>
      </c>
      <c r="J2868" t="s">
        <v>260</v>
      </c>
      <c r="K2868" s="327">
        <v>71</v>
      </c>
      <c r="L2868" s="326">
        <v>9.8070003092288971E-2</v>
      </c>
      <c r="N2868" s="327">
        <v>1061</v>
      </c>
      <c r="O2868" s="326">
        <v>0.14255000650882721</v>
      </c>
      <c r="Q2868" s="327">
        <v>17285</v>
      </c>
      <c r="R2868" s="326">
        <v>0.14009000360965729</v>
      </c>
      <c r="S2868" s="325"/>
    </row>
    <row r="2869" spans="1:19" x14ac:dyDescent="0.25">
      <c r="A2869" t="s">
        <v>478</v>
      </c>
      <c r="B2869" t="s">
        <v>284</v>
      </c>
      <c r="C2869" t="s">
        <v>309</v>
      </c>
      <c r="D2869" t="s">
        <v>477</v>
      </c>
      <c r="E2869" t="s">
        <v>118</v>
      </c>
      <c r="F2869" t="s">
        <v>119</v>
      </c>
      <c r="G2869" s="133">
        <v>11</v>
      </c>
      <c r="H2869" t="s">
        <v>531</v>
      </c>
      <c r="I2869" t="s">
        <v>521</v>
      </c>
      <c r="J2869" t="s">
        <v>524</v>
      </c>
      <c r="K2869" s="327">
        <v>614</v>
      </c>
      <c r="L2869" s="326">
        <v>0.84807002544403076</v>
      </c>
      <c r="M2869" s="326">
        <v>0.87092000246047974</v>
      </c>
      <c r="N2869" s="327">
        <v>5971</v>
      </c>
      <c r="O2869" s="326">
        <v>0.80223000049591064</v>
      </c>
      <c r="P2869" s="326">
        <v>0.85815000534057617</v>
      </c>
      <c r="Q2869" s="327">
        <v>99716</v>
      </c>
      <c r="R2869" s="326">
        <v>0.80817002058029175</v>
      </c>
      <c r="S2869" s="325">
        <v>0.84360998868942261</v>
      </c>
    </row>
    <row r="2870" spans="1:19" x14ac:dyDescent="0.25">
      <c r="A2870" t="s">
        <v>478</v>
      </c>
      <c r="B2870" t="s">
        <v>284</v>
      </c>
      <c r="C2870" t="s">
        <v>309</v>
      </c>
      <c r="D2870" t="s">
        <v>477</v>
      </c>
      <c r="E2870" t="s">
        <v>118</v>
      </c>
      <c r="F2870" t="s">
        <v>119</v>
      </c>
      <c r="G2870">
        <v>11</v>
      </c>
      <c r="H2870" t="s">
        <v>531</v>
      </c>
      <c r="I2870" t="s">
        <v>521</v>
      </c>
      <c r="J2870" t="s">
        <v>523</v>
      </c>
      <c r="K2870" s="142">
        <v>48</v>
      </c>
      <c r="L2870" s="326">
        <v>6.6299997270107269E-2</v>
      </c>
      <c r="M2870" s="326">
        <v>6.8089999258518219E-2</v>
      </c>
      <c r="N2870" s="142">
        <v>604</v>
      </c>
      <c r="O2870" s="326">
        <v>8.1150002777576447E-2</v>
      </c>
      <c r="P2870" s="326">
        <v>8.6810000240802765E-2</v>
      </c>
      <c r="Q2870" s="142">
        <v>10969</v>
      </c>
      <c r="R2870" s="326">
        <v>8.8899999856948853E-2</v>
      </c>
      <c r="S2870" s="326">
        <v>9.2799998819828033E-2</v>
      </c>
    </row>
    <row r="2871" spans="1:19" x14ac:dyDescent="0.25">
      <c r="A2871" t="s">
        <v>478</v>
      </c>
      <c r="B2871" t="s">
        <v>284</v>
      </c>
      <c r="C2871" t="s">
        <v>309</v>
      </c>
      <c r="D2871" t="s">
        <v>477</v>
      </c>
      <c r="E2871" t="s">
        <v>118</v>
      </c>
      <c r="F2871" t="s">
        <v>119</v>
      </c>
      <c r="G2871">
        <v>11</v>
      </c>
      <c r="H2871" t="s">
        <v>531</v>
      </c>
      <c r="I2871" t="s">
        <v>521</v>
      </c>
      <c r="J2871" t="s">
        <v>522</v>
      </c>
      <c r="K2871" s="142">
        <v>43</v>
      </c>
      <c r="L2871" s="326">
        <v>5.9390000998973853E-2</v>
      </c>
      <c r="M2871" s="326">
        <v>6.0989998281002038E-2</v>
      </c>
      <c r="N2871" s="142">
        <v>383</v>
      </c>
      <c r="O2871" s="326">
        <v>5.1460001617670059E-2</v>
      </c>
      <c r="P2871" s="326">
        <v>5.5039998143911362E-2</v>
      </c>
      <c r="Q2871" s="142">
        <v>7517</v>
      </c>
      <c r="R2871" s="326">
        <v>6.0920000076293952E-2</v>
      </c>
      <c r="S2871" s="326">
        <v>6.3589997589588165E-2</v>
      </c>
    </row>
    <row r="2872" spans="1:19" x14ac:dyDescent="0.25">
      <c r="A2872" t="s">
        <v>478</v>
      </c>
      <c r="B2872" t="s">
        <v>284</v>
      </c>
      <c r="C2872" t="s">
        <v>309</v>
      </c>
      <c r="D2872" t="s">
        <v>477</v>
      </c>
      <c r="E2872" t="s">
        <v>118</v>
      </c>
      <c r="F2872" t="s">
        <v>119</v>
      </c>
      <c r="G2872" s="133">
        <v>11</v>
      </c>
      <c r="H2872" t="s">
        <v>531</v>
      </c>
      <c r="I2872" t="s">
        <v>521</v>
      </c>
      <c r="J2872" t="s">
        <v>438</v>
      </c>
      <c r="K2872" s="327">
        <v>19</v>
      </c>
      <c r="L2872" s="326">
        <v>2.6240000501275059E-2</v>
      </c>
      <c r="N2872" s="327">
        <v>485</v>
      </c>
      <c r="O2872" s="326">
        <v>6.5159998834133148E-2</v>
      </c>
      <c r="Q2872" s="327">
        <v>5183</v>
      </c>
      <c r="R2872" s="326">
        <v>4.2010001838207238E-2</v>
      </c>
      <c r="S2872" s="325"/>
    </row>
    <row r="2873" spans="1:19" x14ac:dyDescent="0.25">
      <c r="A2873" t="s">
        <v>478</v>
      </c>
      <c r="B2873" t="s">
        <v>284</v>
      </c>
      <c r="C2873" t="s">
        <v>309</v>
      </c>
      <c r="D2873" t="s">
        <v>477</v>
      </c>
      <c r="E2873" t="s">
        <v>118</v>
      </c>
      <c r="F2873" t="s">
        <v>119</v>
      </c>
      <c r="G2873">
        <v>11</v>
      </c>
      <c r="H2873" t="s">
        <v>531</v>
      </c>
      <c r="I2873" t="s">
        <v>517</v>
      </c>
      <c r="J2873" t="s">
        <v>520</v>
      </c>
      <c r="K2873" s="142">
        <v>215</v>
      </c>
      <c r="L2873" s="326">
        <v>0.29695999622344971</v>
      </c>
      <c r="N2873" s="142">
        <v>2640</v>
      </c>
      <c r="O2873" s="326">
        <v>0.3546999990940094</v>
      </c>
      <c r="Q2873" s="142">
        <v>43571</v>
      </c>
      <c r="R2873" s="326">
        <v>0.35313001275062561</v>
      </c>
    </row>
    <row r="2874" spans="1:19" x14ac:dyDescent="0.25">
      <c r="A2874" t="s">
        <v>478</v>
      </c>
      <c r="B2874" t="s">
        <v>284</v>
      </c>
      <c r="C2874" t="s">
        <v>309</v>
      </c>
      <c r="D2874" t="s">
        <v>477</v>
      </c>
      <c r="E2874" t="s">
        <v>118</v>
      </c>
      <c r="F2874" t="s">
        <v>119</v>
      </c>
      <c r="G2874">
        <v>11</v>
      </c>
      <c r="H2874" t="s">
        <v>531</v>
      </c>
      <c r="I2874" t="s">
        <v>517</v>
      </c>
      <c r="J2874" t="s">
        <v>519</v>
      </c>
      <c r="K2874" s="142">
        <v>222</v>
      </c>
      <c r="L2874" s="326">
        <v>0.30662998557090759</v>
      </c>
      <c r="N2874" s="142">
        <v>2135</v>
      </c>
      <c r="O2874" s="326">
        <v>0.28685000538825989</v>
      </c>
      <c r="Q2874" s="142">
        <v>34904</v>
      </c>
      <c r="R2874" s="326">
        <v>0.28288999199867249</v>
      </c>
    </row>
    <row r="2875" spans="1:19" x14ac:dyDescent="0.25">
      <c r="A2875" t="s">
        <v>478</v>
      </c>
      <c r="B2875" t="s">
        <v>284</v>
      </c>
      <c r="C2875" t="s">
        <v>309</v>
      </c>
      <c r="D2875" t="s">
        <v>477</v>
      </c>
      <c r="E2875" t="s">
        <v>118</v>
      </c>
      <c r="F2875" t="s">
        <v>119</v>
      </c>
      <c r="G2875" s="133">
        <v>11</v>
      </c>
      <c r="H2875" t="s">
        <v>531</v>
      </c>
      <c r="I2875" t="s">
        <v>517</v>
      </c>
      <c r="J2875" t="s">
        <v>518</v>
      </c>
      <c r="K2875" s="327">
        <v>287</v>
      </c>
      <c r="L2875" s="326">
        <v>0.39640998840332031</v>
      </c>
      <c r="N2875" s="327">
        <v>2668</v>
      </c>
      <c r="O2875" s="326">
        <v>0.35846000909805298</v>
      </c>
      <c r="Q2875" s="327">
        <v>44910</v>
      </c>
      <c r="R2875" s="326">
        <v>0.3639799952507019</v>
      </c>
      <c r="S2875" s="325"/>
    </row>
    <row r="2876" spans="1:19" x14ac:dyDescent="0.25">
      <c r="A2876" t="s">
        <v>478</v>
      </c>
      <c r="B2876" t="s">
        <v>284</v>
      </c>
      <c r="C2876" t="s">
        <v>309</v>
      </c>
      <c r="D2876" t="s">
        <v>477</v>
      </c>
      <c r="E2876" t="s">
        <v>118</v>
      </c>
      <c r="F2876" t="s">
        <v>119</v>
      </c>
      <c r="G2876" s="133">
        <v>11</v>
      </c>
      <c r="H2876" t="s">
        <v>531</v>
      </c>
      <c r="I2876" t="s">
        <v>513</v>
      </c>
      <c r="J2876" t="s">
        <v>516</v>
      </c>
      <c r="K2876" s="327">
        <v>17</v>
      </c>
      <c r="L2876" s="326">
        <v>2.3479999974369999E-2</v>
      </c>
      <c r="M2876" s="326">
        <v>2.6359999552369121E-2</v>
      </c>
      <c r="N2876" s="327">
        <v>257</v>
      </c>
      <c r="O2876" s="326">
        <v>3.4529998898506158E-2</v>
      </c>
      <c r="P2876" s="326">
        <v>3.7549998611211777E-2</v>
      </c>
      <c r="Q2876" s="327">
        <v>4179</v>
      </c>
      <c r="R2876" s="326">
        <v>3.3870000392198563E-2</v>
      </c>
      <c r="S2876" s="325">
        <v>3.8320001214742661E-2</v>
      </c>
    </row>
    <row r="2877" spans="1:19" x14ac:dyDescent="0.25">
      <c r="A2877" t="s">
        <v>478</v>
      </c>
      <c r="B2877" t="s">
        <v>284</v>
      </c>
      <c r="C2877" t="s">
        <v>309</v>
      </c>
      <c r="D2877" t="s">
        <v>477</v>
      </c>
      <c r="E2877" t="s">
        <v>118</v>
      </c>
      <c r="F2877" t="s">
        <v>119</v>
      </c>
      <c r="G2877" s="133">
        <v>11</v>
      </c>
      <c r="H2877" t="s">
        <v>531</v>
      </c>
      <c r="I2877" t="s">
        <v>513</v>
      </c>
      <c r="J2877" t="s">
        <v>515</v>
      </c>
      <c r="K2877" s="327">
        <v>82</v>
      </c>
      <c r="L2877" s="326">
        <v>0.1132600009441376</v>
      </c>
      <c r="M2877" s="326">
        <v>0.127130001783371</v>
      </c>
      <c r="N2877" s="327">
        <v>732</v>
      </c>
      <c r="O2877" s="326">
        <v>9.8350003361701965E-2</v>
      </c>
      <c r="P2877" s="326">
        <v>0.1069400012493134</v>
      </c>
      <c r="Q2877" s="327">
        <v>13286</v>
      </c>
      <c r="R2877" s="326">
        <v>0.1076800003647804</v>
      </c>
      <c r="S2877" s="325">
        <v>0.12182000279426571</v>
      </c>
    </row>
    <row r="2878" spans="1:19" x14ac:dyDescent="0.25">
      <c r="A2878" t="s">
        <v>478</v>
      </c>
      <c r="B2878" t="s">
        <v>284</v>
      </c>
      <c r="C2878" t="s">
        <v>309</v>
      </c>
      <c r="D2878" t="s">
        <v>477</v>
      </c>
      <c r="E2878" t="s">
        <v>118</v>
      </c>
      <c r="F2878" t="s">
        <v>119</v>
      </c>
      <c r="G2878" s="133">
        <v>11</v>
      </c>
      <c r="H2878" t="s">
        <v>531</v>
      </c>
      <c r="I2878" t="s">
        <v>513</v>
      </c>
      <c r="J2878" t="s">
        <v>514</v>
      </c>
      <c r="K2878" s="327">
        <v>546</v>
      </c>
      <c r="L2878" s="326">
        <v>0.75414001941680908</v>
      </c>
      <c r="M2878" s="326">
        <v>0.84650999307632446</v>
      </c>
      <c r="N2878" s="327">
        <v>5856</v>
      </c>
      <c r="O2878" s="326">
        <v>0.78677999973297119</v>
      </c>
      <c r="P2878" s="326">
        <v>0.85550999641418457</v>
      </c>
      <c r="Q2878" s="327">
        <v>91601</v>
      </c>
      <c r="R2878" s="326">
        <v>0.74239999055862427</v>
      </c>
      <c r="S2878" s="325">
        <v>0.83986997604370117</v>
      </c>
    </row>
    <row r="2879" spans="1:19" x14ac:dyDescent="0.25">
      <c r="A2879" t="s">
        <v>478</v>
      </c>
      <c r="B2879" t="s">
        <v>284</v>
      </c>
      <c r="C2879" t="s">
        <v>309</v>
      </c>
      <c r="D2879" t="s">
        <v>477</v>
      </c>
      <c r="E2879" t="s">
        <v>118</v>
      </c>
      <c r="F2879" t="s">
        <v>119</v>
      </c>
      <c r="G2879" s="133">
        <v>11</v>
      </c>
      <c r="H2879" t="s">
        <v>531</v>
      </c>
      <c r="I2879" t="s">
        <v>513</v>
      </c>
      <c r="J2879" t="s">
        <v>512</v>
      </c>
      <c r="K2879" s="327">
        <v>79</v>
      </c>
      <c r="L2879" s="326">
        <v>0.1091199964284897</v>
      </c>
      <c r="N2879" s="327">
        <v>598</v>
      </c>
      <c r="O2879" s="326">
        <v>8.0339998006820679E-2</v>
      </c>
      <c r="Q2879" s="327">
        <v>14319</v>
      </c>
      <c r="R2879" s="326">
        <v>0.11604999750852581</v>
      </c>
      <c r="S2879" s="325"/>
    </row>
    <row r="2880" spans="1:19" x14ac:dyDescent="0.25">
      <c r="A2880" t="s">
        <v>478</v>
      </c>
      <c r="B2880" t="s">
        <v>284</v>
      </c>
      <c r="C2880" t="s">
        <v>309</v>
      </c>
      <c r="D2880" t="s">
        <v>477</v>
      </c>
      <c r="E2880" t="s">
        <v>118</v>
      </c>
      <c r="F2880" t="s">
        <v>119</v>
      </c>
      <c r="G2880" s="133">
        <v>11</v>
      </c>
      <c r="H2880" t="s">
        <v>531</v>
      </c>
      <c r="I2880" t="s">
        <v>575</v>
      </c>
      <c r="J2880" t="s">
        <v>511</v>
      </c>
      <c r="K2880" s="327">
        <v>31</v>
      </c>
      <c r="L2880" s="326">
        <v>4.2819999158382423E-2</v>
      </c>
      <c r="M2880" s="326">
        <v>4.5389998704195023E-2</v>
      </c>
      <c r="N2880" s="327">
        <v>254</v>
      </c>
      <c r="O2880" s="326">
        <v>3.4129999577999108E-2</v>
      </c>
      <c r="P2880" s="326">
        <v>3.6350000649690628E-2</v>
      </c>
      <c r="Q2880" s="327">
        <v>5100</v>
      </c>
      <c r="R2880" s="326">
        <v>4.1329998522996902E-2</v>
      </c>
      <c r="S2880" s="325">
        <v>4.4070001691579819E-2</v>
      </c>
    </row>
    <row r="2881" spans="1:19" x14ac:dyDescent="0.25">
      <c r="A2881" t="s">
        <v>478</v>
      </c>
      <c r="B2881" t="s">
        <v>284</v>
      </c>
      <c r="C2881" t="s">
        <v>309</v>
      </c>
      <c r="D2881" t="s">
        <v>477</v>
      </c>
      <c r="E2881" t="s">
        <v>118</v>
      </c>
      <c r="F2881" t="s">
        <v>119</v>
      </c>
      <c r="G2881" s="133">
        <v>11</v>
      </c>
      <c r="H2881" t="s">
        <v>531</v>
      </c>
      <c r="I2881" t="s">
        <v>575</v>
      </c>
      <c r="J2881" t="s">
        <v>510</v>
      </c>
      <c r="K2881" s="327">
        <v>19</v>
      </c>
      <c r="L2881" s="326">
        <v>2.6240000501275059E-2</v>
      </c>
      <c r="M2881" s="326">
        <v>2.7820000424981121E-2</v>
      </c>
      <c r="N2881" s="327">
        <v>153</v>
      </c>
      <c r="O2881" s="326">
        <v>2.0560000091791149E-2</v>
      </c>
      <c r="P2881" s="326">
        <v>2.1900000050663952E-2</v>
      </c>
      <c r="Q2881" s="327">
        <v>2781</v>
      </c>
      <c r="R2881" s="326">
        <v>2.2539999336004261E-2</v>
      </c>
      <c r="S2881" s="325">
        <v>2.4029999971389771E-2</v>
      </c>
    </row>
    <row r="2882" spans="1:19" x14ac:dyDescent="0.25">
      <c r="A2882" t="s">
        <v>478</v>
      </c>
      <c r="B2882" t="s">
        <v>284</v>
      </c>
      <c r="C2882" t="s">
        <v>309</v>
      </c>
      <c r="D2882" t="s">
        <v>477</v>
      </c>
      <c r="E2882" t="s">
        <v>118</v>
      </c>
      <c r="F2882" t="s">
        <v>119</v>
      </c>
      <c r="G2882" s="133">
        <v>11</v>
      </c>
      <c r="H2882" t="s">
        <v>531</v>
      </c>
      <c r="I2882" t="s">
        <v>575</v>
      </c>
      <c r="J2882" t="s">
        <v>509</v>
      </c>
      <c r="K2882" s="327">
        <v>15</v>
      </c>
      <c r="L2882" s="326">
        <v>2.0719999447464939E-2</v>
      </c>
      <c r="M2882" s="326">
        <v>2.1959999576210979E-2</v>
      </c>
      <c r="N2882" s="327">
        <v>72</v>
      </c>
      <c r="O2882" s="326">
        <v>9.6699995920062065E-3</v>
      </c>
      <c r="P2882" s="326">
        <v>1.030000019818544E-2</v>
      </c>
      <c r="Q2882" s="327">
        <v>909</v>
      </c>
      <c r="R2882" s="326">
        <v>7.3699997738003731E-3</v>
      </c>
      <c r="S2882" s="325">
        <v>7.8499997034668922E-3</v>
      </c>
    </row>
    <row r="2883" spans="1:19" x14ac:dyDescent="0.25">
      <c r="A2883" t="s">
        <v>478</v>
      </c>
      <c r="B2883" t="s">
        <v>284</v>
      </c>
      <c r="C2883" t="s">
        <v>309</v>
      </c>
      <c r="D2883" t="s">
        <v>477</v>
      </c>
      <c r="E2883" t="s">
        <v>118</v>
      </c>
      <c r="F2883" t="s">
        <v>119</v>
      </c>
      <c r="G2883" s="133">
        <v>11</v>
      </c>
      <c r="H2883" t="s">
        <v>531</v>
      </c>
      <c r="I2883" t="s">
        <v>575</v>
      </c>
      <c r="J2883" t="s">
        <v>508</v>
      </c>
      <c r="K2883" s="327">
        <v>6</v>
      </c>
      <c r="L2883" s="326">
        <v>8.2900002598762512E-3</v>
      </c>
      <c r="M2883" s="326">
        <v>8.7799998000264168E-3</v>
      </c>
      <c r="N2883" s="327">
        <v>130</v>
      </c>
      <c r="O2883" s="326">
        <v>1.7470000311732289E-2</v>
      </c>
      <c r="P2883" s="326">
        <v>1.8610000610351559E-2</v>
      </c>
      <c r="Q2883" s="327">
        <v>2219</v>
      </c>
      <c r="R2883" s="326">
        <v>1.7980000004172329E-2</v>
      </c>
      <c r="S2883" s="325">
        <v>1.9169999286532399E-2</v>
      </c>
    </row>
    <row r="2884" spans="1:19" x14ac:dyDescent="0.25">
      <c r="A2884" t="s">
        <v>478</v>
      </c>
      <c r="B2884" t="s">
        <v>284</v>
      </c>
      <c r="C2884" t="s">
        <v>309</v>
      </c>
      <c r="D2884" t="s">
        <v>477</v>
      </c>
      <c r="E2884" t="s">
        <v>118</v>
      </c>
      <c r="F2884" t="s">
        <v>119</v>
      </c>
      <c r="G2884" s="133">
        <v>11</v>
      </c>
      <c r="H2884" t="s">
        <v>531</v>
      </c>
      <c r="I2884" t="s">
        <v>575</v>
      </c>
      <c r="J2884" t="s">
        <v>438</v>
      </c>
      <c r="K2884" s="327">
        <v>41</v>
      </c>
      <c r="L2884" s="326">
        <v>5.6630000472068787E-2</v>
      </c>
      <c r="N2884" s="327">
        <v>456</v>
      </c>
      <c r="O2884" s="326">
        <v>6.1269998550415039E-2</v>
      </c>
      <c r="Q2884" s="327">
        <v>7648</v>
      </c>
      <c r="R2884" s="326">
        <v>6.1980001628398902E-2</v>
      </c>
      <c r="S2884" s="325"/>
    </row>
    <row r="2885" spans="1:19" x14ac:dyDescent="0.25">
      <c r="A2885" t="s">
        <v>478</v>
      </c>
      <c r="B2885" t="s">
        <v>284</v>
      </c>
      <c r="C2885" t="s">
        <v>309</v>
      </c>
      <c r="D2885" t="s">
        <v>477</v>
      </c>
      <c r="E2885" t="s">
        <v>118</v>
      </c>
      <c r="F2885" t="s">
        <v>119</v>
      </c>
      <c r="G2885" s="133">
        <v>11</v>
      </c>
      <c r="H2885" t="s">
        <v>531</v>
      </c>
      <c r="I2885" t="s">
        <v>575</v>
      </c>
      <c r="J2885" t="s">
        <v>507</v>
      </c>
      <c r="K2885" s="327">
        <v>612</v>
      </c>
      <c r="L2885" s="326">
        <v>0.84530001878738403</v>
      </c>
      <c r="M2885" s="326">
        <v>0.89604997634887695</v>
      </c>
      <c r="N2885" s="327">
        <v>6378</v>
      </c>
      <c r="O2885" s="326">
        <v>0.85690999031066895</v>
      </c>
      <c r="P2885" s="326">
        <v>0.91284000873565674</v>
      </c>
      <c r="Q2885" s="327">
        <v>104728</v>
      </c>
      <c r="R2885" s="326">
        <v>0.84878998994827271</v>
      </c>
      <c r="S2885" s="325">
        <v>0.90487998723983765</v>
      </c>
    </row>
    <row r="2886" spans="1:19" x14ac:dyDescent="0.25">
      <c r="A2886" t="s">
        <v>478</v>
      </c>
      <c r="B2886" t="s">
        <v>284</v>
      </c>
      <c r="C2886" t="s">
        <v>309</v>
      </c>
      <c r="D2886" t="s">
        <v>477</v>
      </c>
      <c r="E2886" t="s">
        <v>118</v>
      </c>
      <c r="F2886" t="s">
        <v>119</v>
      </c>
      <c r="G2886" s="133">
        <v>11</v>
      </c>
      <c r="H2886" t="s">
        <v>531</v>
      </c>
      <c r="I2886" t="s">
        <v>576</v>
      </c>
      <c r="J2886" t="s">
        <v>485</v>
      </c>
      <c r="K2886" s="327">
        <v>0</v>
      </c>
      <c r="L2886" s="326">
        <v>0</v>
      </c>
      <c r="N2886" s="327">
        <v>0</v>
      </c>
      <c r="O2886" s="326">
        <v>0</v>
      </c>
      <c r="Q2886" s="327">
        <v>2</v>
      </c>
      <c r="R2886" s="326">
        <v>1.99999994947575E-5</v>
      </c>
      <c r="S2886" s="325">
        <v>0.5</v>
      </c>
    </row>
    <row r="2887" spans="1:19" x14ac:dyDescent="0.25">
      <c r="A2887" t="s">
        <v>478</v>
      </c>
      <c r="B2887" t="s">
        <v>284</v>
      </c>
      <c r="C2887" t="s">
        <v>309</v>
      </c>
      <c r="D2887" t="s">
        <v>477</v>
      </c>
      <c r="E2887" t="s">
        <v>118</v>
      </c>
      <c r="F2887" t="s">
        <v>119</v>
      </c>
      <c r="G2887" s="133">
        <v>11</v>
      </c>
      <c r="H2887" t="s">
        <v>531</v>
      </c>
      <c r="I2887" t="s">
        <v>576</v>
      </c>
      <c r="J2887" t="s">
        <v>484</v>
      </c>
      <c r="K2887" s="327">
        <v>0</v>
      </c>
      <c r="L2887" s="326">
        <v>0</v>
      </c>
      <c r="N2887" s="327">
        <v>0</v>
      </c>
      <c r="O2887" s="326">
        <v>0</v>
      </c>
      <c r="Q2887" s="327">
        <v>2</v>
      </c>
      <c r="R2887" s="326">
        <v>1.99999994947575E-5</v>
      </c>
      <c r="S2887" s="325">
        <v>0.5</v>
      </c>
    </row>
    <row r="2888" spans="1:19" x14ac:dyDescent="0.25">
      <c r="A2888" t="s">
        <v>478</v>
      </c>
      <c r="B2888" t="s">
        <v>284</v>
      </c>
      <c r="C2888" t="s">
        <v>309</v>
      </c>
      <c r="D2888" t="s">
        <v>477</v>
      </c>
      <c r="E2888" t="s">
        <v>118</v>
      </c>
      <c r="F2888" t="s">
        <v>119</v>
      </c>
      <c r="G2888" s="133">
        <v>11</v>
      </c>
      <c r="H2888" t="s">
        <v>531</v>
      </c>
      <c r="I2888" t="s">
        <v>576</v>
      </c>
      <c r="J2888" t="s">
        <v>438</v>
      </c>
      <c r="K2888" s="327">
        <v>724</v>
      </c>
      <c r="L2888" s="326">
        <v>1</v>
      </c>
      <c r="N2888" s="327">
        <v>7443</v>
      </c>
      <c r="O2888" s="326">
        <v>1</v>
      </c>
      <c r="Q2888" s="327">
        <v>123381</v>
      </c>
      <c r="R2888" s="326">
        <v>0.99997001886367798</v>
      </c>
      <c r="S2888" s="325"/>
    </row>
    <row r="2889" spans="1:19" x14ac:dyDescent="0.25">
      <c r="A2889" t="s">
        <v>478</v>
      </c>
      <c r="B2889" t="s">
        <v>284</v>
      </c>
      <c r="C2889" t="s">
        <v>309</v>
      </c>
      <c r="D2889" t="s">
        <v>477</v>
      </c>
      <c r="E2889" t="s">
        <v>118</v>
      </c>
      <c r="F2889" t="s">
        <v>119</v>
      </c>
      <c r="G2889" s="133">
        <v>11</v>
      </c>
      <c r="H2889" t="s">
        <v>531</v>
      </c>
      <c r="I2889" t="s">
        <v>504</v>
      </c>
      <c r="J2889" t="s">
        <v>506</v>
      </c>
      <c r="K2889" s="327">
        <v>79</v>
      </c>
      <c r="L2889" s="326">
        <v>0.1091199964284897</v>
      </c>
      <c r="N2889" s="327">
        <v>598</v>
      </c>
      <c r="O2889" s="326">
        <v>8.0339998006820679E-2</v>
      </c>
      <c r="Q2889" s="327">
        <v>14319</v>
      </c>
      <c r="R2889" s="326">
        <v>0.11604999750852581</v>
      </c>
      <c r="S2889" s="325"/>
    </row>
    <row r="2890" spans="1:19" x14ac:dyDescent="0.25">
      <c r="A2890" t="s">
        <v>478</v>
      </c>
      <c r="B2890" t="s">
        <v>284</v>
      </c>
      <c r="C2890" t="s">
        <v>309</v>
      </c>
      <c r="D2890" t="s">
        <v>477</v>
      </c>
      <c r="E2890" t="s">
        <v>118</v>
      </c>
      <c r="F2890" t="s">
        <v>119</v>
      </c>
      <c r="G2890">
        <v>11</v>
      </c>
      <c r="H2890" t="s">
        <v>531</v>
      </c>
      <c r="I2890" t="s">
        <v>504</v>
      </c>
      <c r="J2890" t="s">
        <v>424</v>
      </c>
      <c r="K2890" s="142">
        <v>82</v>
      </c>
      <c r="L2890" s="326">
        <v>0.1132600009441376</v>
      </c>
      <c r="M2890" s="326">
        <v>0.127130001783371</v>
      </c>
      <c r="N2890" s="142">
        <v>732</v>
      </c>
      <c r="O2890" s="326">
        <v>9.8350003361701965E-2</v>
      </c>
      <c r="P2890" s="326">
        <v>0.1069400012493134</v>
      </c>
      <c r="Q2890" s="142">
        <v>13286</v>
      </c>
      <c r="R2890" s="326">
        <v>0.1076800003647804</v>
      </c>
      <c r="S2890" s="326">
        <v>0.12182000279426571</v>
      </c>
    </row>
    <row r="2891" spans="1:19" x14ac:dyDescent="0.25">
      <c r="A2891" t="s">
        <v>478</v>
      </c>
      <c r="B2891" t="s">
        <v>284</v>
      </c>
      <c r="C2891" t="s">
        <v>309</v>
      </c>
      <c r="D2891" t="s">
        <v>477</v>
      </c>
      <c r="E2891" t="s">
        <v>118</v>
      </c>
      <c r="F2891" t="s">
        <v>119</v>
      </c>
      <c r="G2891" s="133">
        <v>11</v>
      </c>
      <c r="H2891" t="s">
        <v>531</v>
      </c>
      <c r="I2891" t="s">
        <v>504</v>
      </c>
      <c r="J2891" t="s">
        <v>455</v>
      </c>
      <c r="K2891" s="327">
        <v>269</v>
      </c>
      <c r="L2891" s="326">
        <v>0.37154999375343323</v>
      </c>
      <c r="M2891" s="326">
        <v>0.41705000400543207</v>
      </c>
      <c r="N2891" s="327">
        <v>2661</v>
      </c>
      <c r="O2891" s="326">
        <v>0.35752001404762268</v>
      </c>
      <c r="P2891" s="326">
        <v>0.38874998688697809</v>
      </c>
      <c r="Q2891" s="327">
        <v>43045</v>
      </c>
      <c r="R2891" s="326">
        <v>0.34887000918388372</v>
      </c>
      <c r="S2891" s="325">
        <v>0.39467000961303711</v>
      </c>
    </row>
    <row r="2892" spans="1:19" x14ac:dyDescent="0.25">
      <c r="A2892" t="s">
        <v>478</v>
      </c>
      <c r="B2892" t="s">
        <v>284</v>
      </c>
      <c r="C2892" t="s">
        <v>309</v>
      </c>
      <c r="D2892" t="s">
        <v>477</v>
      </c>
      <c r="E2892" t="s">
        <v>118</v>
      </c>
      <c r="F2892" t="s">
        <v>119</v>
      </c>
      <c r="G2892" s="133">
        <v>11</v>
      </c>
      <c r="H2892" t="s">
        <v>531</v>
      </c>
      <c r="I2892" t="s">
        <v>504</v>
      </c>
      <c r="J2892" t="s">
        <v>505</v>
      </c>
      <c r="K2892" s="327">
        <v>249</v>
      </c>
      <c r="L2892" s="326">
        <v>0.34391999244689941</v>
      </c>
      <c r="M2892" s="326">
        <v>0.38604998588562012</v>
      </c>
      <c r="N2892" s="327">
        <v>2849</v>
      </c>
      <c r="O2892" s="326">
        <v>0.38277998566627502</v>
      </c>
      <c r="P2892" s="326">
        <v>0.41622000932693481</v>
      </c>
      <c r="Q2892" s="327">
        <v>42835</v>
      </c>
      <c r="R2892" s="326">
        <v>0.34716999530792242</v>
      </c>
      <c r="S2892" s="325">
        <v>0.39274001121521002</v>
      </c>
    </row>
    <row r="2893" spans="1:19" x14ac:dyDescent="0.25">
      <c r="A2893" t="s">
        <v>478</v>
      </c>
      <c r="B2893" t="s">
        <v>284</v>
      </c>
      <c r="C2893" t="s">
        <v>309</v>
      </c>
      <c r="D2893" t="s">
        <v>477</v>
      </c>
      <c r="E2893" t="s">
        <v>118</v>
      </c>
      <c r="F2893" t="s">
        <v>119</v>
      </c>
      <c r="G2893" s="133">
        <v>11</v>
      </c>
      <c r="H2893" t="s">
        <v>531</v>
      </c>
      <c r="I2893" t="s">
        <v>504</v>
      </c>
      <c r="J2893" t="s">
        <v>503</v>
      </c>
      <c r="K2893" s="327">
        <v>45</v>
      </c>
      <c r="L2893" s="326">
        <v>6.2150001525878913E-2</v>
      </c>
      <c r="M2893" s="326">
        <v>6.9770000874996185E-2</v>
      </c>
      <c r="N2893" s="327">
        <v>603</v>
      </c>
      <c r="O2893" s="326">
        <v>8.1019997596740723E-2</v>
      </c>
      <c r="P2893" s="326">
        <v>8.8090002536773682E-2</v>
      </c>
      <c r="Q2893" s="327">
        <v>9900</v>
      </c>
      <c r="R2893" s="326">
        <v>8.0239996314048767E-2</v>
      </c>
      <c r="S2893" s="325">
        <v>9.0769998729228973E-2</v>
      </c>
    </row>
    <row r="2894" spans="1:19" x14ac:dyDescent="0.25">
      <c r="A2894" t="s">
        <v>478</v>
      </c>
      <c r="B2894" t="s">
        <v>284</v>
      </c>
      <c r="C2894" t="s">
        <v>309</v>
      </c>
      <c r="D2894" t="s">
        <v>477</v>
      </c>
      <c r="E2894" t="s">
        <v>118</v>
      </c>
      <c r="F2894" t="s">
        <v>119</v>
      </c>
      <c r="G2894">
        <v>11</v>
      </c>
      <c r="H2894" t="s">
        <v>531</v>
      </c>
      <c r="I2894" t="s">
        <v>501</v>
      </c>
      <c r="J2894" t="s">
        <v>502</v>
      </c>
      <c r="K2894" s="142">
        <v>79</v>
      </c>
      <c r="L2894" s="326">
        <v>0.1091199964284897</v>
      </c>
      <c r="N2894" s="142">
        <v>598</v>
      </c>
      <c r="O2894" s="326">
        <v>8.0339998006820679E-2</v>
      </c>
      <c r="Q2894" s="142">
        <v>14319</v>
      </c>
      <c r="R2894" s="326">
        <v>0.11604999750852581</v>
      </c>
    </row>
    <row r="2895" spans="1:19" x14ac:dyDescent="0.25">
      <c r="A2895" t="s">
        <v>478</v>
      </c>
      <c r="B2895" t="s">
        <v>284</v>
      </c>
      <c r="C2895" t="s">
        <v>309</v>
      </c>
      <c r="D2895" t="s">
        <v>477</v>
      </c>
      <c r="E2895" t="s">
        <v>118</v>
      </c>
      <c r="F2895" t="s">
        <v>119</v>
      </c>
      <c r="G2895" s="133">
        <v>11</v>
      </c>
      <c r="H2895" t="s">
        <v>531</v>
      </c>
      <c r="I2895" t="s">
        <v>501</v>
      </c>
      <c r="J2895" t="s">
        <v>500</v>
      </c>
      <c r="K2895" s="327">
        <v>645</v>
      </c>
      <c r="L2895" s="326">
        <v>0.89087998867034912</v>
      </c>
      <c r="M2895" s="326">
        <v>1</v>
      </c>
      <c r="N2895" s="327">
        <v>6845</v>
      </c>
      <c r="O2895" s="326">
        <v>0.91965997219085693</v>
      </c>
      <c r="P2895" s="326">
        <v>1</v>
      </c>
      <c r="Q2895" s="327">
        <v>109066</v>
      </c>
      <c r="R2895" s="326">
        <v>0.88394999504089355</v>
      </c>
      <c r="S2895" s="325">
        <v>1</v>
      </c>
    </row>
    <row r="2896" spans="1:19" x14ac:dyDescent="0.25">
      <c r="A2896" t="s">
        <v>478</v>
      </c>
      <c r="B2896" t="s">
        <v>284</v>
      </c>
      <c r="C2896" t="s">
        <v>309</v>
      </c>
      <c r="D2896" t="s">
        <v>477</v>
      </c>
      <c r="E2896" t="s">
        <v>118</v>
      </c>
      <c r="F2896" t="s">
        <v>119</v>
      </c>
      <c r="G2896">
        <v>11</v>
      </c>
      <c r="H2896" t="s">
        <v>531</v>
      </c>
      <c r="I2896" t="s">
        <v>577</v>
      </c>
      <c r="J2896" t="s">
        <v>493</v>
      </c>
      <c r="K2896" s="142">
        <v>60</v>
      </c>
      <c r="L2896" s="326">
        <v>8.28699991106987E-2</v>
      </c>
      <c r="N2896" s="142">
        <v>1962</v>
      </c>
      <c r="O2896" s="326">
        <v>0.26359999179840088</v>
      </c>
      <c r="Q2896" s="142">
        <v>45663</v>
      </c>
      <c r="R2896" s="326">
        <v>0.37009000778198242</v>
      </c>
    </row>
    <row r="2897" spans="1:19" x14ac:dyDescent="0.25">
      <c r="A2897" t="s">
        <v>478</v>
      </c>
      <c r="B2897" t="s">
        <v>284</v>
      </c>
      <c r="C2897" t="s">
        <v>309</v>
      </c>
      <c r="D2897" t="s">
        <v>477</v>
      </c>
      <c r="E2897" t="s">
        <v>118</v>
      </c>
      <c r="F2897" t="s">
        <v>119</v>
      </c>
      <c r="G2897">
        <v>11</v>
      </c>
      <c r="H2897" t="s">
        <v>531</v>
      </c>
      <c r="I2897" t="s">
        <v>577</v>
      </c>
      <c r="J2897" t="s">
        <v>492</v>
      </c>
      <c r="K2897" s="142">
        <v>604</v>
      </c>
      <c r="L2897" s="326">
        <v>0.83424997329711914</v>
      </c>
      <c r="M2897" s="326">
        <v>0.90964001417160034</v>
      </c>
      <c r="N2897" s="142">
        <v>4478</v>
      </c>
      <c r="O2897" s="326">
        <v>0.60163998603820801</v>
      </c>
      <c r="P2897" s="326">
        <v>0.81699997186660767</v>
      </c>
      <c r="Q2897" s="142">
        <v>63272</v>
      </c>
      <c r="R2897" s="326">
        <v>0.51279997825622559</v>
      </c>
      <c r="S2897" s="326">
        <v>0.81407999992370605</v>
      </c>
    </row>
    <row r="2898" spans="1:19" x14ac:dyDescent="0.25">
      <c r="A2898" t="s">
        <v>478</v>
      </c>
      <c r="B2898" t="s">
        <v>284</v>
      </c>
      <c r="C2898" t="s">
        <v>309</v>
      </c>
      <c r="D2898" t="s">
        <v>477</v>
      </c>
      <c r="E2898" t="s">
        <v>118</v>
      </c>
      <c r="F2898" t="s">
        <v>119</v>
      </c>
      <c r="G2898" s="133">
        <v>11</v>
      </c>
      <c r="H2898" t="s">
        <v>531</v>
      </c>
      <c r="I2898" t="s">
        <v>577</v>
      </c>
      <c r="J2898" t="s">
        <v>491</v>
      </c>
      <c r="K2898" s="327">
        <v>52</v>
      </c>
      <c r="L2898" s="326">
        <v>7.1819998323917389E-2</v>
      </c>
      <c r="M2898" s="326">
        <v>7.8309997916221619E-2</v>
      </c>
      <c r="N2898" s="327">
        <v>585</v>
      </c>
      <c r="O2898" s="326">
        <v>7.8599996864795685E-2</v>
      </c>
      <c r="P2898" s="326">
        <v>0.1067299991846085</v>
      </c>
      <c r="Q2898" s="327">
        <v>9186</v>
      </c>
      <c r="R2898" s="326">
        <v>7.4450001120567322E-2</v>
      </c>
      <c r="S2898" s="325">
        <v>0.11818999797105791</v>
      </c>
    </row>
    <row r="2899" spans="1:19" x14ac:dyDescent="0.25">
      <c r="A2899" t="s">
        <v>478</v>
      </c>
      <c r="B2899" t="s">
        <v>284</v>
      </c>
      <c r="C2899" t="s">
        <v>309</v>
      </c>
      <c r="D2899" t="s">
        <v>477</v>
      </c>
      <c r="E2899" t="s">
        <v>118</v>
      </c>
      <c r="F2899" t="s">
        <v>119</v>
      </c>
      <c r="G2899" s="133">
        <v>11</v>
      </c>
      <c r="H2899" t="s">
        <v>531</v>
      </c>
      <c r="I2899" t="s">
        <v>577</v>
      </c>
      <c r="J2899" t="s">
        <v>490</v>
      </c>
      <c r="K2899" s="327">
        <v>6</v>
      </c>
      <c r="L2899" s="326">
        <v>8.2900002598762512E-3</v>
      </c>
      <c r="M2899" s="326">
        <v>9.0399999171495438E-3</v>
      </c>
      <c r="N2899" s="327">
        <v>223</v>
      </c>
      <c r="O2899" s="326">
        <v>2.9960000887513161E-2</v>
      </c>
      <c r="P2899" s="326">
        <v>4.0690001100301743E-2</v>
      </c>
      <c r="Q2899" s="327">
        <v>3071</v>
      </c>
      <c r="R2899" s="326">
        <v>2.489000000059605E-2</v>
      </c>
      <c r="S2899" s="325">
        <v>3.9510000497102737E-2</v>
      </c>
    </row>
    <row r="2900" spans="1:19" x14ac:dyDescent="0.25">
      <c r="A2900" t="s">
        <v>478</v>
      </c>
      <c r="B2900" t="s">
        <v>284</v>
      </c>
      <c r="C2900" t="s">
        <v>309</v>
      </c>
      <c r="D2900" t="s">
        <v>477</v>
      </c>
      <c r="E2900" t="s">
        <v>118</v>
      </c>
      <c r="F2900" t="s">
        <v>119</v>
      </c>
      <c r="G2900" s="133">
        <v>11</v>
      </c>
      <c r="H2900" t="s">
        <v>531</v>
      </c>
      <c r="I2900" t="s">
        <v>577</v>
      </c>
      <c r="J2900" t="s">
        <v>489</v>
      </c>
      <c r="K2900" s="327">
        <v>2</v>
      </c>
      <c r="L2900" s="326">
        <v>2.7600000612437729E-3</v>
      </c>
      <c r="M2900" s="326">
        <v>3.0100001022219658E-3</v>
      </c>
      <c r="N2900" s="327">
        <v>150</v>
      </c>
      <c r="O2900" s="326">
        <v>2.0150000229477879E-2</v>
      </c>
      <c r="P2900" s="326">
        <v>2.7370000258088108E-2</v>
      </c>
      <c r="Q2900" s="327">
        <v>1819</v>
      </c>
      <c r="R2900" s="326">
        <v>1.473999954760075E-2</v>
      </c>
      <c r="S2900" s="325">
        <v>2.339999936521053E-2</v>
      </c>
    </row>
    <row r="2901" spans="1:19" x14ac:dyDescent="0.25">
      <c r="A2901" t="s">
        <v>478</v>
      </c>
      <c r="B2901" t="s">
        <v>284</v>
      </c>
      <c r="C2901" t="s">
        <v>309</v>
      </c>
      <c r="D2901" t="s">
        <v>477</v>
      </c>
      <c r="E2901" t="s">
        <v>118</v>
      </c>
      <c r="F2901" t="s">
        <v>119</v>
      </c>
      <c r="G2901" s="133">
        <v>11</v>
      </c>
      <c r="H2901" t="s">
        <v>531</v>
      </c>
      <c r="I2901" t="s">
        <v>577</v>
      </c>
      <c r="J2901" t="s">
        <v>488</v>
      </c>
      <c r="K2901" s="327">
        <v>0</v>
      </c>
      <c r="L2901" s="326">
        <v>0</v>
      </c>
      <c r="M2901" s="326">
        <v>0</v>
      </c>
      <c r="N2901" s="327">
        <v>45</v>
      </c>
      <c r="O2901" s="326">
        <v>6.0499999672174454E-3</v>
      </c>
      <c r="P2901" s="326">
        <v>8.2099996507167816E-3</v>
      </c>
      <c r="Q2901" s="327">
        <v>374</v>
      </c>
      <c r="R2901" s="326">
        <v>3.03000002168119E-3</v>
      </c>
      <c r="S2901" s="325">
        <v>4.8099998384714127E-3</v>
      </c>
    </row>
    <row r="2902" spans="1:19" x14ac:dyDescent="0.25">
      <c r="A2902" t="s">
        <v>478</v>
      </c>
      <c r="B2902" t="s">
        <v>284</v>
      </c>
      <c r="C2902" t="s">
        <v>309</v>
      </c>
      <c r="D2902" t="s">
        <v>477</v>
      </c>
      <c r="E2902" t="s">
        <v>118</v>
      </c>
      <c r="F2902" t="s">
        <v>119</v>
      </c>
      <c r="G2902" s="133">
        <v>11</v>
      </c>
      <c r="H2902" t="s">
        <v>531</v>
      </c>
      <c r="I2902" t="s">
        <v>499</v>
      </c>
      <c r="J2902" t="s">
        <v>261</v>
      </c>
      <c r="K2902" s="327">
        <v>718</v>
      </c>
      <c r="L2902" s="326">
        <v>0.99171000719070435</v>
      </c>
      <c r="N2902" s="327">
        <v>7383</v>
      </c>
      <c r="O2902" s="326">
        <v>0.99194002151489258</v>
      </c>
      <c r="Q2902" s="327">
        <v>122496</v>
      </c>
      <c r="R2902" s="326">
        <v>0.99278998374938965</v>
      </c>
      <c r="S2902" s="325"/>
    </row>
    <row r="2903" spans="1:19" x14ac:dyDescent="0.25">
      <c r="A2903" t="s">
        <v>478</v>
      </c>
      <c r="B2903" t="s">
        <v>284</v>
      </c>
      <c r="C2903" t="s">
        <v>309</v>
      </c>
      <c r="D2903" t="s">
        <v>477</v>
      </c>
      <c r="E2903" t="s">
        <v>118</v>
      </c>
      <c r="F2903" t="s">
        <v>119</v>
      </c>
      <c r="G2903">
        <v>11</v>
      </c>
      <c r="H2903" t="s">
        <v>531</v>
      </c>
      <c r="I2903" t="s">
        <v>499</v>
      </c>
      <c r="J2903" t="s">
        <v>262</v>
      </c>
      <c r="K2903" s="142">
        <v>6</v>
      </c>
      <c r="L2903" s="326">
        <v>8.2900002598762512E-3</v>
      </c>
      <c r="N2903" s="142">
        <v>60</v>
      </c>
      <c r="O2903" s="326">
        <v>8.059999905526638E-3</v>
      </c>
      <c r="Q2903" s="142">
        <v>889</v>
      </c>
      <c r="R2903" s="326">
        <v>7.2099999524652958E-3</v>
      </c>
    </row>
    <row r="2904" spans="1:19" x14ac:dyDescent="0.25">
      <c r="A2904" t="s">
        <v>478</v>
      </c>
      <c r="B2904" t="s">
        <v>284</v>
      </c>
      <c r="C2904" t="s">
        <v>309</v>
      </c>
      <c r="D2904" t="s">
        <v>477</v>
      </c>
      <c r="E2904" t="s">
        <v>118</v>
      </c>
      <c r="F2904" t="s">
        <v>119</v>
      </c>
      <c r="G2904">
        <v>11</v>
      </c>
      <c r="H2904" t="s">
        <v>531</v>
      </c>
      <c r="I2904" t="s">
        <v>578</v>
      </c>
      <c r="J2904" t="s">
        <v>498</v>
      </c>
      <c r="K2904" s="142">
        <v>48</v>
      </c>
      <c r="L2904" s="326">
        <v>6.6299997270107269E-2</v>
      </c>
      <c r="N2904" s="142">
        <v>393</v>
      </c>
      <c r="O2904" s="326">
        <v>5.2799999713897712E-2</v>
      </c>
      <c r="Q2904" s="142">
        <v>17871</v>
      </c>
      <c r="R2904" s="326">
        <v>0.1448400020599365</v>
      </c>
    </row>
    <row r="2905" spans="1:19" x14ac:dyDescent="0.25">
      <c r="A2905" t="s">
        <v>478</v>
      </c>
      <c r="B2905" t="s">
        <v>284</v>
      </c>
      <c r="C2905" t="s">
        <v>309</v>
      </c>
      <c r="D2905" t="s">
        <v>477</v>
      </c>
      <c r="E2905" t="s">
        <v>118</v>
      </c>
      <c r="F2905" t="s">
        <v>119</v>
      </c>
      <c r="G2905" s="133">
        <v>11</v>
      </c>
      <c r="H2905" t="s">
        <v>531</v>
      </c>
      <c r="I2905" t="s">
        <v>578</v>
      </c>
      <c r="J2905" t="s">
        <v>497</v>
      </c>
      <c r="K2905" s="327">
        <v>90</v>
      </c>
      <c r="L2905" s="326">
        <v>0.1243100017309189</v>
      </c>
      <c r="N2905" s="327">
        <v>1066</v>
      </c>
      <c r="O2905" s="326">
        <v>0.14322000741958621</v>
      </c>
      <c r="Q2905" s="327">
        <v>21943</v>
      </c>
      <c r="R2905" s="326">
        <v>0.17783999443054199</v>
      </c>
      <c r="S2905" s="325"/>
    </row>
    <row r="2906" spans="1:19" x14ac:dyDescent="0.25">
      <c r="A2906" t="s">
        <v>478</v>
      </c>
      <c r="B2906" t="s">
        <v>284</v>
      </c>
      <c r="C2906" t="s">
        <v>309</v>
      </c>
      <c r="D2906" t="s">
        <v>477</v>
      </c>
      <c r="E2906" t="s">
        <v>118</v>
      </c>
      <c r="F2906" t="s">
        <v>119</v>
      </c>
      <c r="G2906" s="133">
        <v>11</v>
      </c>
      <c r="H2906" t="s">
        <v>531</v>
      </c>
      <c r="I2906" t="s">
        <v>578</v>
      </c>
      <c r="J2906" t="s">
        <v>496</v>
      </c>
      <c r="K2906" s="327">
        <v>96</v>
      </c>
      <c r="L2906" s="326">
        <v>0.13259999454021451</v>
      </c>
      <c r="N2906" s="327">
        <v>1468</v>
      </c>
      <c r="O2906" s="326">
        <v>0.19722999632358551</v>
      </c>
      <c r="Q2906" s="327">
        <v>25988</v>
      </c>
      <c r="R2906" s="326">
        <v>0.21062999963760379</v>
      </c>
      <c r="S2906" s="325"/>
    </row>
    <row r="2907" spans="1:19" x14ac:dyDescent="0.25">
      <c r="A2907" t="s">
        <v>478</v>
      </c>
      <c r="B2907" t="s">
        <v>284</v>
      </c>
      <c r="C2907" t="s">
        <v>309</v>
      </c>
      <c r="D2907" t="s">
        <v>477</v>
      </c>
      <c r="E2907" t="s">
        <v>118</v>
      </c>
      <c r="F2907" t="s">
        <v>119</v>
      </c>
      <c r="G2907">
        <v>11</v>
      </c>
      <c r="H2907" t="s">
        <v>531</v>
      </c>
      <c r="I2907" t="s">
        <v>578</v>
      </c>
      <c r="J2907" t="s">
        <v>495</v>
      </c>
      <c r="K2907" s="142">
        <v>290</v>
      </c>
      <c r="L2907" s="326">
        <v>0.40055000782012939</v>
      </c>
      <c r="N2907" s="142">
        <v>1878</v>
      </c>
      <c r="O2907" s="326">
        <v>0.25231999158859247</v>
      </c>
      <c r="Q2907" s="142">
        <v>27975</v>
      </c>
      <c r="R2907" s="326">
        <v>0.22673000395298001</v>
      </c>
    </row>
    <row r="2908" spans="1:19" x14ac:dyDescent="0.25">
      <c r="A2908" t="s">
        <v>478</v>
      </c>
      <c r="B2908" t="s">
        <v>284</v>
      </c>
      <c r="C2908" t="s">
        <v>309</v>
      </c>
      <c r="D2908" t="s">
        <v>477</v>
      </c>
      <c r="E2908" t="s">
        <v>118</v>
      </c>
      <c r="F2908" t="s">
        <v>119</v>
      </c>
      <c r="G2908" s="133">
        <v>11</v>
      </c>
      <c r="H2908" t="s">
        <v>531</v>
      </c>
      <c r="I2908" t="s">
        <v>578</v>
      </c>
      <c r="J2908" t="s">
        <v>494</v>
      </c>
      <c r="K2908" s="327">
        <v>200</v>
      </c>
      <c r="L2908" s="326">
        <v>0.27623999118804932</v>
      </c>
      <c r="N2908" s="327">
        <v>2638</v>
      </c>
      <c r="O2908" s="326">
        <v>0.35442999005317688</v>
      </c>
      <c r="Q2908" s="327">
        <v>29608</v>
      </c>
      <c r="R2908" s="326">
        <v>0.23995999991893771</v>
      </c>
      <c r="S2908" s="325"/>
    </row>
    <row r="2909" spans="1:19" x14ac:dyDescent="0.25">
      <c r="A2909" t="s">
        <v>478</v>
      </c>
      <c r="B2909" t="s">
        <v>284</v>
      </c>
      <c r="C2909" t="s">
        <v>309</v>
      </c>
      <c r="D2909" t="s">
        <v>477</v>
      </c>
      <c r="E2909" t="s">
        <v>118</v>
      </c>
      <c r="F2909" t="s">
        <v>119</v>
      </c>
      <c r="G2909" s="133">
        <v>11</v>
      </c>
      <c r="H2909" t="s">
        <v>531</v>
      </c>
      <c r="I2909" t="s">
        <v>476</v>
      </c>
      <c r="J2909" t="s">
        <v>482</v>
      </c>
      <c r="K2909" s="327">
        <v>575</v>
      </c>
      <c r="L2909" s="326">
        <v>0.79420000314712524</v>
      </c>
      <c r="M2909" s="326">
        <v>0.81559997797012329</v>
      </c>
      <c r="N2909" s="327">
        <v>5501</v>
      </c>
      <c r="O2909" s="326">
        <v>0.73908001184463501</v>
      </c>
      <c r="P2909" s="326">
        <v>0.7906000018119812</v>
      </c>
      <c r="Q2909" s="327">
        <v>91484</v>
      </c>
      <c r="R2909" s="326">
        <v>0.74145001173019409</v>
      </c>
      <c r="S2909" s="325">
        <v>0.77395999431610107</v>
      </c>
    </row>
    <row r="2910" spans="1:19" x14ac:dyDescent="0.25">
      <c r="A2910" t="s">
        <v>478</v>
      </c>
      <c r="B2910" t="s">
        <v>284</v>
      </c>
      <c r="C2910" t="s">
        <v>309</v>
      </c>
      <c r="D2910" t="s">
        <v>477</v>
      </c>
      <c r="E2910" t="s">
        <v>118</v>
      </c>
      <c r="F2910" t="s">
        <v>119</v>
      </c>
      <c r="G2910">
        <v>11</v>
      </c>
      <c r="H2910" t="s">
        <v>531</v>
      </c>
      <c r="I2910" t="s">
        <v>476</v>
      </c>
      <c r="J2910" t="s">
        <v>481</v>
      </c>
      <c r="K2910" s="142">
        <v>60</v>
      </c>
      <c r="L2910" s="326">
        <v>8.28699991106987E-2</v>
      </c>
      <c r="M2910" s="326">
        <v>8.5110001266002655E-2</v>
      </c>
      <c r="N2910" s="142">
        <v>677</v>
      </c>
      <c r="O2910" s="326">
        <v>9.0960003435611725E-2</v>
      </c>
      <c r="P2910" s="326">
        <v>9.7300000488758087E-2</v>
      </c>
      <c r="Q2910" s="142">
        <v>12086</v>
      </c>
      <c r="R2910" s="326">
        <v>9.7949996590614319E-2</v>
      </c>
      <c r="S2910" s="326">
        <v>0.1022500023245811</v>
      </c>
    </row>
    <row r="2911" spans="1:19" x14ac:dyDescent="0.25">
      <c r="A2911" t="s">
        <v>478</v>
      </c>
      <c r="B2911" t="s">
        <v>284</v>
      </c>
      <c r="C2911" t="s">
        <v>309</v>
      </c>
      <c r="D2911" t="s">
        <v>477</v>
      </c>
      <c r="E2911" t="s">
        <v>118</v>
      </c>
      <c r="F2911" t="s">
        <v>119</v>
      </c>
      <c r="G2911">
        <v>11</v>
      </c>
      <c r="H2911" t="s">
        <v>531</v>
      </c>
      <c r="I2911" t="s">
        <v>476</v>
      </c>
      <c r="J2911" t="s">
        <v>480</v>
      </c>
      <c r="K2911" s="142">
        <v>37</v>
      </c>
      <c r="L2911" s="326">
        <v>5.1100000739097602E-2</v>
      </c>
      <c r="M2911" s="326">
        <v>5.2480001002550132E-2</v>
      </c>
      <c r="N2911" s="142">
        <v>459</v>
      </c>
      <c r="O2911" s="326">
        <v>6.1670001596212387E-2</v>
      </c>
      <c r="P2911" s="326">
        <v>6.5970003604888916E-2</v>
      </c>
      <c r="Q2911" s="142">
        <v>8487</v>
      </c>
      <c r="R2911" s="326">
        <v>6.8779997527599335E-2</v>
      </c>
      <c r="S2911" s="326">
        <v>7.1800000965595245E-2</v>
      </c>
    </row>
    <row r="2912" spans="1:19" x14ac:dyDescent="0.25">
      <c r="A2912" t="s">
        <v>478</v>
      </c>
      <c r="B2912" t="s">
        <v>284</v>
      </c>
      <c r="C2912" t="s">
        <v>309</v>
      </c>
      <c r="D2912" t="s">
        <v>477</v>
      </c>
      <c r="E2912" t="s">
        <v>118</v>
      </c>
      <c r="F2912" t="s">
        <v>119</v>
      </c>
      <c r="G2912" s="133">
        <v>11</v>
      </c>
      <c r="H2912" t="s">
        <v>531</v>
      </c>
      <c r="I2912" t="s">
        <v>476</v>
      </c>
      <c r="J2912" t="s">
        <v>479</v>
      </c>
      <c r="K2912" s="327">
        <v>19</v>
      </c>
      <c r="L2912" s="326">
        <v>2.6240000501275059E-2</v>
      </c>
      <c r="N2912" s="327">
        <v>485</v>
      </c>
      <c r="O2912" s="326">
        <v>6.5159998834133148E-2</v>
      </c>
      <c r="Q2912" s="327">
        <v>5183</v>
      </c>
      <c r="R2912" s="326">
        <v>4.2010001838207238E-2</v>
      </c>
      <c r="S2912" s="325"/>
    </row>
    <row r="2913" spans="1:19" x14ac:dyDescent="0.25">
      <c r="A2913" t="s">
        <v>478</v>
      </c>
      <c r="B2913" t="s">
        <v>284</v>
      </c>
      <c r="C2913" t="s">
        <v>309</v>
      </c>
      <c r="D2913" t="s">
        <v>477</v>
      </c>
      <c r="E2913" t="s">
        <v>118</v>
      </c>
      <c r="F2913" t="s">
        <v>119</v>
      </c>
      <c r="G2913" s="133">
        <v>11</v>
      </c>
      <c r="H2913" t="s">
        <v>531</v>
      </c>
      <c r="I2913" t="s">
        <v>476</v>
      </c>
      <c r="J2913" t="s">
        <v>475</v>
      </c>
      <c r="K2913" s="327">
        <v>33</v>
      </c>
      <c r="L2913" s="326">
        <v>4.5579999685287483E-2</v>
      </c>
      <c r="M2913" s="326">
        <v>4.6810001134872443E-2</v>
      </c>
      <c r="N2913" s="327">
        <v>321</v>
      </c>
      <c r="O2913" s="326">
        <v>4.3129999190568917E-2</v>
      </c>
      <c r="P2913" s="326">
        <v>4.6130001544952393E-2</v>
      </c>
      <c r="Q2913" s="327">
        <v>6145</v>
      </c>
      <c r="R2913" s="326">
        <v>4.9800001084804528E-2</v>
      </c>
      <c r="S2913" s="325">
        <v>5.1989998668432243E-2</v>
      </c>
    </row>
    <row r="2914" spans="1:19" x14ac:dyDescent="0.25">
      <c r="A2914" t="s">
        <v>478</v>
      </c>
      <c r="B2914" t="s">
        <v>284</v>
      </c>
      <c r="C2914" t="s">
        <v>309</v>
      </c>
      <c r="D2914" t="s">
        <v>477</v>
      </c>
      <c r="E2914" t="s">
        <v>178</v>
      </c>
      <c r="F2914" t="s">
        <v>232</v>
      </c>
      <c r="G2914" s="133">
        <v>1</v>
      </c>
      <c r="H2914" t="s">
        <v>248</v>
      </c>
      <c r="I2914" t="s">
        <v>525</v>
      </c>
      <c r="J2914" t="s">
        <v>530</v>
      </c>
      <c r="K2914" s="327">
        <v>7</v>
      </c>
      <c r="L2914" s="326">
        <v>4.9200002104043961E-3</v>
      </c>
      <c r="N2914" s="327">
        <v>29</v>
      </c>
      <c r="O2914" s="326">
        <v>4.0099998004734516E-3</v>
      </c>
      <c r="Q2914" s="327">
        <v>595</v>
      </c>
      <c r="R2914" s="326">
        <v>4.8199999146163464E-3</v>
      </c>
      <c r="S2914" s="325"/>
    </row>
    <row r="2915" spans="1:19" x14ac:dyDescent="0.25">
      <c r="A2915" t="s">
        <v>478</v>
      </c>
      <c r="B2915" t="s">
        <v>284</v>
      </c>
      <c r="C2915" t="s">
        <v>309</v>
      </c>
      <c r="D2915" t="s">
        <v>477</v>
      </c>
      <c r="E2915" t="s">
        <v>178</v>
      </c>
      <c r="F2915" t="s">
        <v>232</v>
      </c>
      <c r="G2915" s="133">
        <v>1</v>
      </c>
      <c r="H2915" t="s">
        <v>248</v>
      </c>
      <c r="I2915" t="s">
        <v>525</v>
      </c>
      <c r="J2915" t="s">
        <v>529</v>
      </c>
      <c r="K2915" s="327">
        <v>39</v>
      </c>
      <c r="L2915" s="326">
        <v>2.7429999783635139E-2</v>
      </c>
      <c r="N2915" s="327">
        <v>251</v>
      </c>
      <c r="O2915" s="326">
        <v>3.4719999879598618E-2</v>
      </c>
      <c r="Q2915" s="327">
        <v>4962</v>
      </c>
      <c r="R2915" s="326">
        <v>4.0219999849796302E-2</v>
      </c>
      <c r="S2915" s="325"/>
    </row>
    <row r="2916" spans="1:19" x14ac:dyDescent="0.25">
      <c r="A2916" t="s">
        <v>478</v>
      </c>
      <c r="B2916" t="s">
        <v>284</v>
      </c>
      <c r="C2916" t="s">
        <v>309</v>
      </c>
      <c r="D2916" t="s">
        <v>477</v>
      </c>
      <c r="E2916" t="s">
        <v>178</v>
      </c>
      <c r="F2916" t="s">
        <v>232</v>
      </c>
      <c r="G2916" s="133">
        <v>1</v>
      </c>
      <c r="H2916" t="s">
        <v>248</v>
      </c>
      <c r="I2916" t="s">
        <v>525</v>
      </c>
      <c r="J2916" t="s">
        <v>528</v>
      </c>
      <c r="K2916" s="327">
        <v>121</v>
      </c>
      <c r="L2916" s="326">
        <v>8.5089996457099915E-2</v>
      </c>
      <c r="N2916" s="327">
        <v>790</v>
      </c>
      <c r="O2916" s="326">
        <v>0.10926999896764759</v>
      </c>
      <c r="Q2916" s="327">
        <v>15699</v>
      </c>
      <c r="R2916" s="326">
        <v>0.12724000215530401</v>
      </c>
      <c r="S2916" s="325"/>
    </row>
    <row r="2917" spans="1:19" x14ac:dyDescent="0.25">
      <c r="A2917" t="s">
        <v>478</v>
      </c>
      <c r="B2917" t="s">
        <v>284</v>
      </c>
      <c r="C2917" t="s">
        <v>309</v>
      </c>
      <c r="D2917" t="s">
        <v>477</v>
      </c>
      <c r="E2917" t="s">
        <v>178</v>
      </c>
      <c r="F2917" t="s">
        <v>232</v>
      </c>
      <c r="G2917" s="133">
        <v>1</v>
      </c>
      <c r="H2917" t="s">
        <v>248</v>
      </c>
      <c r="I2917" t="s">
        <v>525</v>
      </c>
      <c r="J2917" t="s">
        <v>527</v>
      </c>
      <c r="K2917" s="327">
        <v>365</v>
      </c>
      <c r="L2917" s="326">
        <v>0.25668001174926758</v>
      </c>
      <c r="N2917" s="327">
        <v>1777</v>
      </c>
      <c r="O2917" s="326">
        <v>0.24578000605106351</v>
      </c>
      <c r="Q2917" s="327">
        <v>30576</v>
      </c>
      <c r="R2917" s="326">
        <v>0.2478100061416626</v>
      </c>
      <c r="S2917" s="325"/>
    </row>
    <row r="2918" spans="1:19" x14ac:dyDescent="0.25">
      <c r="A2918" t="s">
        <v>478</v>
      </c>
      <c r="B2918" t="s">
        <v>284</v>
      </c>
      <c r="C2918" t="s">
        <v>309</v>
      </c>
      <c r="D2918" t="s">
        <v>477</v>
      </c>
      <c r="E2918" t="s">
        <v>178</v>
      </c>
      <c r="F2918" t="s">
        <v>232</v>
      </c>
      <c r="G2918" s="133">
        <v>1</v>
      </c>
      <c r="H2918" t="s">
        <v>248</v>
      </c>
      <c r="I2918" t="s">
        <v>525</v>
      </c>
      <c r="J2918" t="s">
        <v>526</v>
      </c>
      <c r="K2918" s="327">
        <v>504</v>
      </c>
      <c r="L2918" s="326">
        <v>0.35442999005317688</v>
      </c>
      <c r="N2918" s="327">
        <v>1934</v>
      </c>
      <c r="O2918" s="326">
        <v>0.26750001311302191</v>
      </c>
      <c r="Q2918" s="327">
        <v>30917</v>
      </c>
      <c r="R2918" s="326">
        <v>0.25056999921798712</v>
      </c>
      <c r="S2918" s="325"/>
    </row>
    <row r="2919" spans="1:19" x14ac:dyDescent="0.25">
      <c r="A2919" t="s">
        <v>478</v>
      </c>
      <c r="B2919" t="s">
        <v>284</v>
      </c>
      <c r="C2919" t="s">
        <v>309</v>
      </c>
      <c r="D2919" t="s">
        <v>477</v>
      </c>
      <c r="E2919" t="s">
        <v>178</v>
      </c>
      <c r="F2919" t="s">
        <v>232</v>
      </c>
      <c r="G2919" s="133">
        <v>1</v>
      </c>
      <c r="H2919" t="s">
        <v>248</v>
      </c>
      <c r="I2919" t="s">
        <v>525</v>
      </c>
      <c r="J2919" t="s">
        <v>259</v>
      </c>
      <c r="K2919" s="327">
        <v>245</v>
      </c>
      <c r="L2919" s="326">
        <v>0.17228999733924871</v>
      </c>
      <c r="N2919" s="327">
        <v>1404</v>
      </c>
      <c r="O2919" s="326">
        <v>0.19418999552726751</v>
      </c>
      <c r="Q2919" s="327">
        <v>23351</v>
      </c>
      <c r="R2919" s="326">
        <v>0.18925000727176669</v>
      </c>
      <c r="S2919" s="325"/>
    </row>
    <row r="2920" spans="1:19" x14ac:dyDescent="0.25">
      <c r="A2920" t="s">
        <v>478</v>
      </c>
      <c r="B2920" t="s">
        <v>284</v>
      </c>
      <c r="C2920" t="s">
        <v>309</v>
      </c>
      <c r="D2920" t="s">
        <v>477</v>
      </c>
      <c r="E2920" t="s">
        <v>178</v>
      </c>
      <c r="F2920" t="s">
        <v>232</v>
      </c>
      <c r="G2920" s="133">
        <v>1</v>
      </c>
      <c r="H2920" t="s">
        <v>248</v>
      </c>
      <c r="I2920" t="s">
        <v>525</v>
      </c>
      <c r="J2920" t="s">
        <v>260</v>
      </c>
      <c r="K2920" s="327">
        <v>141</v>
      </c>
      <c r="L2920" s="326">
        <v>9.9160000681877136E-2</v>
      </c>
      <c r="N2920" s="327">
        <v>1045</v>
      </c>
      <c r="O2920" s="326">
        <v>0.14453999698162079</v>
      </c>
      <c r="Q2920" s="327">
        <v>17285</v>
      </c>
      <c r="R2920" s="326">
        <v>0.14009000360965729</v>
      </c>
      <c r="S2920" s="325"/>
    </row>
    <row r="2921" spans="1:19" x14ac:dyDescent="0.25">
      <c r="A2921" t="s">
        <v>478</v>
      </c>
      <c r="B2921" t="s">
        <v>284</v>
      </c>
      <c r="C2921" t="s">
        <v>309</v>
      </c>
      <c r="D2921" t="s">
        <v>477</v>
      </c>
      <c r="E2921" t="s">
        <v>178</v>
      </c>
      <c r="F2921" t="s">
        <v>232</v>
      </c>
      <c r="G2921" s="133">
        <v>1</v>
      </c>
      <c r="H2921" t="s">
        <v>248</v>
      </c>
      <c r="I2921" t="s">
        <v>521</v>
      </c>
      <c r="J2921" t="s">
        <v>524</v>
      </c>
      <c r="K2921" s="327">
        <v>1179</v>
      </c>
      <c r="L2921" s="326">
        <v>0.82911002635955811</v>
      </c>
      <c r="M2921" s="326">
        <v>0.84334999322891235</v>
      </c>
      <c r="N2921" s="327">
        <v>5851</v>
      </c>
      <c r="O2921" s="326">
        <v>0.80927002429962158</v>
      </c>
      <c r="P2921" s="326">
        <v>0.8253600001335144</v>
      </c>
      <c r="Q2921" s="327">
        <v>99716</v>
      </c>
      <c r="R2921" s="326">
        <v>0.80817002058029175</v>
      </c>
      <c r="S2921" s="325">
        <v>0.84360998868942261</v>
      </c>
    </row>
    <row r="2922" spans="1:19" x14ac:dyDescent="0.25">
      <c r="A2922" t="s">
        <v>478</v>
      </c>
      <c r="B2922" t="s">
        <v>284</v>
      </c>
      <c r="C2922" t="s">
        <v>309</v>
      </c>
      <c r="D2922" t="s">
        <v>477</v>
      </c>
      <c r="E2922" t="s">
        <v>178</v>
      </c>
      <c r="F2922" t="s">
        <v>232</v>
      </c>
      <c r="G2922">
        <v>1</v>
      </c>
      <c r="H2922" t="s">
        <v>248</v>
      </c>
      <c r="I2922" t="s">
        <v>521</v>
      </c>
      <c r="J2922" t="s">
        <v>523</v>
      </c>
      <c r="K2922" s="142">
        <v>120</v>
      </c>
      <c r="L2922" s="326">
        <v>8.4389999508857727E-2</v>
      </c>
      <c r="M2922" s="326">
        <v>8.5840001702308655E-2</v>
      </c>
      <c r="N2922" s="142">
        <v>662</v>
      </c>
      <c r="O2922" s="326">
        <v>9.1559998691082001E-2</v>
      </c>
      <c r="P2922" s="326">
        <v>9.3379996716976166E-2</v>
      </c>
      <c r="Q2922" s="142">
        <v>10969</v>
      </c>
      <c r="R2922" s="326">
        <v>8.8899999856948853E-2</v>
      </c>
      <c r="S2922" s="326">
        <v>9.2799998819828033E-2</v>
      </c>
    </row>
    <row r="2923" spans="1:19" x14ac:dyDescent="0.25">
      <c r="A2923" t="s">
        <v>478</v>
      </c>
      <c r="B2923" t="s">
        <v>284</v>
      </c>
      <c r="C2923" t="s">
        <v>309</v>
      </c>
      <c r="D2923" t="s">
        <v>477</v>
      </c>
      <c r="E2923" t="s">
        <v>178</v>
      </c>
      <c r="F2923" t="s">
        <v>232</v>
      </c>
      <c r="G2923">
        <v>1</v>
      </c>
      <c r="H2923" t="s">
        <v>248</v>
      </c>
      <c r="I2923" t="s">
        <v>521</v>
      </c>
      <c r="J2923" t="s">
        <v>522</v>
      </c>
      <c r="K2923" s="142">
        <v>99</v>
      </c>
      <c r="L2923" s="326">
        <v>6.9619998335838318E-2</v>
      </c>
      <c r="M2923" s="326">
        <v>7.0819996297359467E-2</v>
      </c>
      <c r="N2923" s="142">
        <v>576</v>
      </c>
      <c r="O2923" s="326">
        <v>7.9669997096061707E-2</v>
      </c>
      <c r="P2923" s="326">
        <v>8.1249997019767761E-2</v>
      </c>
      <c r="Q2923" s="142">
        <v>7517</v>
      </c>
      <c r="R2923" s="326">
        <v>6.0920000076293952E-2</v>
      </c>
      <c r="S2923" s="326">
        <v>6.3589997589588165E-2</v>
      </c>
    </row>
    <row r="2924" spans="1:19" x14ac:dyDescent="0.25">
      <c r="A2924" t="s">
        <v>478</v>
      </c>
      <c r="B2924" t="s">
        <v>284</v>
      </c>
      <c r="C2924" t="s">
        <v>309</v>
      </c>
      <c r="D2924" t="s">
        <v>477</v>
      </c>
      <c r="E2924" t="s">
        <v>178</v>
      </c>
      <c r="F2924" t="s">
        <v>232</v>
      </c>
      <c r="G2924">
        <v>1</v>
      </c>
      <c r="H2924" t="s">
        <v>248</v>
      </c>
      <c r="I2924" t="s">
        <v>521</v>
      </c>
      <c r="J2924" t="s">
        <v>438</v>
      </c>
      <c r="K2924" s="142">
        <v>24</v>
      </c>
      <c r="L2924" s="326">
        <v>1.688000001013279E-2</v>
      </c>
      <c r="N2924" s="142">
        <v>141</v>
      </c>
      <c r="O2924" s="326">
        <v>1.9500000402331349E-2</v>
      </c>
      <c r="Q2924" s="142">
        <v>5183</v>
      </c>
      <c r="R2924" s="326">
        <v>4.2010001838207238E-2</v>
      </c>
    </row>
    <row r="2925" spans="1:19" x14ac:dyDescent="0.25">
      <c r="A2925" t="s">
        <v>478</v>
      </c>
      <c r="B2925" t="s">
        <v>284</v>
      </c>
      <c r="C2925" t="s">
        <v>309</v>
      </c>
      <c r="D2925" t="s">
        <v>477</v>
      </c>
      <c r="E2925" t="s">
        <v>178</v>
      </c>
      <c r="F2925" t="s">
        <v>232</v>
      </c>
      <c r="G2925" s="133">
        <v>1</v>
      </c>
      <c r="H2925" t="s">
        <v>248</v>
      </c>
      <c r="I2925" t="s">
        <v>517</v>
      </c>
      <c r="J2925" t="s">
        <v>520</v>
      </c>
      <c r="K2925" s="327">
        <v>510</v>
      </c>
      <c r="L2925" s="326">
        <v>0.35864999890327448</v>
      </c>
      <c r="N2925" s="327">
        <v>2465</v>
      </c>
      <c r="O2925" s="326">
        <v>0.34093999862670898</v>
      </c>
      <c r="Q2925" s="327">
        <v>43571</v>
      </c>
      <c r="R2925" s="326">
        <v>0.35313001275062561</v>
      </c>
      <c r="S2925" s="325"/>
    </row>
    <row r="2926" spans="1:19" x14ac:dyDescent="0.25">
      <c r="A2926" t="s">
        <v>478</v>
      </c>
      <c r="B2926" t="s">
        <v>284</v>
      </c>
      <c r="C2926" t="s">
        <v>309</v>
      </c>
      <c r="D2926" t="s">
        <v>477</v>
      </c>
      <c r="E2926" t="s">
        <v>178</v>
      </c>
      <c r="F2926" t="s">
        <v>232</v>
      </c>
      <c r="G2926" s="133">
        <v>1</v>
      </c>
      <c r="H2926" t="s">
        <v>248</v>
      </c>
      <c r="I2926" t="s">
        <v>517</v>
      </c>
      <c r="J2926" t="s">
        <v>519</v>
      </c>
      <c r="K2926" s="327">
        <v>366</v>
      </c>
      <c r="L2926" s="326">
        <v>0.25738000869750982</v>
      </c>
      <c r="N2926" s="327">
        <v>2041</v>
      </c>
      <c r="O2926" s="326">
        <v>0.28229999542236328</v>
      </c>
      <c r="Q2926" s="327">
        <v>34904</v>
      </c>
      <c r="R2926" s="326">
        <v>0.28288999199867249</v>
      </c>
      <c r="S2926" s="325"/>
    </row>
    <row r="2927" spans="1:19" x14ac:dyDescent="0.25">
      <c r="A2927" t="s">
        <v>478</v>
      </c>
      <c r="B2927" t="s">
        <v>284</v>
      </c>
      <c r="C2927" t="s">
        <v>309</v>
      </c>
      <c r="D2927" t="s">
        <v>477</v>
      </c>
      <c r="E2927" t="s">
        <v>178</v>
      </c>
      <c r="F2927" t="s">
        <v>232</v>
      </c>
      <c r="G2927" s="133">
        <v>1</v>
      </c>
      <c r="H2927" t="s">
        <v>248</v>
      </c>
      <c r="I2927" t="s">
        <v>517</v>
      </c>
      <c r="J2927" t="s">
        <v>518</v>
      </c>
      <c r="K2927" s="327">
        <v>546</v>
      </c>
      <c r="L2927" s="326">
        <v>0.3839699923992157</v>
      </c>
      <c r="N2927" s="327">
        <v>2724</v>
      </c>
      <c r="O2927" s="326">
        <v>0.37676000595092768</v>
      </c>
      <c r="Q2927" s="327">
        <v>44910</v>
      </c>
      <c r="R2927" s="326">
        <v>0.3639799952507019</v>
      </c>
      <c r="S2927" s="325"/>
    </row>
    <row r="2928" spans="1:19" x14ac:dyDescent="0.25">
      <c r="A2928" t="s">
        <v>478</v>
      </c>
      <c r="B2928" t="s">
        <v>284</v>
      </c>
      <c r="C2928" t="s">
        <v>309</v>
      </c>
      <c r="D2928" t="s">
        <v>477</v>
      </c>
      <c r="E2928" t="s">
        <v>178</v>
      </c>
      <c r="F2928" t="s">
        <v>232</v>
      </c>
      <c r="G2928" s="133">
        <v>1</v>
      </c>
      <c r="H2928" t="s">
        <v>248</v>
      </c>
      <c r="I2928" t="s">
        <v>513</v>
      </c>
      <c r="J2928" t="s">
        <v>516</v>
      </c>
      <c r="K2928" s="327">
        <v>57</v>
      </c>
      <c r="L2928" s="326">
        <v>4.0079999715089798E-2</v>
      </c>
      <c r="M2928" s="326">
        <v>4.3409999459981918E-2</v>
      </c>
      <c r="N2928" s="327">
        <v>294</v>
      </c>
      <c r="O2928" s="326">
        <v>4.0660001337528229E-2</v>
      </c>
      <c r="P2928" s="326">
        <v>4.7469999641180038E-2</v>
      </c>
      <c r="Q2928" s="327">
        <v>4179</v>
      </c>
      <c r="R2928" s="326">
        <v>3.3870000392198563E-2</v>
      </c>
      <c r="S2928" s="325">
        <v>3.8320001214742661E-2</v>
      </c>
    </row>
    <row r="2929" spans="1:19" x14ac:dyDescent="0.25">
      <c r="A2929" t="s">
        <v>478</v>
      </c>
      <c r="B2929" t="s">
        <v>284</v>
      </c>
      <c r="C2929" t="s">
        <v>309</v>
      </c>
      <c r="D2929" t="s">
        <v>477</v>
      </c>
      <c r="E2929" t="s">
        <v>178</v>
      </c>
      <c r="F2929" t="s">
        <v>232</v>
      </c>
      <c r="G2929">
        <v>1</v>
      </c>
      <c r="H2929" t="s">
        <v>248</v>
      </c>
      <c r="I2929" t="s">
        <v>513</v>
      </c>
      <c r="J2929" t="s">
        <v>515</v>
      </c>
      <c r="K2929" s="142">
        <v>225</v>
      </c>
      <c r="L2929" s="326">
        <v>0.1582300066947937</v>
      </c>
      <c r="M2929" s="326">
        <v>0.1713600009679794</v>
      </c>
      <c r="N2929" s="142">
        <v>759</v>
      </c>
      <c r="O2929" s="326">
        <v>0.10497999936342239</v>
      </c>
      <c r="P2929" s="326">
        <v>0.12253999710083011</v>
      </c>
      <c r="Q2929" s="142">
        <v>13286</v>
      </c>
      <c r="R2929" s="326">
        <v>0.1076800003647804</v>
      </c>
      <c r="S2929" s="326">
        <v>0.12182000279426571</v>
      </c>
    </row>
    <row r="2930" spans="1:19" x14ac:dyDescent="0.25">
      <c r="A2930" t="s">
        <v>478</v>
      </c>
      <c r="B2930" t="s">
        <v>284</v>
      </c>
      <c r="C2930" t="s">
        <v>309</v>
      </c>
      <c r="D2930" t="s">
        <v>477</v>
      </c>
      <c r="E2930" t="s">
        <v>178</v>
      </c>
      <c r="F2930" t="s">
        <v>232</v>
      </c>
      <c r="G2930" s="133">
        <v>1</v>
      </c>
      <c r="H2930" t="s">
        <v>248</v>
      </c>
      <c r="I2930" t="s">
        <v>513</v>
      </c>
      <c r="J2930" t="s">
        <v>514</v>
      </c>
      <c r="K2930" s="327">
        <v>1031</v>
      </c>
      <c r="L2930" s="326">
        <v>0.7250400185585022</v>
      </c>
      <c r="M2930" s="326">
        <v>0.78522002696990967</v>
      </c>
      <c r="N2930" s="327">
        <v>5141</v>
      </c>
      <c r="O2930" s="326">
        <v>0.71107000112533569</v>
      </c>
      <c r="P2930" s="326">
        <v>0.82999998331069946</v>
      </c>
      <c r="Q2930" s="327">
        <v>91601</v>
      </c>
      <c r="R2930" s="326">
        <v>0.74239999055862427</v>
      </c>
      <c r="S2930" s="325">
        <v>0.83986997604370117</v>
      </c>
    </row>
    <row r="2931" spans="1:19" x14ac:dyDescent="0.25">
      <c r="A2931" t="s">
        <v>478</v>
      </c>
      <c r="B2931" t="s">
        <v>284</v>
      </c>
      <c r="C2931" t="s">
        <v>309</v>
      </c>
      <c r="D2931" t="s">
        <v>477</v>
      </c>
      <c r="E2931" t="s">
        <v>178</v>
      </c>
      <c r="F2931" t="s">
        <v>232</v>
      </c>
      <c r="G2931" s="133">
        <v>1</v>
      </c>
      <c r="H2931" t="s">
        <v>248</v>
      </c>
      <c r="I2931" t="s">
        <v>513</v>
      </c>
      <c r="J2931" t="s">
        <v>512</v>
      </c>
      <c r="K2931" s="327">
        <v>109</v>
      </c>
      <c r="L2931" s="326">
        <v>7.6650001108646393E-2</v>
      </c>
      <c r="N2931" s="327">
        <v>1036</v>
      </c>
      <c r="O2931" s="326">
        <v>0.14328999817371371</v>
      </c>
      <c r="Q2931" s="327">
        <v>14319</v>
      </c>
      <c r="R2931" s="326">
        <v>0.11604999750852581</v>
      </c>
      <c r="S2931" s="325"/>
    </row>
    <row r="2932" spans="1:19" x14ac:dyDescent="0.25">
      <c r="A2932" t="s">
        <v>478</v>
      </c>
      <c r="B2932" t="s">
        <v>284</v>
      </c>
      <c r="C2932" t="s">
        <v>309</v>
      </c>
      <c r="D2932" t="s">
        <v>477</v>
      </c>
      <c r="E2932" t="s">
        <v>178</v>
      </c>
      <c r="F2932" t="s">
        <v>232</v>
      </c>
      <c r="G2932" s="133">
        <v>1</v>
      </c>
      <c r="H2932" t="s">
        <v>248</v>
      </c>
      <c r="I2932" t="s">
        <v>575</v>
      </c>
      <c r="J2932" t="s">
        <v>511</v>
      </c>
      <c r="K2932" s="327">
        <v>28</v>
      </c>
      <c r="L2932" s="326">
        <v>1.9689999520778659E-2</v>
      </c>
      <c r="M2932" s="326">
        <v>2.0379999652504921E-2</v>
      </c>
      <c r="N2932" s="327">
        <v>69</v>
      </c>
      <c r="O2932" s="326">
        <v>9.5399999991059303E-3</v>
      </c>
      <c r="P2932" s="326">
        <v>9.9999997764825821E-3</v>
      </c>
      <c r="Q2932" s="327">
        <v>5100</v>
      </c>
      <c r="R2932" s="326">
        <v>4.1329998522996902E-2</v>
      </c>
      <c r="S2932" s="325">
        <v>4.4070001691579819E-2</v>
      </c>
    </row>
    <row r="2933" spans="1:19" x14ac:dyDescent="0.25">
      <c r="A2933" t="s">
        <v>478</v>
      </c>
      <c r="B2933" t="s">
        <v>284</v>
      </c>
      <c r="C2933" t="s">
        <v>309</v>
      </c>
      <c r="D2933" t="s">
        <v>477</v>
      </c>
      <c r="E2933" t="s">
        <v>178</v>
      </c>
      <c r="F2933" t="s">
        <v>232</v>
      </c>
      <c r="G2933">
        <v>1</v>
      </c>
      <c r="H2933" t="s">
        <v>248</v>
      </c>
      <c r="I2933" t="s">
        <v>575</v>
      </c>
      <c r="J2933" t="s">
        <v>510</v>
      </c>
      <c r="K2933" s="142">
        <v>6</v>
      </c>
      <c r="L2933" s="326">
        <v>4.2200000025331974E-3</v>
      </c>
      <c r="M2933" s="326">
        <v>4.3700002133846283E-3</v>
      </c>
      <c r="N2933" s="142">
        <v>13</v>
      </c>
      <c r="O2933" s="326">
        <v>1.799999969080091E-3</v>
      </c>
      <c r="P2933" s="326">
        <v>1.879999996162951E-3</v>
      </c>
      <c r="Q2933" s="142">
        <v>2781</v>
      </c>
      <c r="R2933" s="326">
        <v>2.2539999336004261E-2</v>
      </c>
      <c r="S2933" s="326">
        <v>2.4029999971389771E-2</v>
      </c>
    </row>
    <row r="2934" spans="1:19" x14ac:dyDescent="0.25">
      <c r="A2934" t="s">
        <v>478</v>
      </c>
      <c r="B2934" t="s">
        <v>284</v>
      </c>
      <c r="C2934" t="s">
        <v>309</v>
      </c>
      <c r="D2934" t="s">
        <v>477</v>
      </c>
      <c r="E2934" t="s">
        <v>178</v>
      </c>
      <c r="F2934" t="s">
        <v>232</v>
      </c>
      <c r="G2934" s="133">
        <v>1</v>
      </c>
      <c r="H2934" t="s">
        <v>248</v>
      </c>
      <c r="I2934" t="s">
        <v>575</v>
      </c>
      <c r="J2934" t="s">
        <v>509</v>
      </c>
      <c r="K2934" s="327">
        <v>2</v>
      </c>
      <c r="L2934" s="326">
        <v>1.4100000262260439E-3</v>
      </c>
      <c r="M2934" s="326">
        <v>1.4600000577047469E-3</v>
      </c>
      <c r="N2934" s="327">
        <v>7</v>
      </c>
      <c r="O2934" s="326">
        <v>9.6999999368563294E-4</v>
      </c>
      <c r="P2934" s="326">
        <v>1.010000007227063E-3</v>
      </c>
      <c r="Q2934" s="327">
        <v>909</v>
      </c>
      <c r="R2934" s="326">
        <v>7.3699997738003731E-3</v>
      </c>
      <c r="S2934" s="325">
        <v>7.8499997034668922E-3</v>
      </c>
    </row>
    <row r="2935" spans="1:19" x14ac:dyDescent="0.25">
      <c r="A2935" t="s">
        <v>478</v>
      </c>
      <c r="B2935" t="s">
        <v>284</v>
      </c>
      <c r="C2935" t="s">
        <v>309</v>
      </c>
      <c r="D2935" t="s">
        <v>477</v>
      </c>
      <c r="E2935" t="s">
        <v>178</v>
      </c>
      <c r="F2935" t="s">
        <v>232</v>
      </c>
      <c r="G2935" s="133">
        <v>1</v>
      </c>
      <c r="H2935" t="s">
        <v>248</v>
      </c>
      <c r="I2935" t="s">
        <v>575</v>
      </c>
      <c r="J2935" t="s">
        <v>508</v>
      </c>
      <c r="K2935" s="327">
        <v>9</v>
      </c>
      <c r="L2935" s="326">
        <v>6.3299997709691516E-3</v>
      </c>
      <c r="M2935" s="326">
        <v>6.5500000491738319E-3</v>
      </c>
      <c r="N2935" s="327">
        <v>40</v>
      </c>
      <c r="O2935" s="326">
        <v>5.5300001986324787E-3</v>
      </c>
      <c r="P2935" s="326">
        <v>5.7999999262392521E-3</v>
      </c>
      <c r="Q2935" s="327">
        <v>2219</v>
      </c>
      <c r="R2935" s="326">
        <v>1.7980000004172329E-2</v>
      </c>
      <c r="S2935" s="325">
        <v>1.9169999286532399E-2</v>
      </c>
    </row>
    <row r="2936" spans="1:19" x14ac:dyDescent="0.25">
      <c r="A2936" t="s">
        <v>478</v>
      </c>
      <c r="B2936" t="s">
        <v>284</v>
      </c>
      <c r="C2936" t="s">
        <v>309</v>
      </c>
      <c r="D2936" t="s">
        <v>477</v>
      </c>
      <c r="E2936" t="s">
        <v>178</v>
      </c>
      <c r="F2936" t="s">
        <v>232</v>
      </c>
      <c r="G2936" s="133">
        <v>1</v>
      </c>
      <c r="H2936" t="s">
        <v>248</v>
      </c>
      <c r="I2936" t="s">
        <v>575</v>
      </c>
      <c r="J2936" t="s">
        <v>438</v>
      </c>
      <c r="K2936" s="327">
        <v>48</v>
      </c>
      <c r="L2936" s="326">
        <v>3.3760000020265579E-2</v>
      </c>
      <c r="N2936" s="327">
        <v>331</v>
      </c>
      <c r="O2936" s="326">
        <v>4.5779999345541E-2</v>
      </c>
      <c r="Q2936" s="327">
        <v>7648</v>
      </c>
      <c r="R2936" s="326">
        <v>6.1980001628398902E-2</v>
      </c>
      <c r="S2936" s="325"/>
    </row>
    <row r="2937" spans="1:19" x14ac:dyDescent="0.25">
      <c r="A2937" t="s">
        <v>478</v>
      </c>
      <c r="B2937" t="s">
        <v>284</v>
      </c>
      <c r="C2937" t="s">
        <v>309</v>
      </c>
      <c r="D2937" t="s">
        <v>477</v>
      </c>
      <c r="E2937" t="s">
        <v>178</v>
      </c>
      <c r="F2937" t="s">
        <v>232</v>
      </c>
      <c r="G2937" s="133">
        <v>1</v>
      </c>
      <c r="H2937" t="s">
        <v>248</v>
      </c>
      <c r="I2937" t="s">
        <v>575</v>
      </c>
      <c r="J2937" t="s">
        <v>507</v>
      </c>
      <c r="K2937" s="327">
        <v>1329</v>
      </c>
      <c r="L2937" s="326">
        <v>0.93459999561309814</v>
      </c>
      <c r="M2937" s="326">
        <v>0.96724998950958252</v>
      </c>
      <c r="N2937" s="327">
        <v>6770</v>
      </c>
      <c r="O2937" s="326">
        <v>0.93638002872467041</v>
      </c>
      <c r="P2937" s="326">
        <v>0.9812999963760376</v>
      </c>
      <c r="Q2937" s="327">
        <v>104728</v>
      </c>
      <c r="R2937" s="326">
        <v>0.84878998994827271</v>
      </c>
      <c r="S2937" s="325">
        <v>0.90487998723983765</v>
      </c>
    </row>
    <row r="2938" spans="1:19" x14ac:dyDescent="0.25">
      <c r="A2938" t="s">
        <v>478</v>
      </c>
      <c r="B2938" t="s">
        <v>284</v>
      </c>
      <c r="C2938" t="s">
        <v>309</v>
      </c>
      <c r="D2938" t="s">
        <v>477</v>
      </c>
      <c r="E2938" t="s">
        <v>178</v>
      </c>
      <c r="F2938" t="s">
        <v>232</v>
      </c>
      <c r="G2938">
        <v>1</v>
      </c>
      <c r="H2938" t="s">
        <v>248</v>
      </c>
      <c r="I2938" t="s">
        <v>576</v>
      </c>
      <c r="J2938" t="s">
        <v>485</v>
      </c>
      <c r="K2938" s="142">
        <v>0</v>
      </c>
      <c r="L2938" s="326">
        <v>0</v>
      </c>
      <c r="N2938" s="142">
        <v>0</v>
      </c>
      <c r="O2938" s="326">
        <v>0</v>
      </c>
      <c r="Q2938" s="142">
        <v>2</v>
      </c>
      <c r="R2938" s="326">
        <v>1.99999994947575E-5</v>
      </c>
      <c r="S2938" s="326">
        <v>0.5</v>
      </c>
    </row>
    <row r="2939" spans="1:19" x14ac:dyDescent="0.25">
      <c r="A2939" t="s">
        <v>478</v>
      </c>
      <c r="B2939" t="s">
        <v>284</v>
      </c>
      <c r="C2939" t="s">
        <v>309</v>
      </c>
      <c r="D2939" t="s">
        <v>477</v>
      </c>
      <c r="E2939" t="s">
        <v>178</v>
      </c>
      <c r="F2939" t="s">
        <v>232</v>
      </c>
      <c r="G2939" s="133">
        <v>1</v>
      </c>
      <c r="H2939" t="s">
        <v>248</v>
      </c>
      <c r="I2939" t="s">
        <v>576</v>
      </c>
      <c r="J2939" t="s">
        <v>484</v>
      </c>
      <c r="K2939" s="327">
        <v>0</v>
      </c>
      <c r="L2939" s="326">
        <v>0</v>
      </c>
      <c r="N2939" s="327">
        <v>0</v>
      </c>
      <c r="O2939" s="326">
        <v>0</v>
      </c>
      <c r="Q2939" s="327">
        <v>2</v>
      </c>
      <c r="R2939" s="326">
        <v>1.99999994947575E-5</v>
      </c>
      <c r="S2939" s="325">
        <v>0.5</v>
      </c>
    </row>
    <row r="2940" spans="1:19" x14ac:dyDescent="0.25">
      <c r="A2940" t="s">
        <v>478</v>
      </c>
      <c r="B2940" t="s">
        <v>284</v>
      </c>
      <c r="C2940" t="s">
        <v>309</v>
      </c>
      <c r="D2940" t="s">
        <v>477</v>
      </c>
      <c r="E2940" t="s">
        <v>178</v>
      </c>
      <c r="F2940" t="s">
        <v>232</v>
      </c>
      <c r="G2940" s="133">
        <v>1</v>
      </c>
      <c r="H2940" t="s">
        <v>248</v>
      </c>
      <c r="I2940" t="s">
        <v>576</v>
      </c>
      <c r="J2940" t="s">
        <v>438</v>
      </c>
      <c r="K2940" s="327">
        <v>1422</v>
      </c>
      <c r="L2940" s="326">
        <v>1</v>
      </c>
      <c r="N2940" s="327">
        <v>7230</v>
      </c>
      <c r="O2940" s="326">
        <v>1</v>
      </c>
      <c r="Q2940" s="327">
        <v>123381</v>
      </c>
      <c r="R2940" s="326">
        <v>0.99997001886367798</v>
      </c>
      <c r="S2940" s="325"/>
    </row>
    <row r="2941" spans="1:19" x14ac:dyDescent="0.25">
      <c r="A2941" t="s">
        <v>478</v>
      </c>
      <c r="B2941" t="s">
        <v>284</v>
      </c>
      <c r="C2941" t="s">
        <v>309</v>
      </c>
      <c r="D2941" t="s">
        <v>477</v>
      </c>
      <c r="E2941" t="s">
        <v>178</v>
      </c>
      <c r="F2941" t="s">
        <v>232</v>
      </c>
      <c r="G2941" s="133">
        <v>1</v>
      </c>
      <c r="H2941" t="s">
        <v>248</v>
      </c>
      <c r="I2941" t="s">
        <v>504</v>
      </c>
      <c r="J2941" t="s">
        <v>506</v>
      </c>
      <c r="K2941" s="327">
        <v>109</v>
      </c>
      <c r="L2941" s="326">
        <v>7.6650001108646393E-2</v>
      </c>
      <c r="N2941" s="327">
        <v>1036</v>
      </c>
      <c r="O2941" s="326">
        <v>0.14328999817371371</v>
      </c>
      <c r="Q2941" s="327">
        <v>14319</v>
      </c>
      <c r="R2941" s="326">
        <v>0.11604999750852581</v>
      </c>
      <c r="S2941" s="325"/>
    </row>
    <row r="2942" spans="1:19" x14ac:dyDescent="0.25">
      <c r="A2942" t="s">
        <v>478</v>
      </c>
      <c r="B2942" t="s">
        <v>284</v>
      </c>
      <c r="C2942" t="s">
        <v>309</v>
      </c>
      <c r="D2942" t="s">
        <v>477</v>
      </c>
      <c r="E2942" t="s">
        <v>178</v>
      </c>
      <c r="F2942" t="s">
        <v>232</v>
      </c>
      <c r="G2942" s="133">
        <v>1</v>
      </c>
      <c r="H2942" t="s">
        <v>248</v>
      </c>
      <c r="I2942" t="s">
        <v>504</v>
      </c>
      <c r="J2942" t="s">
        <v>424</v>
      </c>
      <c r="K2942" s="327">
        <v>225</v>
      </c>
      <c r="L2942" s="326">
        <v>0.1582300066947937</v>
      </c>
      <c r="M2942" s="326">
        <v>0.1713600009679794</v>
      </c>
      <c r="N2942" s="327">
        <v>759</v>
      </c>
      <c r="O2942" s="326">
        <v>0.10497999936342239</v>
      </c>
      <c r="P2942" s="326">
        <v>0.12253999710083011</v>
      </c>
      <c r="Q2942" s="327">
        <v>13286</v>
      </c>
      <c r="R2942" s="326">
        <v>0.1076800003647804</v>
      </c>
      <c r="S2942" s="325">
        <v>0.12182000279426571</v>
      </c>
    </row>
    <row r="2943" spans="1:19" x14ac:dyDescent="0.25">
      <c r="A2943" t="s">
        <v>478</v>
      </c>
      <c r="B2943" t="s">
        <v>284</v>
      </c>
      <c r="C2943" t="s">
        <v>309</v>
      </c>
      <c r="D2943" t="s">
        <v>477</v>
      </c>
      <c r="E2943" t="s">
        <v>178</v>
      </c>
      <c r="F2943" t="s">
        <v>232</v>
      </c>
      <c r="G2943" s="133">
        <v>1</v>
      </c>
      <c r="H2943" t="s">
        <v>248</v>
      </c>
      <c r="I2943" t="s">
        <v>504</v>
      </c>
      <c r="J2943" t="s">
        <v>455</v>
      </c>
      <c r="K2943" s="327">
        <v>578</v>
      </c>
      <c r="L2943" s="326">
        <v>0.40647000074386602</v>
      </c>
      <c r="M2943" s="326">
        <v>0.4402100145816803</v>
      </c>
      <c r="N2943" s="327">
        <v>2492</v>
      </c>
      <c r="O2943" s="326">
        <v>0.34466999769210821</v>
      </c>
      <c r="P2943" s="326">
        <v>0.40231999754905701</v>
      </c>
      <c r="Q2943" s="327">
        <v>43045</v>
      </c>
      <c r="R2943" s="326">
        <v>0.34887000918388372</v>
      </c>
      <c r="S2943" s="325">
        <v>0.39467000961303711</v>
      </c>
    </row>
    <row r="2944" spans="1:19" x14ac:dyDescent="0.25">
      <c r="A2944" t="s">
        <v>478</v>
      </c>
      <c r="B2944" t="s">
        <v>284</v>
      </c>
      <c r="C2944" t="s">
        <v>309</v>
      </c>
      <c r="D2944" t="s">
        <v>477</v>
      </c>
      <c r="E2944" t="s">
        <v>178</v>
      </c>
      <c r="F2944" t="s">
        <v>232</v>
      </c>
      <c r="G2944" s="133">
        <v>1</v>
      </c>
      <c r="H2944" t="s">
        <v>248</v>
      </c>
      <c r="I2944" t="s">
        <v>504</v>
      </c>
      <c r="J2944" t="s">
        <v>505</v>
      </c>
      <c r="K2944" s="327">
        <v>398</v>
      </c>
      <c r="L2944" s="326">
        <v>0.27989000082015991</v>
      </c>
      <c r="M2944" s="326">
        <v>0.30311998724937439</v>
      </c>
      <c r="N2944" s="327">
        <v>2310</v>
      </c>
      <c r="O2944" s="326">
        <v>0.31949999928474432</v>
      </c>
      <c r="P2944" s="326">
        <v>0.37294000387191772</v>
      </c>
      <c r="Q2944" s="327">
        <v>42835</v>
      </c>
      <c r="R2944" s="326">
        <v>0.34716999530792242</v>
      </c>
      <c r="S2944" s="325">
        <v>0.39274001121521002</v>
      </c>
    </row>
    <row r="2945" spans="1:19" x14ac:dyDescent="0.25">
      <c r="A2945" t="s">
        <v>478</v>
      </c>
      <c r="B2945" t="s">
        <v>284</v>
      </c>
      <c r="C2945" t="s">
        <v>309</v>
      </c>
      <c r="D2945" t="s">
        <v>477</v>
      </c>
      <c r="E2945" t="s">
        <v>178</v>
      </c>
      <c r="F2945" t="s">
        <v>232</v>
      </c>
      <c r="G2945" s="133">
        <v>1</v>
      </c>
      <c r="H2945" t="s">
        <v>248</v>
      </c>
      <c r="I2945" t="s">
        <v>504</v>
      </c>
      <c r="J2945" t="s">
        <v>503</v>
      </c>
      <c r="K2945" s="327">
        <v>112</v>
      </c>
      <c r="L2945" s="326">
        <v>7.8759998083114624E-2</v>
      </c>
      <c r="M2945" s="326">
        <v>8.529999852180481E-2</v>
      </c>
      <c r="N2945" s="327">
        <v>633</v>
      </c>
      <c r="O2945" s="326">
        <v>8.7549999356269836E-2</v>
      </c>
      <c r="P2945" s="326">
        <v>0.1022000014781952</v>
      </c>
      <c r="Q2945" s="327">
        <v>9900</v>
      </c>
      <c r="R2945" s="326">
        <v>8.0239996314048767E-2</v>
      </c>
      <c r="S2945" s="325">
        <v>9.0769998729228973E-2</v>
      </c>
    </row>
    <row r="2946" spans="1:19" x14ac:dyDescent="0.25">
      <c r="A2946" t="s">
        <v>478</v>
      </c>
      <c r="B2946" t="s">
        <v>284</v>
      </c>
      <c r="C2946" t="s">
        <v>309</v>
      </c>
      <c r="D2946" t="s">
        <v>477</v>
      </c>
      <c r="E2946" t="s">
        <v>178</v>
      </c>
      <c r="F2946" t="s">
        <v>232</v>
      </c>
      <c r="G2946" s="133">
        <v>1</v>
      </c>
      <c r="H2946" t="s">
        <v>248</v>
      </c>
      <c r="I2946" t="s">
        <v>501</v>
      </c>
      <c r="J2946" t="s">
        <v>502</v>
      </c>
      <c r="K2946" s="327">
        <v>109</v>
      </c>
      <c r="L2946" s="326">
        <v>7.6650001108646393E-2</v>
      </c>
      <c r="N2946" s="327">
        <v>1036</v>
      </c>
      <c r="O2946" s="326">
        <v>0.14328999817371371</v>
      </c>
      <c r="Q2946" s="327">
        <v>14319</v>
      </c>
      <c r="R2946" s="326">
        <v>0.11604999750852581</v>
      </c>
      <c r="S2946" s="325"/>
    </row>
    <row r="2947" spans="1:19" x14ac:dyDescent="0.25">
      <c r="A2947" t="s">
        <v>478</v>
      </c>
      <c r="B2947" t="s">
        <v>284</v>
      </c>
      <c r="C2947" t="s">
        <v>309</v>
      </c>
      <c r="D2947" t="s">
        <v>477</v>
      </c>
      <c r="E2947" t="s">
        <v>178</v>
      </c>
      <c r="F2947" t="s">
        <v>232</v>
      </c>
      <c r="G2947" s="133">
        <v>1</v>
      </c>
      <c r="H2947" t="s">
        <v>248</v>
      </c>
      <c r="I2947" t="s">
        <v>501</v>
      </c>
      <c r="J2947" t="s">
        <v>500</v>
      </c>
      <c r="K2947" s="327">
        <v>1313</v>
      </c>
      <c r="L2947" s="326">
        <v>0.92334997653961182</v>
      </c>
      <c r="M2947" s="326">
        <v>1</v>
      </c>
      <c r="N2947" s="327">
        <v>6194</v>
      </c>
      <c r="O2947" s="326">
        <v>0.85671001672744751</v>
      </c>
      <c r="P2947" s="326">
        <v>1</v>
      </c>
      <c r="Q2947" s="327">
        <v>109066</v>
      </c>
      <c r="R2947" s="326">
        <v>0.88394999504089355</v>
      </c>
      <c r="S2947" s="325">
        <v>1</v>
      </c>
    </row>
    <row r="2948" spans="1:19" x14ac:dyDescent="0.25">
      <c r="A2948" t="s">
        <v>478</v>
      </c>
      <c r="B2948" t="s">
        <v>284</v>
      </c>
      <c r="C2948" t="s">
        <v>309</v>
      </c>
      <c r="D2948" t="s">
        <v>477</v>
      </c>
      <c r="E2948" t="s">
        <v>178</v>
      </c>
      <c r="F2948" t="s">
        <v>232</v>
      </c>
      <c r="G2948">
        <v>1</v>
      </c>
      <c r="H2948" t="s">
        <v>248</v>
      </c>
      <c r="I2948" t="s">
        <v>577</v>
      </c>
      <c r="J2948" t="s">
        <v>493</v>
      </c>
      <c r="K2948" s="142">
        <v>431</v>
      </c>
      <c r="L2948" s="326">
        <v>0.30309000611305242</v>
      </c>
      <c r="N2948" s="142">
        <v>3292</v>
      </c>
      <c r="O2948" s="326">
        <v>0.4553300142288208</v>
      </c>
      <c r="Q2948" s="142">
        <v>45663</v>
      </c>
      <c r="R2948" s="326">
        <v>0.37009000778198242</v>
      </c>
    </row>
    <row r="2949" spans="1:19" x14ac:dyDescent="0.25">
      <c r="A2949" t="s">
        <v>478</v>
      </c>
      <c r="B2949" t="s">
        <v>284</v>
      </c>
      <c r="C2949" t="s">
        <v>309</v>
      </c>
      <c r="D2949" t="s">
        <v>477</v>
      </c>
      <c r="E2949" t="s">
        <v>178</v>
      </c>
      <c r="F2949" t="s">
        <v>232</v>
      </c>
      <c r="G2949" s="133">
        <v>1</v>
      </c>
      <c r="H2949" t="s">
        <v>248</v>
      </c>
      <c r="I2949" t="s">
        <v>577</v>
      </c>
      <c r="J2949" t="s">
        <v>492</v>
      </c>
      <c r="K2949" s="327">
        <v>859</v>
      </c>
      <c r="L2949" s="326">
        <v>0.60408002138137817</v>
      </c>
      <c r="M2949" s="326">
        <v>0.86680001020431519</v>
      </c>
      <c r="N2949" s="327">
        <v>3232</v>
      </c>
      <c r="O2949" s="326">
        <v>0.44703000783920288</v>
      </c>
      <c r="P2949" s="326">
        <v>0.82072001695632935</v>
      </c>
      <c r="Q2949" s="327">
        <v>63272</v>
      </c>
      <c r="R2949" s="326">
        <v>0.51279997825622559</v>
      </c>
      <c r="S2949" s="325">
        <v>0.81407999992370605</v>
      </c>
    </row>
    <row r="2950" spans="1:19" x14ac:dyDescent="0.25">
      <c r="A2950" t="s">
        <v>478</v>
      </c>
      <c r="B2950" t="s">
        <v>284</v>
      </c>
      <c r="C2950" t="s">
        <v>309</v>
      </c>
      <c r="D2950" t="s">
        <v>477</v>
      </c>
      <c r="E2950" t="s">
        <v>178</v>
      </c>
      <c r="F2950" t="s">
        <v>232</v>
      </c>
      <c r="G2950">
        <v>1</v>
      </c>
      <c r="H2950" t="s">
        <v>248</v>
      </c>
      <c r="I2950" t="s">
        <v>577</v>
      </c>
      <c r="J2950" t="s">
        <v>491</v>
      </c>
      <c r="K2950" s="142">
        <v>70</v>
      </c>
      <c r="L2950" s="326">
        <v>4.9229998141527183E-2</v>
      </c>
      <c r="M2950" s="326">
        <v>7.0639997720718384E-2</v>
      </c>
      <c r="N2950" s="142">
        <v>436</v>
      </c>
      <c r="O2950" s="326">
        <v>6.0300000011920929E-2</v>
      </c>
      <c r="P2950" s="326">
        <v>0.11072000116109849</v>
      </c>
      <c r="Q2950" s="142">
        <v>9186</v>
      </c>
      <c r="R2950" s="326">
        <v>7.4450001120567322E-2</v>
      </c>
      <c r="S2950" s="326">
        <v>0.11818999797105791</v>
      </c>
    </row>
    <row r="2951" spans="1:19" x14ac:dyDescent="0.25">
      <c r="A2951" t="s">
        <v>478</v>
      </c>
      <c r="B2951" t="s">
        <v>284</v>
      </c>
      <c r="C2951" t="s">
        <v>309</v>
      </c>
      <c r="D2951" t="s">
        <v>477</v>
      </c>
      <c r="E2951" t="s">
        <v>178</v>
      </c>
      <c r="F2951" t="s">
        <v>232</v>
      </c>
      <c r="G2951" s="133">
        <v>1</v>
      </c>
      <c r="H2951" t="s">
        <v>248</v>
      </c>
      <c r="I2951" t="s">
        <v>577</v>
      </c>
      <c r="J2951" t="s">
        <v>490</v>
      </c>
      <c r="K2951" s="327">
        <v>34</v>
      </c>
      <c r="L2951" s="326">
        <v>2.3910000920295719E-2</v>
      </c>
      <c r="M2951" s="326">
        <v>3.4309998154640198E-2</v>
      </c>
      <c r="N2951" s="327">
        <v>168</v>
      </c>
      <c r="O2951" s="326">
        <v>2.324000000953674E-2</v>
      </c>
      <c r="P2951" s="326">
        <v>4.2660001665353782E-2</v>
      </c>
      <c r="Q2951" s="327">
        <v>3071</v>
      </c>
      <c r="R2951" s="326">
        <v>2.489000000059605E-2</v>
      </c>
      <c r="S2951" s="325">
        <v>3.9510000497102737E-2</v>
      </c>
    </row>
    <row r="2952" spans="1:19" x14ac:dyDescent="0.25">
      <c r="A2952" t="s">
        <v>478</v>
      </c>
      <c r="B2952" t="s">
        <v>284</v>
      </c>
      <c r="C2952" t="s">
        <v>309</v>
      </c>
      <c r="D2952" t="s">
        <v>477</v>
      </c>
      <c r="E2952" t="s">
        <v>178</v>
      </c>
      <c r="F2952" t="s">
        <v>232</v>
      </c>
      <c r="G2952">
        <v>1</v>
      </c>
      <c r="H2952" t="s">
        <v>248</v>
      </c>
      <c r="I2952" t="s">
        <v>577</v>
      </c>
      <c r="J2952" t="s">
        <v>489</v>
      </c>
      <c r="K2952" s="142">
        <v>21</v>
      </c>
      <c r="L2952" s="326">
        <v>1.4770000241696829E-2</v>
      </c>
      <c r="M2952" s="326">
        <v>2.119000069797039E-2</v>
      </c>
      <c r="N2952" s="142">
        <v>82</v>
      </c>
      <c r="O2952" s="326">
        <v>1.1339999735355381E-2</v>
      </c>
      <c r="P2952" s="326">
        <v>2.0819999277591709E-2</v>
      </c>
      <c r="Q2952" s="142">
        <v>1819</v>
      </c>
      <c r="R2952" s="326">
        <v>1.473999954760075E-2</v>
      </c>
      <c r="S2952" s="326">
        <v>2.339999936521053E-2</v>
      </c>
    </row>
    <row r="2953" spans="1:19" x14ac:dyDescent="0.25">
      <c r="A2953" t="s">
        <v>478</v>
      </c>
      <c r="B2953" t="s">
        <v>284</v>
      </c>
      <c r="C2953" t="s">
        <v>309</v>
      </c>
      <c r="D2953" t="s">
        <v>477</v>
      </c>
      <c r="E2953" t="s">
        <v>178</v>
      </c>
      <c r="F2953" t="s">
        <v>232</v>
      </c>
      <c r="G2953">
        <v>1</v>
      </c>
      <c r="H2953" t="s">
        <v>248</v>
      </c>
      <c r="I2953" t="s">
        <v>577</v>
      </c>
      <c r="J2953" t="s">
        <v>488</v>
      </c>
      <c r="K2953" s="142">
        <v>7</v>
      </c>
      <c r="L2953" s="326">
        <v>4.9200002104043961E-3</v>
      </c>
      <c r="M2953" s="326">
        <v>7.0600002072751522E-3</v>
      </c>
      <c r="N2953" s="142">
        <v>20</v>
      </c>
      <c r="O2953" s="326">
        <v>2.769999904558063E-3</v>
      </c>
      <c r="P2953" s="326">
        <v>5.0800000317394733E-3</v>
      </c>
      <c r="Q2953" s="142">
        <v>374</v>
      </c>
      <c r="R2953" s="326">
        <v>3.03000002168119E-3</v>
      </c>
      <c r="S2953" s="326">
        <v>4.8099998384714127E-3</v>
      </c>
    </row>
    <row r="2954" spans="1:19" x14ac:dyDescent="0.25">
      <c r="A2954" t="s">
        <v>478</v>
      </c>
      <c r="B2954" t="s">
        <v>284</v>
      </c>
      <c r="C2954" t="s">
        <v>309</v>
      </c>
      <c r="D2954" t="s">
        <v>477</v>
      </c>
      <c r="E2954" t="s">
        <v>178</v>
      </c>
      <c r="F2954" t="s">
        <v>232</v>
      </c>
      <c r="G2954" s="133">
        <v>1</v>
      </c>
      <c r="H2954" t="s">
        <v>248</v>
      </c>
      <c r="I2954" t="s">
        <v>499</v>
      </c>
      <c r="J2954" t="s">
        <v>261</v>
      </c>
      <c r="K2954" s="327">
        <v>1412</v>
      </c>
      <c r="L2954" s="326">
        <v>0.99296998977661133</v>
      </c>
      <c r="N2954" s="327">
        <v>7181</v>
      </c>
      <c r="O2954" s="326">
        <v>0.99321997165679932</v>
      </c>
      <c r="Q2954" s="327">
        <v>122496</v>
      </c>
      <c r="R2954" s="326">
        <v>0.99278998374938965</v>
      </c>
      <c r="S2954" s="325"/>
    </row>
    <row r="2955" spans="1:19" x14ac:dyDescent="0.25">
      <c r="A2955" t="s">
        <v>478</v>
      </c>
      <c r="B2955" t="s">
        <v>284</v>
      </c>
      <c r="C2955" t="s">
        <v>309</v>
      </c>
      <c r="D2955" t="s">
        <v>477</v>
      </c>
      <c r="E2955" t="s">
        <v>178</v>
      </c>
      <c r="F2955" t="s">
        <v>232</v>
      </c>
      <c r="G2955" s="133">
        <v>1</v>
      </c>
      <c r="H2955" t="s">
        <v>248</v>
      </c>
      <c r="I2955" t="s">
        <v>499</v>
      </c>
      <c r="J2955" t="s">
        <v>262</v>
      </c>
      <c r="K2955" s="327">
        <v>10</v>
      </c>
      <c r="L2955" s="326">
        <v>7.0299999788403511E-3</v>
      </c>
      <c r="N2955" s="327">
        <v>49</v>
      </c>
      <c r="O2955" s="326">
        <v>6.7799999378621578E-3</v>
      </c>
      <c r="Q2955" s="327">
        <v>889</v>
      </c>
      <c r="R2955" s="326">
        <v>7.2099999524652958E-3</v>
      </c>
      <c r="S2955" s="325"/>
    </row>
    <row r="2956" spans="1:19" x14ac:dyDescent="0.25">
      <c r="A2956" t="s">
        <v>478</v>
      </c>
      <c r="B2956" t="s">
        <v>284</v>
      </c>
      <c r="C2956" t="s">
        <v>309</v>
      </c>
      <c r="D2956" t="s">
        <v>477</v>
      </c>
      <c r="E2956" t="s">
        <v>178</v>
      </c>
      <c r="F2956" t="s">
        <v>232</v>
      </c>
      <c r="G2956" s="133">
        <v>1</v>
      </c>
      <c r="H2956" t="s">
        <v>248</v>
      </c>
      <c r="I2956" t="s">
        <v>578</v>
      </c>
      <c r="J2956" t="s">
        <v>498</v>
      </c>
      <c r="K2956" s="327">
        <v>328</v>
      </c>
      <c r="L2956" s="326">
        <v>0.23066000640392301</v>
      </c>
      <c r="N2956" s="327">
        <v>1825</v>
      </c>
      <c r="O2956" s="326">
        <v>0.25242000818252558</v>
      </c>
      <c r="Q2956" s="327">
        <v>17871</v>
      </c>
      <c r="R2956" s="326">
        <v>0.1448400020599365</v>
      </c>
      <c r="S2956" s="325"/>
    </row>
    <row r="2957" spans="1:19" x14ac:dyDescent="0.25">
      <c r="A2957" t="s">
        <v>478</v>
      </c>
      <c r="B2957" t="s">
        <v>284</v>
      </c>
      <c r="C2957" t="s">
        <v>309</v>
      </c>
      <c r="D2957" t="s">
        <v>477</v>
      </c>
      <c r="E2957" t="s">
        <v>178</v>
      </c>
      <c r="F2957" t="s">
        <v>232</v>
      </c>
      <c r="G2957" s="133">
        <v>1</v>
      </c>
      <c r="H2957" t="s">
        <v>248</v>
      </c>
      <c r="I2957" t="s">
        <v>578</v>
      </c>
      <c r="J2957" t="s">
        <v>497</v>
      </c>
      <c r="K2957" s="327">
        <v>270</v>
      </c>
      <c r="L2957" s="326">
        <v>0.18986999988555911</v>
      </c>
      <c r="N2957" s="327">
        <v>1546</v>
      </c>
      <c r="O2957" s="326">
        <v>0.21382999420166021</v>
      </c>
      <c r="Q2957" s="327">
        <v>21943</v>
      </c>
      <c r="R2957" s="326">
        <v>0.17783999443054199</v>
      </c>
      <c r="S2957" s="325"/>
    </row>
    <row r="2958" spans="1:19" x14ac:dyDescent="0.25">
      <c r="A2958" t="s">
        <v>478</v>
      </c>
      <c r="B2958" t="s">
        <v>284</v>
      </c>
      <c r="C2958" t="s">
        <v>309</v>
      </c>
      <c r="D2958" t="s">
        <v>477</v>
      </c>
      <c r="E2958" t="s">
        <v>178</v>
      </c>
      <c r="F2958" t="s">
        <v>232</v>
      </c>
      <c r="G2958" s="133">
        <v>1</v>
      </c>
      <c r="H2958" t="s">
        <v>248</v>
      </c>
      <c r="I2958" t="s">
        <v>578</v>
      </c>
      <c r="J2958" t="s">
        <v>496</v>
      </c>
      <c r="K2958" s="327">
        <v>251</v>
      </c>
      <c r="L2958" s="326">
        <v>0.17651000618934631</v>
      </c>
      <c r="N2958" s="327">
        <v>1251</v>
      </c>
      <c r="O2958" s="326">
        <v>0.1730300039052963</v>
      </c>
      <c r="Q2958" s="327">
        <v>25988</v>
      </c>
      <c r="R2958" s="326">
        <v>0.21062999963760379</v>
      </c>
      <c r="S2958" s="325"/>
    </row>
    <row r="2959" spans="1:19" x14ac:dyDescent="0.25">
      <c r="A2959" t="s">
        <v>478</v>
      </c>
      <c r="B2959" t="s">
        <v>284</v>
      </c>
      <c r="C2959" t="s">
        <v>309</v>
      </c>
      <c r="D2959" t="s">
        <v>477</v>
      </c>
      <c r="E2959" t="s">
        <v>178</v>
      </c>
      <c r="F2959" t="s">
        <v>232</v>
      </c>
      <c r="G2959" s="133">
        <v>1</v>
      </c>
      <c r="H2959" t="s">
        <v>248</v>
      </c>
      <c r="I2959" t="s">
        <v>578</v>
      </c>
      <c r="J2959" t="s">
        <v>495</v>
      </c>
      <c r="K2959" s="327">
        <v>231</v>
      </c>
      <c r="L2959" s="326">
        <v>0.16245000064373019</v>
      </c>
      <c r="N2959" s="327">
        <v>1327</v>
      </c>
      <c r="O2959" s="326">
        <v>0.18354000151157379</v>
      </c>
      <c r="Q2959" s="327">
        <v>27975</v>
      </c>
      <c r="R2959" s="326">
        <v>0.22673000395298001</v>
      </c>
      <c r="S2959" s="325"/>
    </row>
    <row r="2960" spans="1:19" x14ac:dyDescent="0.25">
      <c r="A2960" t="s">
        <v>478</v>
      </c>
      <c r="B2960" t="s">
        <v>284</v>
      </c>
      <c r="C2960" t="s">
        <v>309</v>
      </c>
      <c r="D2960" t="s">
        <v>477</v>
      </c>
      <c r="E2960" t="s">
        <v>178</v>
      </c>
      <c r="F2960" t="s">
        <v>232</v>
      </c>
      <c r="G2960" s="133">
        <v>1</v>
      </c>
      <c r="H2960" t="s">
        <v>248</v>
      </c>
      <c r="I2960" t="s">
        <v>578</v>
      </c>
      <c r="J2960" t="s">
        <v>494</v>
      </c>
      <c r="K2960" s="327">
        <v>342</v>
      </c>
      <c r="L2960" s="326">
        <v>0.2405100017786026</v>
      </c>
      <c r="N2960" s="327">
        <v>1281</v>
      </c>
      <c r="O2960" s="326">
        <v>0.17718000710010531</v>
      </c>
      <c r="Q2960" s="327">
        <v>29608</v>
      </c>
      <c r="R2960" s="326">
        <v>0.23995999991893771</v>
      </c>
      <c r="S2960" s="325"/>
    </row>
    <row r="2961" spans="1:19" x14ac:dyDescent="0.25">
      <c r="A2961" t="s">
        <v>478</v>
      </c>
      <c r="B2961" t="s">
        <v>284</v>
      </c>
      <c r="C2961" t="s">
        <v>309</v>
      </c>
      <c r="D2961" t="s">
        <v>477</v>
      </c>
      <c r="E2961" t="s">
        <v>178</v>
      </c>
      <c r="F2961" t="s">
        <v>232</v>
      </c>
      <c r="G2961" s="133">
        <v>1</v>
      </c>
      <c r="H2961" t="s">
        <v>248</v>
      </c>
      <c r="I2961" t="s">
        <v>476</v>
      </c>
      <c r="J2961" t="s">
        <v>482</v>
      </c>
      <c r="K2961" s="327">
        <v>1097</v>
      </c>
      <c r="L2961" s="326">
        <v>0.7714499831199646</v>
      </c>
      <c r="M2961" s="326">
        <v>0.78469002246856689</v>
      </c>
      <c r="N2961" s="327">
        <v>5324</v>
      </c>
      <c r="O2961" s="326">
        <v>0.73637998104095459</v>
      </c>
      <c r="P2961" s="326">
        <v>0.75102001428604126</v>
      </c>
      <c r="Q2961" s="327">
        <v>91484</v>
      </c>
      <c r="R2961" s="326">
        <v>0.74145001173019409</v>
      </c>
      <c r="S2961" s="325">
        <v>0.77395999431610107</v>
      </c>
    </row>
    <row r="2962" spans="1:19" x14ac:dyDescent="0.25">
      <c r="A2962" t="s">
        <v>478</v>
      </c>
      <c r="B2962" t="s">
        <v>284</v>
      </c>
      <c r="C2962" t="s">
        <v>309</v>
      </c>
      <c r="D2962" t="s">
        <v>477</v>
      </c>
      <c r="E2962" t="s">
        <v>178</v>
      </c>
      <c r="F2962" t="s">
        <v>232</v>
      </c>
      <c r="G2962" s="133">
        <v>1</v>
      </c>
      <c r="H2962" t="s">
        <v>248</v>
      </c>
      <c r="I2962" t="s">
        <v>476</v>
      </c>
      <c r="J2962" t="s">
        <v>481</v>
      </c>
      <c r="K2962" s="327">
        <v>130</v>
      </c>
      <c r="L2962" s="326">
        <v>9.1420002281665802E-2</v>
      </c>
      <c r="M2962" s="326">
        <v>9.2990003526210785E-2</v>
      </c>
      <c r="N2962" s="327">
        <v>752</v>
      </c>
      <c r="O2962" s="326">
        <v>0.1040100008249283</v>
      </c>
      <c r="P2962" s="326">
        <v>0.1060800030827522</v>
      </c>
      <c r="Q2962" s="327">
        <v>12086</v>
      </c>
      <c r="R2962" s="326">
        <v>9.7949996590614319E-2</v>
      </c>
      <c r="S2962" s="325">
        <v>0.1022500023245811</v>
      </c>
    </row>
    <row r="2963" spans="1:19" x14ac:dyDescent="0.25">
      <c r="A2963" t="s">
        <v>478</v>
      </c>
      <c r="B2963" t="s">
        <v>284</v>
      </c>
      <c r="C2963" t="s">
        <v>309</v>
      </c>
      <c r="D2963" t="s">
        <v>477</v>
      </c>
      <c r="E2963" t="s">
        <v>178</v>
      </c>
      <c r="F2963" t="s">
        <v>232</v>
      </c>
      <c r="G2963" s="133">
        <v>1</v>
      </c>
      <c r="H2963" t="s">
        <v>248</v>
      </c>
      <c r="I2963" t="s">
        <v>476</v>
      </c>
      <c r="J2963" t="s">
        <v>480</v>
      </c>
      <c r="K2963" s="327">
        <v>108</v>
      </c>
      <c r="L2963" s="326">
        <v>7.5949996709823608E-2</v>
      </c>
      <c r="M2963" s="326">
        <v>7.7249996364116669E-2</v>
      </c>
      <c r="N2963" s="327">
        <v>581</v>
      </c>
      <c r="O2963" s="326">
        <v>8.0360002815723419E-2</v>
      </c>
      <c r="P2963" s="326">
        <v>8.1960000097751617E-2</v>
      </c>
      <c r="Q2963" s="327">
        <v>8487</v>
      </c>
      <c r="R2963" s="326">
        <v>6.8779997527599335E-2</v>
      </c>
      <c r="S2963" s="325">
        <v>7.1800000965595245E-2</v>
      </c>
    </row>
    <row r="2964" spans="1:19" x14ac:dyDescent="0.25">
      <c r="A2964" t="s">
        <v>478</v>
      </c>
      <c r="B2964" t="s">
        <v>284</v>
      </c>
      <c r="C2964" t="s">
        <v>309</v>
      </c>
      <c r="D2964" t="s">
        <v>477</v>
      </c>
      <c r="E2964" t="s">
        <v>178</v>
      </c>
      <c r="F2964" t="s">
        <v>232</v>
      </c>
      <c r="G2964">
        <v>1</v>
      </c>
      <c r="H2964" t="s">
        <v>248</v>
      </c>
      <c r="I2964" t="s">
        <v>476</v>
      </c>
      <c r="J2964" t="s">
        <v>479</v>
      </c>
      <c r="K2964" s="142">
        <v>24</v>
      </c>
      <c r="L2964" s="326">
        <v>1.688000001013279E-2</v>
      </c>
      <c r="N2964" s="142">
        <v>141</v>
      </c>
      <c r="O2964" s="326">
        <v>1.9500000402331349E-2</v>
      </c>
      <c r="Q2964" s="142">
        <v>5183</v>
      </c>
      <c r="R2964" s="326">
        <v>4.2010001838207238E-2</v>
      </c>
    </row>
    <row r="2965" spans="1:19" x14ac:dyDescent="0.25">
      <c r="A2965" t="s">
        <v>478</v>
      </c>
      <c r="B2965" t="s">
        <v>284</v>
      </c>
      <c r="C2965" t="s">
        <v>309</v>
      </c>
      <c r="D2965" t="s">
        <v>477</v>
      </c>
      <c r="E2965" t="s">
        <v>178</v>
      </c>
      <c r="F2965" t="s">
        <v>232</v>
      </c>
      <c r="G2965" s="133">
        <v>1</v>
      </c>
      <c r="H2965" t="s">
        <v>248</v>
      </c>
      <c r="I2965" t="s">
        <v>476</v>
      </c>
      <c r="J2965" t="s">
        <v>475</v>
      </c>
      <c r="K2965" s="327">
        <v>63</v>
      </c>
      <c r="L2965" s="326">
        <v>4.4300001114606857E-2</v>
      </c>
      <c r="M2965" s="326">
        <v>4.5060001313686371E-2</v>
      </c>
      <c r="N2965" s="327">
        <v>432</v>
      </c>
      <c r="O2965" s="326">
        <v>5.9749998152256012E-2</v>
      </c>
      <c r="P2965" s="326">
        <v>6.0940001159906387E-2</v>
      </c>
      <c r="Q2965" s="327">
        <v>6145</v>
      </c>
      <c r="R2965" s="326">
        <v>4.9800001084804528E-2</v>
      </c>
      <c r="S2965" s="325">
        <v>5.1989998668432243E-2</v>
      </c>
    </row>
    <row r="2966" spans="1:19" x14ac:dyDescent="0.25">
      <c r="A2966" t="s">
        <v>478</v>
      </c>
      <c r="B2966" t="s">
        <v>284</v>
      </c>
      <c r="C2966" t="s">
        <v>309</v>
      </c>
      <c r="D2966" t="s">
        <v>477</v>
      </c>
      <c r="E2966" t="s">
        <v>120</v>
      </c>
      <c r="F2966" t="s">
        <v>121</v>
      </c>
      <c r="G2966" s="133">
        <v>10</v>
      </c>
      <c r="H2966" t="s">
        <v>532</v>
      </c>
      <c r="I2966" t="s">
        <v>525</v>
      </c>
      <c r="J2966" t="s">
        <v>530</v>
      </c>
      <c r="K2966" s="327">
        <v>2</v>
      </c>
      <c r="L2966" s="326">
        <v>1.1899999808520081E-3</v>
      </c>
      <c r="N2966" s="327">
        <v>28</v>
      </c>
      <c r="O2966" s="326">
        <v>3.599999938160181E-3</v>
      </c>
      <c r="Q2966" s="327">
        <v>595</v>
      </c>
      <c r="R2966" s="326">
        <v>4.8199999146163464E-3</v>
      </c>
      <c r="S2966" s="325"/>
    </row>
    <row r="2967" spans="1:19" x14ac:dyDescent="0.25">
      <c r="A2967" t="s">
        <v>478</v>
      </c>
      <c r="B2967" t="s">
        <v>284</v>
      </c>
      <c r="C2967" t="s">
        <v>309</v>
      </c>
      <c r="D2967" t="s">
        <v>477</v>
      </c>
      <c r="E2967" t="s">
        <v>120</v>
      </c>
      <c r="F2967" t="s">
        <v>121</v>
      </c>
      <c r="G2967" s="133">
        <v>10</v>
      </c>
      <c r="H2967" t="s">
        <v>532</v>
      </c>
      <c r="I2967" t="s">
        <v>525</v>
      </c>
      <c r="J2967" t="s">
        <v>529</v>
      </c>
      <c r="K2967" s="327">
        <v>50</v>
      </c>
      <c r="L2967" s="326">
        <v>2.986999973654747E-2</v>
      </c>
      <c r="N2967" s="327">
        <v>256</v>
      </c>
      <c r="O2967" s="326">
        <v>3.2930001616477973E-2</v>
      </c>
      <c r="Q2967" s="327">
        <v>4962</v>
      </c>
      <c r="R2967" s="326">
        <v>4.0219999849796302E-2</v>
      </c>
      <c r="S2967" s="325"/>
    </row>
    <row r="2968" spans="1:19" x14ac:dyDescent="0.25">
      <c r="A2968" t="s">
        <v>478</v>
      </c>
      <c r="B2968" t="s">
        <v>284</v>
      </c>
      <c r="C2968" t="s">
        <v>309</v>
      </c>
      <c r="D2968" t="s">
        <v>477</v>
      </c>
      <c r="E2968" t="s">
        <v>120</v>
      </c>
      <c r="F2968" t="s">
        <v>121</v>
      </c>
      <c r="G2968" s="133">
        <v>10</v>
      </c>
      <c r="H2968" t="s">
        <v>532</v>
      </c>
      <c r="I2968" t="s">
        <v>525</v>
      </c>
      <c r="J2968" t="s">
        <v>528</v>
      </c>
      <c r="K2968" s="327">
        <v>157</v>
      </c>
      <c r="L2968" s="326">
        <v>9.3790002167224884E-2</v>
      </c>
      <c r="N2968" s="327">
        <v>848</v>
      </c>
      <c r="O2968" s="326">
        <v>0.1090800017118454</v>
      </c>
      <c r="Q2968" s="327">
        <v>15699</v>
      </c>
      <c r="R2968" s="326">
        <v>0.12724000215530401</v>
      </c>
      <c r="S2968" s="325"/>
    </row>
    <row r="2969" spans="1:19" x14ac:dyDescent="0.25">
      <c r="A2969" t="s">
        <v>478</v>
      </c>
      <c r="B2969" t="s">
        <v>284</v>
      </c>
      <c r="C2969" t="s">
        <v>309</v>
      </c>
      <c r="D2969" t="s">
        <v>477</v>
      </c>
      <c r="E2969" t="s">
        <v>120</v>
      </c>
      <c r="F2969" t="s">
        <v>121</v>
      </c>
      <c r="G2969" s="133">
        <v>10</v>
      </c>
      <c r="H2969" t="s">
        <v>532</v>
      </c>
      <c r="I2969" t="s">
        <v>525</v>
      </c>
      <c r="J2969" t="s">
        <v>527</v>
      </c>
      <c r="K2969" s="327">
        <v>420</v>
      </c>
      <c r="L2969" s="326">
        <v>0.25090000033378601</v>
      </c>
      <c r="N2969" s="327">
        <v>1842</v>
      </c>
      <c r="O2969" s="326">
        <v>0.2369399964809418</v>
      </c>
      <c r="Q2969" s="327">
        <v>30576</v>
      </c>
      <c r="R2969" s="326">
        <v>0.2478100061416626</v>
      </c>
      <c r="S2969" s="325"/>
    </row>
    <row r="2970" spans="1:19" x14ac:dyDescent="0.25">
      <c r="A2970" t="s">
        <v>478</v>
      </c>
      <c r="B2970" t="s">
        <v>284</v>
      </c>
      <c r="C2970" t="s">
        <v>309</v>
      </c>
      <c r="D2970" t="s">
        <v>477</v>
      </c>
      <c r="E2970" t="s">
        <v>120</v>
      </c>
      <c r="F2970" t="s">
        <v>121</v>
      </c>
      <c r="G2970" s="133">
        <v>10</v>
      </c>
      <c r="H2970" t="s">
        <v>532</v>
      </c>
      <c r="I2970" t="s">
        <v>525</v>
      </c>
      <c r="J2970" t="s">
        <v>526</v>
      </c>
      <c r="K2970" s="327">
        <v>424</v>
      </c>
      <c r="L2970" s="326">
        <v>0.25328999757766718</v>
      </c>
      <c r="N2970" s="327">
        <v>1927</v>
      </c>
      <c r="O2970" s="326">
        <v>0.2478799968957901</v>
      </c>
      <c r="Q2970" s="327">
        <v>30917</v>
      </c>
      <c r="R2970" s="326">
        <v>0.25056999921798712</v>
      </c>
      <c r="S2970" s="325"/>
    </row>
    <row r="2971" spans="1:19" x14ac:dyDescent="0.25">
      <c r="A2971" t="s">
        <v>478</v>
      </c>
      <c r="B2971" t="s">
        <v>284</v>
      </c>
      <c r="C2971" t="s">
        <v>309</v>
      </c>
      <c r="D2971" t="s">
        <v>477</v>
      </c>
      <c r="E2971" t="s">
        <v>120</v>
      </c>
      <c r="F2971" t="s">
        <v>121</v>
      </c>
      <c r="G2971" s="133">
        <v>10</v>
      </c>
      <c r="H2971" t="s">
        <v>532</v>
      </c>
      <c r="I2971" t="s">
        <v>525</v>
      </c>
      <c r="J2971" t="s">
        <v>259</v>
      </c>
      <c r="K2971" s="327">
        <v>340</v>
      </c>
      <c r="L2971" s="326">
        <v>0.2031099945306778</v>
      </c>
      <c r="N2971" s="327">
        <v>1613</v>
      </c>
      <c r="O2971" s="326">
        <v>0.20748999714851379</v>
      </c>
      <c r="Q2971" s="327">
        <v>23351</v>
      </c>
      <c r="R2971" s="326">
        <v>0.18925000727176669</v>
      </c>
      <c r="S2971" s="325"/>
    </row>
    <row r="2972" spans="1:19" x14ac:dyDescent="0.25">
      <c r="A2972" t="s">
        <v>478</v>
      </c>
      <c r="B2972" t="s">
        <v>284</v>
      </c>
      <c r="C2972" t="s">
        <v>309</v>
      </c>
      <c r="D2972" t="s">
        <v>477</v>
      </c>
      <c r="E2972" t="s">
        <v>120</v>
      </c>
      <c r="F2972" t="s">
        <v>121</v>
      </c>
      <c r="G2972">
        <v>10</v>
      </c>
      <c r="H2972" t="s">
        <v>532</v>
      </c>
      <c r="I2972" t="s">
        <v>525</v>
      </c>
      <c r="J2972" t="s">
        <v>260</v>
      </c>
      <c r="K2972" s="142">
        <v>281</v>
      </c>
      <c r="L2972" s="326">
        <v>0.1678600013256073</v>
      </c>
      <c r="N2972" s="142">
        <v>1260</v>
      </c>
      <c r="O2972" s="326">
        <v>0.1620800048112869</v>
      </c>
      <c r="Q2972" s="142">
        <v>17285</v>
      </c>
      <c r="R2972" s="326">
        <v>0.14009000360965729</v>
      </c>
    </row>
    <row r="2973" spans="1:19" x14ac:dyDescent="0.25">
      <c r="A2973" t="s">
        <v>478</v>
      </c>
      <c r="B2973" t="s">
        <v>284</v>
      </c>
      <c r="C2973" t="s">
        <v>309</v>
      </c>
      <c r="D2973" t="s">
        <v>477</v>
      </c>
      <c r="E2973" t="s">
        <v>120</v>
      </c>
      <c r="F2973" t="s">
        <v>121</v>
      </c>
      <c r="G2973" s="133">
        <v>10</v>
      </c>
      <c r="H2973" t="s">
        <v>532</v>
      </c>
      <c r="I2973" t="s">
        <v>521</v>
      </c>
      <c r="J2973" t="s">
        <v>524</v>
      </c>
      <c r="K2973" s="327">
        <v>1309</v>
      </c>
      <c r="L2973" s="326">
        <v>0.78196001052856445</v>
      </c>
      <c r="M2973" s="326">
        <v>0.8663100004196167</v>
      </c>
      <c r="N2973" s="327">
        <v>6287</v>
      </c>
      <c r="O2973" s="326">
        <v>0.80871999263763428</v>
      </c>
      <c r="P2973" s="326">
        <v>0.85119998455047607</v>
      </c>
      <c r="Q2973" s="327">
        <v>99716</v>
      </c>
      <c r="R2973" s="326">
        <v>0.80817002058029175</v>
      </c>
      <c r="S2973" s="325">
        <v>0.84360998868942261</v>
      </c>
    </row>
    <row r="2974" spans="1:19" x14ac:dyDescent="0.25">
      <c r="A2974" t="s">
        <v>478</v>
      </c>
      <c r="B2974" t="s">
        <v>284</v>
      </c>
      <c r="C2974" t="s">
        <v>309</v>
      </c>
      <c r="D2974" t="s">
        <v>477</v>
      </c>
      <c r="E2974" t="s">
        <v>120</v>
      </c>
      <c r="F2974" t="s">
        <v>121</v>
      </c>
      <c r="G2974" s="133">
        <v>10</v>
      </c>
      <c r="H2974" t="s">
        <v>532</v>
      </c>
      <c r="I2974" t="s">
        <v>521</v>
      </c>
      <c r="J2974" t="s">
        <v>523</v>
      </c>
      <c r="K2974" s="327">
        <v>124</v>
      </c>
      <c r="L2974" s="326">
        <v>7.4069999158382416E-2</v>
      </c>
      <c r="M2974" s="326">
        <v>8.2060001790523529E-2</v>
      </c>
      <c r="N2974" s="327">
        <v>664</v>
      </c>
      <c r="O2974" s="326">
        <v>8.5409998893737793E-2</v>
      </c>
      <c r="P2974" s="326">
        <v>8.9900001883506775E-2</v>
      </c>
      <c r="Q2974" s="327">
        <v>10969</v>
      </c>
      <c r="R2974" s="326">
        <v>8.8899999856948853E-2</v>
      </c>
      <c r="S2974" s="325">
        <v>9.2799998819828033E-2</v>
      </c>
    </row>
    <row r="2975" spans="1:19" x14ac:dyDescent="0.25">
      <c r="A2975" t="s">
        <v>478</v>
      </c>
      <c r="B2975" t="s">
        <v>284</v>
      </c>
      <c r="C2975" t="s">
        <v>309</v>
      </c>
      <c r="D2975" t="s">
        <v>477</v>
      </c>
      <c r="E2975" t="s">
        <v>120</v>
      </c>
      <c r="F2975" t="s">
        <v>121</v>
      </c>
      <c r="G2975" s="133">
        <v>10</v>
      </c>
      <c r="H2975" t="s">
        <v>532</v>
      </c>
      <c r="I2975" t="s">
        <v>521</v>
      </c>
      <c r="J2975" t="s">
        <v>522</v>
      </c>
      <c r="K2975" s="327">
        <v>78</v>
      </c>
      <c r="L2975" s="326">
        <v>4.659000039100647E-2</v>
      </c>
      <c r="M2975" s="326">
        <v>5.16199991106987E-2</v>
      </c>
      <c r="N2975" s="327">
        <v>435</v>
      </c>
      <c r="O2975" s="326">
        <v>5.5959999561309808E-2</v>
      </c>
      <c r="P2975" s="326">
        <v>5.8899998664855957E-2</v>
      </c>
      <c r="Q2975" s="327">
        <v>7517</v>
      </c>
      <c r="R2975" s="326">
        <v>6.0920000076293952E-2</v>
      </c>
      <c r="S2975" s="325">
        <v>6.3589997589588165E-2</v>
      </c>
    </row>
    <row r="2976" spans="1:19" x14ac:dyDescent="0.25">
      <c r="A2976" t="s">
        <v>478</v>
      </c>
      <c r="B2976" t="s">
        <v>284</v>
      </c>
      <c r="C2976" t="s">
        <v>309</v>
      </c>
      <c r="D2976" t="s">
        <v>477</v>
      </c>
      <c r="E2976" t="s">
        <v>120</v>
      </c>
      <c r="F2976" t="s">
        <v>121</v>
      </c>
      <c r="G2976" s="133">
        <v>10</v>
      </c>
      <c r="H2976" t="s">
        <v>532</v>
      </c>
      <c r="I2976" t="s">
        <v>521</v>
      </c>
      <c r="J2976" t="s">
        <v>438</v>
      </c>
      <c r="K2976" s="327">
        <v>163</v>
      </c>
      <c r="L2976" s="326">
        <v>9.7369998693466187E-2</v>
      </c>
      <c r="N2976" s="327">
        <v>388</v>
      </c>
      <c r="O2976" s="326">
        <v>4.9910001456737518E-2</v>
      </c>
      <c r="Q2976" s="327">
        <v>5183</v>
      </c>
      <c r="R2976" s="326">
        <v>4.2010001838207238E-2</v>
      </c>
      <c r="S2976" s="325"/>
    </row>
    <row r="2977" spans="1:19" x14ac:dyDescent="0.25">
      <c r="A2977" t="s">
        <v>478</v>
      </c>
      <c r="B2977" t="s">
        <v>284</v>
      </c>
      <c r="C2977" t="s">
        <v>309</v>
      </c>
      <c r="D2977" t="s">
        <v>477</v>
      </c>
      <c r="E2977" t="s">
        <v>120</v>
      </c>
      <c r="F2977" t="s">
        <v>121</v>
      </c>
      <c r="G2977" s="133">
        <v>10</v>
      </c>
      <c r="H2977" t="s">
        <v>532</v>
      </c>
      <c r="I2977" t="s">
        <v>517</v>
      </c>
      <c r="J2977" t="s">
        <v>520</v>
      </c>
      <c r="K2977" s="327">
        <v>533</v>
      </c>
      <c r="L2977" s="326">
        <v>0.31839999556541437</v>
      </c>
      <c r="N2977" s="327">
        <v>2645</v>
      </c>
      <c r="O2977" s="326">
        <v>0.3402400016784668</v>
      </c>
      <c r="Q2977" s="327">
        <v>43571</v>
      </c>
      <c r="R2977" s="326">
        <v>0.35313001275062561</v>
      </c>
      <c r="S2977" s="325"/>
    </row>
    <row r="2978" spans="1:19" x14ac:dyDescent="0.25">
      <c r="A2978" t="s">
        <v>478</v>
      </c>
      <c r="B2978" t="s">
        <v>284</v>
      </c>
      <c r="C2978" t="s">
        <v>309</v>
      </c>
      <c r="D2978" t="s">
        <v>477</v>
      </c>
      <c r="E2978" t="s">
        <v>120</v>
      </c>
      <c r="F2978" t="s">
        <v>121</v>
      </c>
      <c r="G2978">
        <v>10</v>
      </c>
      <c r="H2978" t="s">
        <v>532</v>
      </c>
      <c r="I2978" t="s">
        <v>517</v>
      </c>
      <c r="J2978" t="s">
        <v>519</v>
      </c>
      <c r="K2978" s="142">
        <v>478</v>
      </c>
      <c r="L2978" s="326">
        <v>0.28554001450538641</v>
      </c>
      <c r="N2978" s="142">
        <v>2292</v>
      </c>
      <c r="O2978" s="326">
        <v>0.29482999444007868</v>
      </c>
      <c r="Q2978" s="142">
        <v>34904</v>
      </c>
      <c r="R2978" s="326">
        <v>0.28288999199867249</v>
      </c>
    </row>
    <row r="2979" spans="1:19" x14ac:dyDescent="0.25">
      <c r="A2979" t="s">
        <v>478</v>
      </c>
      <c r="B2979" t="s">
        <v>284</v>
      </c>
      <c r="C2979" t="s">
        <v>309</v>
      </c>
      <c r="D2979" t="s">
        <v>477</v>
      </c>
      <c r="E2979" t="s">
        <v>120</v>
      </c>
      <c r="F2979" t="s">
        <v>121</v>
      </c>
      <c r="G2979" s="133">
        <v>10</v>
      </c>
      <c r="H2979" t="s">
        <v>532</v>
      </c>
      <c r="I2979" t="s">
        <v>517</v>
      </c>
      <c r="J2979" t="s">
        <v>518</v>
      </c>
      <c r="K2979" s="327">
        <v>663</v>
      </c>
      <c r="L2979" s="326">
        <v>0.39605998992919922</v>
      </c>
      <c r="N2979" s="327">
        <v>2837</v>
      </c>
      <c r="O2979" s="326">
        <v>0.36493000388145452</v>
      </c>
      <c r="Q2979" s="327">
        <v>44910</v>
      </c>
      <c r="R2979" s="326">
        <v>0.3639799952507019</v>
      </c>
      <c r="S2979" s="325"/>
    </row>
    <row r="2980" spans="1:19" x14ac:dyDescent="0.25">
      <c r="A2980" t="s">
        <v>478</v>
      </c>
      <c r="B2980" t="s">
        <v>284</v>
      </c>
      <c r="C2980" t="s">
        <v>309</v>
      </c>
      <c r="D2980" t="s">
        <v>477</v>
      </c>
      <c r="E2980" t="s">
        <v>120</v>
      </c>
      <c r="F2980" t="s">
        <v>121</v>
      </c>
      <c r="G2980" s="133">
        <v>10</v>
      </c>
      <c r="H2980" t="s">
        <v>532</v>
      </c>
      <c r="I2980" t="s">
        <v>513</v>
      </c>
      <c r="J2980" t="s">
        <v>516</v>
      </c>
      <c r="K2980" s="327">
        <v>61</v>
      </c>
      <c r="L2980" s="326">
        <v>3.6439999938011169E-2</v>
      </c>
      <c r="M2980" s="326">
        <v>3.9409998804330833E-2</v>
      </c>
      <c r="N2980" s="327">
        <v>257</v>
      </c>
      <c r="O2980" s="326">
        <v>3.3059999346733093E-2</v>
      </c>
      <c r="P2980" s="326">
        <v>3.5679999738931663E-2</v>
      </c>
      <c r="Q2980" s="327">
        <v>4179</v>
      </c>
      <c r="R2980" s="326">
        <v>3.3870000392198563E-2</v>
      </c>
      <c r="S2980" s="325">
        <v>3.8320001214742661E-2</v>
      </c>
    </row>
    <row r="2981" spans="1:19" x14ac:dyDescent="0.25">
      <c r="A2981" t="s">
        <v>478</v>
      </c>
      <c r="B2981" t="s">
        <v>284</v>
      </c>
      <c r="C2981" t="s">
        <v>309</v>
      </c>
      <c r="D2981" t="s">
        <v>477</v>
      </c>
      <c r="E2981" t="s">
        <v>120</v>
      </c>
      <c r="F2981" t="s">
        <v>121</v>
      </c>
      <c r="G2981">
        <v>10</v>
      </c>
      <c r="H2981" t="s">
        <v>532</v>
      </c>
      <c r="I2981" t="s">
        <v>513</v>
      </c>
      <c r="J2981" t="s">
        <v>515</v>
      </c>
      <c r="K2981" s="142">
        <v>142</v>
      </c>
      <c r="L2981" s="326">
        <v>8.4830000996589661E-2</v>
      </c>
      <c r="M2981" s="326">
        <v>9.1729998588562012E-2</v>
      </c>
      <c r="N2981" s="142">
        <v>606</v>
      </c>
      <c r="O2981" s="326">
        <v>7.7950000762939453E-2</v>
      </c>
      <c r="P2981" s="326">
        <v>8.4140002727508545E-2</v>
      </c>
      <c r="Q2981" s="142">
        <v>13286</v>
      </c>
      <c r="R2981" s="326">
        <v>0.1076800003647804</v>
      </c>
      <c r="S2981" s="326">
        <v>0.12182000279426571</v>
      </c>
    </row>
    <row r="2982" spans="1:19" x14ac:dyDescent="0.25">
      <c r="A2982" t="s">
        <v>478</v>
      </c>
      <c r="B2982" t="s">
        <v>284</v>
      </c>
      <c r="C2982" t="s">
        <v>309</v>
      </c>
      <c r="D2982" t="s">
        <v>477</v>
      </c>
      <c r="E2982" t="s">
        <v>120</v>
      </c>
      <c r="F2982" t="s">
        <v>121</v>
      </c>
      <c r="G2982" s="133">
        <v>10</v>
      </c>
      <c r="H2982" t="s">
        <v>532</v>
      </c>
      <c r="I2982" t="s">
        <v>513</v>
      </c>
      <c r="J2982" t="s">
        <v>514</v>
      </c>
      <c r="K2982" s="327">
        <v>1345</v>
      </c>
      <c r="L2982" s="326">
        <v>0.80346000194549561</v>
      </c>
      <c r="M2982" s="326">
        <v>0.86886000633239746</v>
      </c>
      <c r="N2982" s="327">
        <v>6339</v>
      </c>
      <c r="O2982" s="326">
        <v>0.81541001796722412</v>
      </c>
      <c r="P2982" s="326">
        <v>0.88016998767852783</v>
      </c>
      <c r="Q2982" s="327">
        <v>91601</v>
      </c>
      <c r="R2982" s="326">
        <v>0.74239999055862427</v>
      </c>
      <c r="S2982" s="325">
        <v>0.83986997604370117</v>
      </c>
    </row>
    <row r="2983" spans="1:19" x14ac:dyDescent="0.25">
      <c r="A2983" t="s">
        <v>478</v>
      </c>
      <c r="B2983" t="s">
        <v>284</v>
      </c>
      <c r="C2983" t="s">
        <v>309</v>
      </c>
      <c r="D2983" t="s">
        <v>477</v>
      </c>
      <c r="E2983" t="s">
        <v>120</v>
      </c>
      <c r="F2983" t="s">
        <v>121</v>
      </c>
      <c r="G2983" s="133">
        <v>10</v>
      </c>
      <c r="H2983" t="s">
        <v>532</v>
      </c>
      <c r="I2983" t="s">
        <v>513</v>
      </c>
      <c r="J2983" t="s">
        <v>512</v>
      </c>
      <c r="K2983" s="327">
        <v>126</v>
      </c>
      <c r="L2983" s="326">
        <v>7.5269997119903564E-2</v>
      </c>
      <c r="N2983" s="327">
        <v>572</v>
      </c>
      <c r="O2983" s="326">
        <v>7.3579996824264526E-2</v>
      </c>
      <c r="Q2983" s="327">
        <v>14319</v>
      </c>
      <c r="R2983" s="326">
        <v>0.11604999750852581</v>
      </c>
      <c r="S2983" s="325"/>
    </row>
    <row r="2984" spans="1:19" x14ac:dyDescent="0.25">
      <c r="A2984" t="s">
        <v>478</v>
      </c>
      <c r="B2984" t="s">
        <v>284</v>
      </c>
      <c r="C2984" t="s">
        <v>309</v>
      </c>
      <c r="D2984" t="s">
        <v>477</v>
      </c>
      <c r="E2984" t="s">
        <v>120</v>
      </c>
      <c r="F2984" t="s">
        <v>121</v>
      </c>
      <c r="G2984" s="133">
        <v>10</v>
      </c>
      <c r="H2984" t="s">
        <v>532</v>
      </c>
      <c r="I2984" t="s">
        <v>575</v>
      </c>
      <c r="J2984" t="s">
        <v>511</v>
      </c>
      <c r="K2984" s="327">
        <v>15</v>
      </c>
      <c r="L2984" s="326">
        <v>8.9600002393126488E-3</v>
      </c>
      <c r="M2984" s="326">
        <v>9.3200001865625381E-3</v>
      </c>
      <c r="N2984" s="327">
        <v>127</v>
      </c>
      <c r="O2984" s="326">
        <v>1.6340000554919239E-2</v>
      </c>
      <c r="P2984" s="326">
        <v>1.7139999195933339E-2</v>
      </c>
      <c r="Q2984" s="327">
        <v>5100</v>
      </c>
      <c r="R2984" s="326">
        <v>4.1329998522996902E-2</v>
      </c>
      <c r="S2984" s="325">
        <v>4.4070001691579819E-2</v>
      </c>
    </row>
    <row r="2985" spans="1:19" x14ac:dyDescent="0.25">
      <c r="A2985" t="s">
        <v>478</v>
      </c>
      <c r="B2985" t="s">
        <v>284</v>
      </c>
      <c r="C2985" t="s">
        <v>309</v>
      </c>
      <c r="D2985" t="s">
        <v>477</v>
      </c>
      <c r="E2985" t="s">
        <v>120</v>
      </c>
      <c r="F2985" t="s">
        <v>121</v>
      </c>
      <c r="G2985">
        <v>10</v>
      </c>
      <c r="H2985" t="s">
        <v>532</v>
      </c>
      <c r="I2985" t="s">
        <v>575</v>
      </c>
      <c r="J2985" t="s">
        <v>510</v>
      </c>
      <c r="K2985" s="142">
        <v>10</v>
      </c>
      <c r="L2985" s="326">
        <v>5.9699998237192631E-3</v>
      </c>
      <c r="M2985" s="326">
        <v>6.2099997885525227E-3</v>
      </c>
      <c r="N2985" s="142">
        <v>43</v>
      </c>
      <c r="O2985" s="326">
        <v>5.5300001986324787E-3</v>
      </c>
      <c r="P2985" s="326">
        <v>5.7999999262392521E-3</v>
      </c>
      <c r="Q2985" s="142">
        <v>2781</v>
      </c>
      <c r="R2985" s="326">
        <v>2.2539999336004261E-2</v>
      </c>
      <c r="S2985" s="326">
        <v>2.4029999971389771E-2</v>
      </c>
    </row>
    <row r="2986" spans="1:19" x14ac:dyDescent="0.25">
      <c r="A2986" t="s">
        <v>478</v>
      </c>
      <c r="B2986" t="s">
        <v>284</v>
      </c>
      <c r="C2986" t="s">
        <v>309</v>
      </c>
      <c r="D2986" t="s">
        <v>477</v>
      </c>
      <c r="E2986" t="s">
        <v>120</v>
      </c>
      <c r="F2986" t="s">
        <v>121</v>
      </c>
      <c r="G2986" s="133">
        <v>10</v>
      </c>
      <c r="H2986" t="s">
        <v>532</v>
      </c>
      <c r="I2986" t="s">
        <v>575</v>
      </c>
      <c r="J2986" t="s">
        <v>509</v>
      </c>
      <c r="K2986" s="327">
        <v>2</v>
      </c>
      <c r="L2986" s="326">
        <v>1.1899999808520081E-3</v>
      </c>
      <c r="M2986" s="326">
        <v>1.2400000123307111E-3</v>
      </c>
      <c r="N2986" s="327">
        <v>63</v>
      </c>
      <c r="O2986" s="326">
        <v>8.1000002101063728E-3</v>
      </c>
      <c r="P2986" s="326">
        <v>8.500000461935997E-3</v>
      </c>
      <c r="Q2986" s="327">
        <v>909</v>
      </c>
      <c r="R2986" s="326">
        <v>7.3699997738003731E-3</v>
      </c>
      <c r="S2986" s="325">
        <v>7.8499997034668922E-3</v>
      </c>
    </row>
    <row r="2987" spans="1:19" x14ac:dyDescent="0.25">
      <c r="A2987" t="s">
        <v>478</v>
      </c>
      <c r="B2987" t="s">
        <v>284</v>
      </c>
      <c r="C2987" t="s">
        <v>309</v>
      </c>
      <c r="D2987" t="s">
        <v>477</v>
      </c>
      <c r="E2987" t="s">
        <v>120</v>
      </c>
      <c r="F2987" t="s">
        <v>121</v>
      </c>
      <c r="G2987">
        <v>10</v>
      </c>
      <c r="H2987" t="s">
        <v>532</v>
      </c>
      <c r="I2987" t="s">
        <v>575</v>
      </c>
      <c r="J2987" t="s">
        <v>508</v>
      </c>
      <c r="K2987" s="142">
        <v>2</v>
      </c>
      <c r="L2987" s="326">
        <v>1.1899999808520081E-3</v>
      </c>
      <c r="M2987" s="326">
        <v>1.2400000123307111E-3</v>
      </c>
      <c r="N2987" s="142">
        <v>91</v>
      </c>
      <c r="O2987" s="326">
        <v>1.1710000224411489E-2</v>
      </c>
      <c r="P2987" s="326">
        <v>1.2280000373721119E-2</v>
      </c>
      <c r="Q2987" s="142">
        <v>2219</v>
      </c>
      <c r="R2987" s="326">
        <v>1.7980000004172329E-2</v>
      </c>
      <c r="S2987" s="326">
        <v>1.9169999286532399E-2</v>
      </c>
    </row>
    <row r="2988" spans="1:19" x14ac:dyDescent="0.25">
      <c r="A2988" t="s">
        <v>478</v>
      </c>
      <c r="B2988" t="s">
        <v>284</v>
      </c>
      <c r="C2988" t="s">
        <v>309</v>
      </c>
      <c r="D2988" t="s">
        <v>477</v>
      </c>
      <c r="E2988" t="s">
        <v>120</v>
      </c>
      <c r="F2988" t="s">
        <v>121</v>
      </c>
      <c r="G2988" s="133">
        <v>10</v>
      </c>
      <c r="H2988" t="s">
        <v>532</v>
      </c>
      <c r="I2988" t="s">
        <v>575</v>
      </c>
      <c r="J2988" t="s">
        <v>438</v>
      </c>
      <c r="K2988" s="327">
        <v>64</v>
      </c>
      <c r="L2988" s="326">
        <v>3.8229998201131821E-2</v>
      </c>
      <c r="N2988" s="327">
        <v>364</v>
      </c>
      <c r="O2988" s="326">
        <v>4.6819999814033508E-2</v>
      </c>
      <c r="Q2988" s="327">
        <v>7648</v>
      </c>
      <c r="R2988" s="326">
        <v>6.1980001628398902E-2</v>
      </c>
      <c r="S2988" s="325"/>
    </row>
    <row r="2989" spans="1:19" x14ac:dyDescent="0.25">
      <c r="A2989" t="s">
        <v>478</v>
      </c>
      <c r="B2989" t="s">
        <v>284</v>
      </c>
      <c r="C2989" t="s">
        <v>309</v>
      </c>
      <c r="D2989" t="s">
        <v>477</v>
      </c>
      <c r="E2989" t="s">
        <v>120</v>
      </c>
      <c r="F2989" t="s">
        <v>121</v>
      </c>
      <c r="G2989" s="133">
        <v>10</v>
      </c>
      <c r="H2989" t="s">
        <v>532</v>
      </c>
      <c r="I2989" t="s">
        <v>575</v>
      </c>
      <c r="J2989" t="s">
        <v>507</v>
      </c>
      <c r="K2989" s="327">
        <v>1581</v>
      </c>
      <c r="L2989" s="326">
        <v>0.94444000720977783</v>
      </c>
      <c r="M2989" s="326">
        <v>0.98198997974395752</v>
      </c>
      <c r="N2989" s="327">
        <v>7086</v>
      </c>
      <c r="O2989" s="326">
        <v>0.91149997711181641</v>
      </c>
      <c r="P2989" s="326">
        <v>0.95627999305725098</v>
      </c>
      <c r="Q2989" s="327">
        <v>104728</v>
      </c>
      <c r="R2989" s="326">
        <v>0.84878998994827271</v>
      </c>
      <c r="S2989" s="325">
        <v>0.90487998723983765</v>
      </c>
    </row>
    <row r="2990" spans="1:19" x14ac:dyDescent="0.25">
      <c r="A2990" t="s">
        <v>478</v>
      </c>
      <c r="B2990" t="s">
        <v>284</v>
      </c>
      <c r="C2990" t="s">
        <v>309</v>
      </c>
      <c r="D2990" t="s">
        <v>477</v>
      </c>
      <c r="E2990" t="s">
        <v>120</v>
      </c>
      <c r="F2990" t="s">
        <v>121</v>
      </c>
      <c r="G2990" s="133">
        <v>10</v>
      </c>
      <c r="H2990" t="s">
        <v>532</v>
      </c>
      <c r="I2990" t="s">
        <v>576</v>
      </c>
      <c r="J2990" t="s">
        <v>485</v>
      </c>
      <c r="K2990" s="327">
        <v>0</v>
      </c>
      <c r="L2990" s="326">
        <v>0</v>
      </c>
      <c r="N2990" s="327">
        <v>0</v>
      </c>
      <c r="O2990" s="326">
        <v>0</v>
      </c>
      <c r="Q2990" s="327">
        <v>2</v>
      </c>
      <c r="R2990" s="326">
        <v>1.99999994947575E-5</v>
      </c>
      <c r="S2990" s="325">
        <v>0.5</v>
      </c>
    </row>
    <row r="2991" spans="1:19" x14ac:dyDescent="0.25">
      <c r="A2991" t="s">
        <v>478</v>
      </c>
      <c r="B2991" t="s">
        <v>284</v>
      </c>
      <c r="C2991" t="s">
        <v>309</v>
      </c>
      <c r="D2991" t="s">
        <v>477</v>
      </c>
      <c r="E2991" t="s">
        <v>120</v>
      </c>
      <c r="F2991" t="s">
        <v>121</v>
      </c>
      <c r="G2991" s="133">
        <v>10</v>
      </c>
      <c r="H2991" t="s">
        <v>532</v>
      </c>
      <c r="I2991" t="s">
        <v>576</v>
      </c>
      <c r="J2991" t="s">
        <v>484</v>
      </c>
      <c r="K2991" s="327">
        <v>0</v>
      </c>
      <c r="L2991" s="326">
        <v>0</v>
      </c>
      <c r="N2991" s="327">
        <v>0</v>
      </c>
      <c r="O2991" s="326">
        <v>0</v>
      </c>
      <c r="Q2991" s="327">
        <v>2</v>
      </c>
      <c r="R2991" s="326">
        <v>1.99999994947575E-5</v>
      </c>
      <c r="S2991" s="325">
        <v>0.5</v>
      </c>
    </row>
    <row r="2992" spans="1:19" x14ac:dyDescent="0.25">
      <c r="A2992" t="s">
        <v>478</v>
      </c>
      <c r="B2992" t="s">
        <v>284</v>
      </c>
      <c r="C2992" t="s">
        <v>309</v>
      </c>
      <c r="D2992" t="s">
        <v>477</v>
      </c>
      <c r="E2992" t="s">
        <v>120</v>
      </c>
      <c r="F2992" t="s">
        <v>121</v>
      </c>
      <c r="G2992">
        <v>10</v>
      </c>
      <c r="H2992" t="s">
        <v>532</v>
      </c>
      <c r="I2992" t="s">
        <v>576</v>
      </c>
      <c r="J2992" t="s">
        <v>438</v>
      </c>
      <c r="K2992" s="142">
        <v>1674</v>
      </c>
      <c r="L2992" s="326">
        <v>1</v>
      </c>
      <c r="N2992" s="142">
        <v>7774</v>
      </c>
      <c r="O2992" s="326">
        <v>1</v>
      </c>
      <c r="Q2992" s="142">
        <v>123381</v>
      </c>
      <c r="R2992" s="326">
        <v>0.99997001886367798</v>
      </c>
    </row>
    <row r="2993" spans="1:19" x14ac:dyDescent="0.25">
      <c r="A2993" t="s">
        <v>478</v>
      </c>
      <c r="B2993" t="s">
        <v>284</v>
      </c>
      <c r="C2993" t="s">
        <v>309</v>
      </c>
      <c r="D2993" t="s">
        <v>477</v>
      </c>
      <c r="E2993" t="s">
        <v>120</v>
      </c>
      <c r="F2993" t="s">
        <v>121</v>
      </c>
      <c r="G2993" s="133">
        <v>10</v>
      </c>
      <c r="H2993" t="s">
        <v>532</v>
      </c>
      <c r="I2993" t="s">
        <v>504</v>
      </c>
      <c r="J2993" t="s">
        <v>506</v>
      </c>
      <c r="K2993" s="327">
        <v>126</v>
      </c>
      <c r="L2993" s="326">
        <v>7.5269997119903564E-2</v>
      </c>
      <c r="N2993" s="327">
        <v>572</v>
      </c>
      <c r="O2993" s="326">
        <v>7.3579996824264526E-2</v>
      </c>
      <c r="Q2993" s="327">
        <v>14319</v>
      </c>
      <c r="R2993" s="326">
        <v>0.11604999750852581</v>
      </c>
      <c r="S2993" s="325"/>
    </row>
    <row r="2994" spans="1:19" x14ac:dyDescent="0.25">
      <c r="A2994" t="s">
        <v>478</v>
      </c>
      <c r="B2994" t="s">
        <v>284</v>
      </c>
      <c r="C2994" t="s">
        <v>309</v>
      </c>
      <c r="D2994" t="s">
        <v>477</v>
      </c>
      <c r="E2994" t="s">
        <v>120</v>
      </c>
      <c r="F2994" t="s">
        <v>121</v>
      </c>
      <c r="G2994" s="133">
        <v>10</v>
      </c>
      <c r="H2994" t="s">
        <v>532</v>
      </c>
      <c r="I2994" t="s">
        <v>504</v>
      </c>
      <c r="J2994" t="s">
        <v>424</v>
      </c>
      <c r="K2994" s="327">
        <v>142</v>
      </c>
      <c r="L2994" s="326">
        <v>8.4830000996589661E-2</v>
      </c>
      <c r="M2994" s="326">
        <v>9.1729998588562012E-2</v>
      </c>
      <c r="N2994" s="327">
        <v>606</v>
      </c>
      <c r="O2994" s="326">
        <v>7.7950000762939453E-2</v>
      </c>
      <c r="P2994" s="326">
        <v>8.4140002727508545E-2</v>
      </c>
      <c r="Q2994" s="327">
        <v>13286</v>
      </c>
      <c r="R2994" s="326">
        <v>0.1076800003647804</v>
      </c>
      <c r="S2994" s="325">
        <v>0.12182000279426571</v>
      </c>
    </row>
    <row r="2995" spans="1:19" x14ac:dyDescent="0.25">
      <c r="A2995" t="s">
        <v>478</v>
      </c>
      <c r="B2995" t="s">
        <v>284</v>
      </c>
      <c r="C2995" t="s">
        <v>309</v>
      </c>
      <c r="D2995" t="s">
        <v>477</v>
      </c>
      <c r="E2995" t="s">
        <v>120</v>
      </c>
      <c r="F2995" t="s">
        <v>121</v>
      </c>
      <c r="G2995" s="133">
        <v>10</v>
      </c>
      <c r="H2995" t="s">
        <v>532</v>
      </c>
      <c r="I2995" t="s">
        <v>504</v>
      </c>
      <c r="J2995" t="s">
        <v>455</v>
      </c>
      <c r="K2995" s="327">
        <v>663</v>
      </c>
      <c r="L2995" s="326">
        <v>0.39605998992919922</v>
      </c>
      <c r="M2995" s="326">
        <v>0.42829000949859619</v>
      </c>
      <c r="N2995" s="327">
        <v>3007</v>
      </c>
      <c r="O2995" s="326">
        <v>0.38679999113082891</v>
      </c>
      <c r="P2995" s="326">
        <v>0.41751998662948608</v>
      </c>
      <c r="Q2995" s="327">
        <v>43045</v>
      </c>
      <c r="R2995" s="326">
        <v>0.34887000918388372</v>
      </c>
      <c r="S2995" s="325">
        <v>0.39467000961303711</v>
      </c>
    </row>
    <row r="2996" spans="1:19" x14ac:dyDescent="0.25">
      <c r="A2996" t="s">
        <v>478</v>
      </c>
      <c r="B2996" t="s">
        <v>284</v>
      </c>
      <c r="C2996" t="s">
        <v>309</v>
      </c>
      <c r="D2996" t="s">
        <v>477</v>
      </c>
      <c r="E2996" t="s">
        <v>120</v>
      </c>
      <c r="F2996" t="s">
        <v>121</v>
      </c>
      <c r="G2996" s="133">
        <v>10</v>
      </c>
      <c r="H2996" t="s">
        <v>532</v>
      </c>
      <c r="I2996" t="s">
        <v>504</v>
      </c>
      <c r="J2996" t="s">
        <v>505</v>
      </c>
      <c r="K2996" s="327">
        <v>582</v>
      </c>
      <c r="L2996" s="326">
        <v>0.34766998887062073</v>
      </c>
      <c r="M2996" s="326">
        <v>0.37597000598907471</v>
      </c>
      <c r="N2996" s="327">
        <v>2933</v>
      </c>
      <c r="O2996" s="326">
        <v>0.37727999687194819</v>
      </c>
      <c r="P2996" s="326">
        <v>0.40724998712539667</v>
      </c>
      <c r="Q2996" s="327">
        <v>42835</v>
      </c>
      <c r="R2996" s="326">
        <v>0.34716999530792242</v>
      </c>
      <c r="S2996" s="325">
        <v>0.39274001121521002</v>
      </c>
    </row>
    <row r="2997" spans="1:19" x14ac:dyDescent="0.25">
      <c r="A2997" t="s">
        <v>478</v>
      </c>
      <c r="B2997" t="s">
        <v>284</v>
      </c>
      <c r="C2997" t="s">
        <v>309</v>
      </c>
      <c r="D2997" t="s">
        <v>477</v>
      </c>
      <c r="E2997" t="s">
        <v>120</v>
      </c>
      <c r="F2997" t="s">
        <v>121</v>
      </c>
      <c r="G2997" s="133">
        <v>10</v>
      </c>
      <c r="H2997" t="s">
        <v>532</v>
      </c>
      <c r="I2997" t="s">
        <v>504</v>
      </c>
      <c r="J2997" t="s">
        <v>503</v>
      </c>
      <c r="K2997" s="327">
        <v>161</v>
      </c>
      <c r="L2997" s="326">
        <v>9.617999941110611E-2</v>
      </c>
      <c r="M2997" s="326">
        <v>0.1040100008249283</v>
      </c>
      <c r="N2997" s="327">
        <v>656</v>
      </c>
      <c r="O2997" s="326">
        <v>8.4380000829696655E-2</v>
      </c>
      <c r="P2997" s="326">
        <v>9.1090001165866852E-2</v>
      </c>
      <c r="Q2997" s="327">
        <v>9900</v>
      </c>
      <c r="R2997" s="326">
        <v>8.0239996314048767E-2</v>
      </c>
      <c r="S2997" s="325">
        <v>9.0769998729228973E-2</v>
      </c>
    </row>
    <row r="2998" spans="1:19" x14ac:dyDescent="0.25">
      <c r="A2998" t="s">
        <v>478</v>
      </c>
      <c r="B2998" t="s">
        <v>284</v>
      </c>
      <c r="C2998" t="s">
        <v>309</v>
      </c>
      <c r="D2998" t="s">
        <v>477</v>
      </c>
      <c r="E2998" t="s">
        <v>120</v>
      </c>
      <c r="F2998" t="s">
        <v>121</v>
      </c>
      <c r="G2998" s="133">
        <v>10</v>
      </c>
      <c r="H2998" t="s">
        <v>532</v>
      </c>
      <c r="I2998" t="s">
        <v>501</v>
      </c>
      <c r="J2998" t="s">
        <v>502</v>
      </c>
      <c r="K2998" s="327">
        <v>126</v>
      </c>
      <c r="L2998" s="326">
        <v>7.5269997119903564E-2</v>
      </c>
      <c r="N2998" s="327">
        <v>572</v>
      </c>
      <c r="O2998" s="326">
        <v>7.3579996824264526E-2</v>
      </c>
      <c r="Q2998" s="327">
        <v>14319</v>
      </c>
      <c r="R2998" s="326">
        <v>0.11604999750852581</v>
      </c>
      <c r="S2998" s="325"/>
    </row>
    <row r="2999" spans="1:19" x14ac:dyDescent="0.25">
      <c r="A2999" t="s">
        <v>478</v>
      </c>
      <c r="B2999" t="s">
        <v>284</v>
      </c>
      <c r="C2999" t="s">
        <v>309</v>
      </c>
      <c r="D2999" t="s">
        <v>477</v>
      </c>
      <c r="E2999" t="s">
        <v>120</v>
      </c>
      <c r="F2999" t="s">
        <v>121</v>
      </c>
      <c r="G2999" s="133">
        <v>10</v>
      </c>
      <c r="H2999" t="s">
        <v>532</v>
      </c>
      <c r="I2999" t="s">
        <v>501</v>
      </c>
      <c r="J2999" t="s">
        <v>500</v>
      </c>
      <c r="K2999" s="327">
        <v>1548</v>
      </c>
      <c r="L2999" s="326">
        <v>0.92473000288009644</v>
      </c>
      <c r="M2999" s="326">
        <v>1</v>
      </c>
      <c r="N2999" s="327">
        <v>7202</v>
      </c>
      <c r="O2999" s="326">
        <v>0.92641997337341309</v>
      </c>
      <c r="P2999" s="326">
        <v>1</v>
      </c>
      <c r="Q2999" s="327">
        <v>109066</v>
      </c>
      <c r="R2999" s="326">
        <v>0.88394999504089355</v>
      </c>
      <c r="S2999" s="325">
        <v>1</v>
      </c>
    </row>
    <row r="3000" spans="1:19" x14ac:dyDescent="0.25">
      <c r="A3000" t="s">
        <v>478</v>
      </c>
      <c r="B3000" t="s">
        <v>284</v>
      </c>
      <c r="C3000" t="s">
        <v>309</v>
      </c>
      <c r="D3000" t="s">
        <v>477</v>
      </c>
      <c r="E3000" t="s">
        <v>120</v>
      </c>
      <c r="F3000" t="s">
        <v>121</v>
      </c>
      <c r="G3000">
        <v>10</v>
      </c>
      <c r="H3000" t="s">
        <v>532</v>
      </c>
      <c r="I3000" t="s">
        <v>577</v>
      </c>
      <c r="J3000" t="s">
        <v>493</v>
      </c>
      <c r="K3000" s="142">
        <v>621</v>
      </c>
      <c r="L3000" s="326">
        <v>0.37097001075744629</v>
      </c>
      <c r="N3000" s="142">
        <v>2106</v>
      </c>
      <c r="O3000" s="326">
        <v>0.27090001106262213</v>
      </c>
      <c r="Q3000" s="142">
        <v>45663</v>
      </c>
      <c r="R3000" s="326">
        <v>0.37009000778198242</v>
      </c>
    </row>
    <row r="3001" spans="1:19" x14ac:dyDescent="0.25">
      <c r="A3001" t="s">
        <v>478</v>
      </c>
      <c r="B3001" t="s">
        <v>284</v>
      </c>
      <c r="C3001" t="s">
        <v>309</v>
      </c>
      <c r="D3001" t="s">
        <v>477</v>
      </c>
      <c r="E3001" t="s">
        <v>120</v>
      </c>
      <c r="F3001" t="s">
        <v>121</v>
      </c>
      <c r="G3001" s="133">
        <v>10</v>
      </c>
      <c r="H3001" t="s">
        <v>532</v>
      </c>
      <c r="I3001" t="s">
        <v>577</v>
      </c>
      <c r="J3001" t="s">
        <v>492</v>
      </c>
      <c r="K3001" s="327">
        <v>897</v>
      </c>
      <c r="L3001" s="326">
        <v>0.53583997488021851</v>
      </c>
      <c r="M3001" s="326">
        <v>0.85184997320175171</v>
      </c>
      <c r="N3001" s="327">
        <v>4163</v>
      </c>
      <c r="O3001" s="326">
        <v>0.53549998998641968</v>
      </c>
      <c r="P3001" s="326">
        <v>0.73447000980377197</v>
      </c>
      <c r="Q3001" s="327">
        <v>63272</v>
      </c>
      <c r="R3001" s="326">
        <v>0.51279997825622559</v>
      </c>
      <c r="S3001" s="325">
        <v>0.81407999992370605</v>
      </c>
    </row>
    <row r="3002" spans="1:19" x14ac:dyDescent="0.25">
      <c r="A3002" t="s">
        <v>478</v>
      </c>
      <c r="B3002" t="s">
        <v>284</v>
      </c>
      <c r="C3002" t="s">
        <v>309</v>
      </c>
      <c r="D3002" t="s">
        <v>477</v>
      </c>
      <c r="E3002" t="s">
        <v>120</v>
      </c>
      <c r="F3002" t="s">
        <v>121</v>
      </c>
      <c r="G3002" s="133">
        <v>10</v>
      </c>
      <c r="H3002" t="s">
        <v>532</v>
      </c>
      <c r="I3002" t="s">
        <v>577</v>
      </c>
      <c r="J3002" t="s">
        <v>491</v>
      </c>
      <c r="K3002" s="327">
        <v>83</v>
      </c>
      <c r="L3002" s="326">
        <v>4.9580000340938568E-2</v>
      </c>
      <c r="M3002" s="326">
        <v>7.8819997608661652E-2</v>
      </c>
      <c r="N3002" s="327">
        <v>987</v>
      </c>
      <c r="O3002" s="326">
        <v>0.12695999443531039</v>
      </c>
      <c r="P3002" s="326">
        <v>0.1741400063037872</v>
      </c>
      <c r="Q3002" s="327">
        <v>9186</v>
      </c>
      <c r="R3002" s="326">
        <v>7.4450001120567322E-2</v>
      </c>
      <c r="S3002" s="325">
        <v>0.11818999797105791</v>
      </c>
    </row>
    <row r="3003" spans="1:19" x14ac:dyDescent="0.25">
      <c r="A3003" t="s">
        <v>478</v>
      </c>
      <c r="B3003" t="s">
        <v>284</v>
      </c>
      <c r="C3003" t="s">
        <v>309</v>
      </c>
      <c r="D3003" t="s">
        <v>477</v>
      </c>
      <c r="E3003" t="s">
        <v>120</v>
      </c>
      <c r="F3003" t="s">
        <v>121</v>
      </c>
      <c r="G3003" s="133">
        <v>10</v>
      </c>
      <c r="H3003" t="s">
        <v>532</v>
      </c>
      <c r="I3003" t="s">
        <v>577</v>
      </c>
      <c r="J3003" t="s">
        <v>490</v>
      </c>
      <c r="K3003" s="327">
        <v>32</v>
      </c>
      <c r="L3003" s="326">
        <v>1.9120000302791599E-2</v>
      </c>
      <c r="M3003" s="326">
        <v>3.0389999970793721E-2</v>
      </c>
      <c r="N3003" s="327">
        <v>296</v>
      </c>
      <c r="O3003" s="326">
        <v>3.8079999387264252E-2</v>
      </c>
      <c r="P3003" s="326">
        <v>5.2220001816749573E-2</v>
      </c>
      <c r="Q3003" s="327">
        <v>3071</v>
      </c>
      <c r="R3003" s="326">
        <v>2.489000000059605E-2</v>
      </c>
      <c r="S3003" s="325">
        <v>3.9510000497102737E-2</v>
      </c>
    </row>
    <row r="3004" spans="1:19" x14ac:dyDescent="0.25">
      <c r="A3004" t="s">
        <v>478</v>
      </c>
      <c r="B3004" t="s">
        <v>284</v>
      </c>
      <c r="C3004" t="s">
        <v>309</v>
      </c>
      <c r="D3004" t="s">
        <v>477</v>
      </c>
      <c r="E3004" t="s">
        <v>120</v>
      </c>
      <c r="F3004" t="s">
        <v>121</v>
      </c>
      <c r="G3004" s="133">
        <v>10</v>
      </c>
      <c r="H3004" t="s">
        <v>532</v>
      </c>
      <c r="I3004" t="s">
        <v>577</v>
      </c>
      <c r="J3004" t="s">
        <v>489</v>
      </c>
      <c r="K3004" s="327">
        <v>39</v>
      </c>
      <c r="L3004" s="326">
        <v>2.3299999535083771E-2</v>
      </c>
      <c r="M3004" s="326">
        <v>3.7039998918771737E-2</v>
      </c>
      <c r="N3004" s="327">
        <v>194</v>
      </c>
      <c r="O3004" s="326">
        <v>2.4949999526143071E-2</v>
      </c>
      <c r="P3004" s="326">
        <v>3.4230001270771027E-2</v>
      </c>
      <c r="Q3004" s="327">
        <v>1819</v>
      </c>
      <c r="R3004" s="326">
        <v>1.473999954760075E-2</v>
      </c>
      <c r="S3004" s="325">
        <v>2.339999936521053E-2</v>
      </c>
    </row>
    <row r="3005" spans="1:19" x14ac:dyDescent="0.25">
      <c r="A3005" t="s">
        <v>478</v>
      </c>
      <c r="B3005" t="s">
        <v>284</v>
      </c>
      <c r="C3005" t="s">
        <v>309</v>
      </c>
      <c r="D3005" t="s">
        <v>477</v>
      </c>
      <c r="E3005" t="s">
        <v>120</v>
      </c>
      <c r="F3005" t="s">
        <v>121</v>
      </c>
      <c r="G3005" s="133">
        <v>10</v>
      </c>
      <c r="H3005" t="s">
        <v>532</v>
      </c>
      <c r="I3005" t="s">
        <v>577</v>
      </c>
      <c r="J3005" t="s">
        <v>488</v>
      </c>
      <c r="K3005" s="327">
        <v>2</v>
      </c>
      <c r="L3005" s="326">
        <v>1.1899999808520081E-3</v>
      </c>
      <c r="M3005" s="326">
        <v>1.900000032037497E-3</v>
      </c>
      <c r="N3005" s="327">
        <v>28</v>
      </c>
      <c r="O3005" s="326">
        <v>3.599999938160181E-3</v>
      </c>
      <c r="P3005" s="326">
        <v>4.9399998970329762E-3</v>
      </c>
      <c r="Q3005" s="327">
        <v>374</v>
      </c>
      <c r="R3005" s="326">
        <v>3.03000002168119E-3</v>
      </c>
      <c r="S3005" s="325">
        <v>4.8099998384714127E-3</v>
      </c>
    </row>
    <row r="3006" spans="1:19" x14ac:dyDescent="0.25">
      <c r="A3006" t="s">
        <v>478</v>
      </c>
      <c r="B3006" t="s">
        <v>284</v>
      </c>
      <c r="C3006" t="s">
        <v>309</v>
      </c>
      <c r="D3006" t="s">
        <v>477</v>
      </c>
      <c r="E3006" t="s">
        <v>120</v>
      </c>
      <c r="F3006" t="s">
        <v>121</v>
      </c>
      <c r="G3006" s="133">
        <v>10</v>
      </c>
      <c r="H3006" t="s">
        <v>532</v>
      </c>
      <c r="I3006" t="s">
        <v>499</v>
      </c>
      <c r="J3006" t="s">
        <v>261</v>
      </c>
      <c r="K3006" s="327">
        <v>1659</v>
      </c>
      <c r="L3006" s="326">
        <v>0.99103999137878418</v>
      </c>
      <c r="N3006" s="327">
        <v>7726</v>
      </c>
      <c r="O3006" s="326">
        <v>0.99383002519607544</v>
      </c>
      <c r="Q3006" s="327">
        <v>122496</v>
      </c>
      <c r="R3006" s="326">
        <v>0.99278998374938965</v>
      </c>
      <c r="S3006" s="325"/>
    </row>
    <row r="3007" spans="1:19" x14ac:dyDescent="0.25">
      <c r="A3007" t="s">
        <v>478</v>
      </c>
      <c r="B3007" t="s">
        <v>284</v>
      </c>
      <c r="C3007" t="s">
        <v>309</v>
      </c>
      <c r="D3007" t="s">
        <v>477</v>
      </c>
      <c r="E3007" t="s">
        <v>120</v>
      </c>
      <c r="F3007" t="s">
        <v>121</v>
      </c>
      <c r="G3007" s="133">
        <v>10</v>
      </c>
      <c r="H3007" t="s">
        <v>532</v>
      </c>
      <c r="I3007" t="s">
        <v>499</v>
      </c>
      <c r="J3007" t="s">
        <v>262</v>
      </c>
      <c r="K3007" s="327">
        <v>15</v>
      </c>
      <c r="L3007" s="326">
        <v>8.9600002393126488E-3</v>
      </c>
      <c r="N3007" s="327">
        <v>48</v>
      </c>
      <c r="O3007" s="326">
        <v>6.1699999496340752E-3</v>
      </c>
      <c r="Q3007" s="327">
        <v>889</v>
      </c>
      <c r="R3007" s="326">
        <v>7.2099999524652958E-3</v>
      </c>
      <c r="S3007" s="325"/>
    </row>
    <row r="3008" spans="1:19" x14ac:dyDescent="0.25">
      <c r="A3008" t="s">
        <v>478</v>
      </c>
      <c r="B3008" t="s">
        <v>284</v>
      </c>
      <c r="C3008" t="s">
        <v>309</v>
      </c>
      <c r="D3008" t="s">
        <v>477</v>
      </c>
      <c r="E3008" t="s">
        <v>120</v>
      </c>
      <c r="F3008" t="s">
        <v>121</v>
      </c>
      <c r="G3008" s="133">
        <v>10</v>
      </c>
      <c r="H3008" t="s">
        <v>532</v>
      </c>
      <c r="I3008" t="s">
        <v>578</v>
      </c>
      <c r="J3008" t="s">
        <v>498</v>
      </c>
      <c r="K3008" s="327">
        <v>98</v>
      </c>
      <c r="L3008" s="326">
        <v>5.8540001511573792E-2</v>
      </c>
      <c r="N3008" s="327">
        <v>745</v>
      </c>
      <c r="O3008" s="326">
        <v>9.5830000936985016E-2</v>
      </c>
      <c r="Q3008" s="327">
        <v>17871</v>
      </c>
      <c r="R3008" s="326">
        <v>0.1448400020599365</v>
      </c>
      <c r="S3008" s="325"/>
    </row>
    <row r="3009" spans="1:19" x14ac:dyDescent="0.25">
      <c r="A3009" t="s">
        <v>478</v>
      </c>
      <c r="B3009" t="s">
        <v>284</v>
      </c>
      <c r="C3009" t="s">
        <v>309</v>
      </c>
      <c r="D3009" t="s">
        <v>477</v>
      </c>
      <c r="E3009" t="s">
        <v>120</v>
      </c>
      <c r="F3009" t="s">
        <v>121</v>
      </c>
      <c r="G3009">
        <v>10</v>
      </c>
      <c r="H3009" t="s">
        <v>532</v>
      </c>
      <c r="I3009" t="s">
        <v>578</v>
      </c>
      <c r="J3009" t="s">
        <v>497</v>
      </c>
      <c r="K3009" s="142">
        <v>312</v>
      </c>
      <c r="L3009" s="326">
        <v>0.18637999892234799</v>
      </c>
      <c r="N3009" s="142">
        <v>1347</v>
      </c>
      <c r="O3009" s="326">
        <v>0.17327000200748441</v>
      </c>
      <c r="Q3009" s="142">
        <v>21943</v>
      </c>
      <c r="R3009" s="326">
        <v>0.17783999443054199</v>
      </c>
    </row>
    <row r="3010" spans="1:19" x14ac:dyDescent="0.25">
      <c r="A3010" t="s">
        <v>478</v>
      </c>
      <c r="B3010" t="s">
        <v>284</v>
      </c>
      <c r="C3010" t="s">
        <v>309</v>
      </c>
      <c r="D3010" t="s">
        <v>477</v>
      </c>
      <c r="E3010" t="s">
        <v>120</v>
      </c>
      <c r="F3010" t="s">
        <v>121</v>
      </c>
      <c r="G3010">
        <v>10</v>
      </c>
      <c r="H3010" t="s">
        <v>532</v>
      </c>
      <c r="I3010" t="s">
        <v>578</v>
      </c>
      <c r="J3010" t="s">
        <v>496</v>
      </c>
      <c r="K3010" s="142">
        <v>569</v>
      </c>
      <c r="L3010" s="326">
        <v>0.33989998698234558</v>
      </c>
      <c r="N3010" s="142">
        <v>2275</v>
      </c>
      <c r="O3010" s="326">
        <v>0.29264000058174128</v>
      </c>
      <c r="Q3010" s="142">
        <v>25988</v>
      </c>
      <c r="R3010" s="326">
        <v>0.21062999963760379</v>
      </c>
    </row>
    <row r="3011" spans="1:19" x14ac:dyDescent="0.25">
      <c r="A3011" t="s">
        <v>478</v>
      </c>
      <c r="B3011" t="s">
        <v>284</v>
      </c>
      <c r="C3011" t="s">
        <v>309</v>
      </c>
      <c r="D3011" t="s">
        <v>477</v>
      </c>
      <c r="E3011" t="s">
        <v>120</v>
      </c>
      <c r="F3011" t="s">
        <v>121</v>
      </c>
      <c r="G3011" s="133">
        <v>10</v>
      </c>
      <c r="H3011" t="s">
        <v>532</v>
      </c>
      <c r="I3011" t="s">
        <v>578</v>
      </c>
      <c r="J3011" t="s">
        <v>495</v>
      </c>
      <c r="K3011" s="327">
        <v>394</v>
      </c>
      <c r="L3011" s="326">
        <v>0.23535999655723569</v>
      </c>
      <c r="N3011" s="327">
        <v>1787</v>
      </c>
      <c r="O3011" s="326">
        <v>0.22987000644207001</v>
      </c>
      <c r="Q3011" s="327">
        <v>27975</v>
      </c>
      <c r="R3011" s="326">
        <v>0.22673000395298001</v>
      </c>
      <c r="S3011" s="325"/>
    </row>
    <row r="3012" spans="1:19" x14ac:dyDescent="0.25">
      <c r="A3012" t="s">
        <v>478</v>
      </c>
      <c r="B3012" t="s">
        <v>284</v>
      </c>
      <c r="C3012" t="s">
        <v>309</v>
      </c>
      <c r="D3012" t="s">
        <v>477</v>
      </c>
      <c r="E3012" t="s">
        <v>120</v>
      </c>
      <c r="F3012" t="s">
        <v>121</v>
      </c>
      <c r="G3012" s="133">
        <v>10</v>
      </c>
      <c r="H3012" t="s">
        <v>532</v>
      </c>
      <c r="I3012" t="s">
        <v>578</v>
      </c>
      <c r="J3012" t="s">
        <v>494</v>
      </c>
      <c r="K3012" s="327">
        <v>301</v>
      </c>
      <c r="L3012" s="326">
        <v>0.17981000244617459</v>
      </c>
      <c r="N3012" s="327">
        <v>1620</v>
      </c>
      <c r="O3012" s="326">
        <v>0.2083899974822998</v>
      </c>
      <c r="Q3012" s="327">
        <v>29608</v>
      </c>
      <c r="R3012" s="326">
        <v>0.23995999991893771</v>
      </c>
      <c r="S3012" s="325"/>
    </row>
    <row r="3013" spans="1:19" x14ac:dyDescent="0.25">
      <c r="A3013" t="s">
        <v>478</v>
      </c>
      <c r="B3013" t="s">
        <v>284</v>
      </c>
      <c r="C3013" t="s">
        <v>309</v>
      </c>
      <c r="D3013" t="s">
        <v>477</v>
      </c>
      <c r="E3013" t="s">
        <v>120</v>
      </c>
      <c r="F3013" t="s">
        <v>121</v>
      </c>
      <c r="G3013" s="133">
        <v>10</v>
      </c>
      <c r="H3013" t="s">
        <v>532</v>
      </c>
      <c r="I3013" t="s">
        <v>476</v>
      </c>
      <c r="J3013" t="s">
        <v>482</v>
      </c>
      <c r="K3013" s="327">
        <v>1200</v>
      </c>
      <c r="L3013" s="326">
        <v>0.71684998273849487</v>
      </c>
      <c r="M3013" s="326">
        <v>0.79417997598648071</v>
      </c>
      <c r="N3013" s="327">
        <v>5801</v>
      </c>
      <c r="O3013" s="326">
        <v>0.74620997905731201</v>
      </c>
      <c r="P3013" s="326">
        <v>0.78539997339248657</v>
      </c>
      <c r="Q3013" s="327">
        <v>91484</v>
      </c>
      <c r="R3013" s="326">
        <v>0.74145001173019409</v>
      </c>
      <c r="S3013" s="325">
        <v>0.77395999431610107</v>
      </c>
    </row>
    <row r="3014" spans="1:19" x14ac:dyDescent="0.25">
      <c r="A3014" t="s">
        <v>478</v>
      </c>
      <c r="B3014" t="s">
        <v>284</v>
      </c>
      <c r="C3014" t="s">
        <v>309</v>
      </c>
      <c r="D3014" t="s">
        <v>477</v>
      </c>
      <c r="E3014" t="s">
        <v>120</v>
      </c>
      <c r="F3014" t="s">
        <v>121</v>
      </c>
      <c r="G3014" s="133">
        <v>10</v>
      </c>
      <c r="H3014" t="s">
        <v>532</v>
      </c>
      <c r="I3014" t="s">
        <v>476</v>
      </c>
      <c r="J3014" t="s">
        <v>481</v>
      </c>
      <c r="K3014" s="327">
        <v>153</v>
      </c>
      <c r="L3014" s="326">
        <v>9.1399997472763062E-2</v>
      </c>
      <c r="M3014" s="326">
        <v>0.1012599989771843</v>
      </c>
      <c r="N3014" s="327">
        <v>762</v>
      </c>
      <c r="O3014" s="326">
        <v>9.8020002245903015E-2</v>
      </c>
      <c r="P3014" s="326">
        <v>0.1031700000166893</v>
      </c>
      <c r="Q3014" s="327">
        <v>12086</v>
      </c>
      <c r="R3014" s="326">
        <v>9.7949996590614319E-2</v>
      </c>
      <c r="S3014" s="325">
        <v>0.1022500023245811</v>
      </c>
    </row>
    <row r="3015" spans="1:19" x14ac:dyDescent="0.25">
      <c r="A3015" t="s">
        <v>478</v>
      </c>
      <c r="B3015" t="s">
        <v>284</v>
      </c>
      <c r="C3015" t="s">
        <v>309</v>
      </c>
      <c r="D3015" t="s">
        <v>477</v>
      </c>
      <c r="E3015" t="s">
        <v>120</v>
      </c>
      <c r="F3015" t="s">
        <v>121</v>
      </c>
      <c r="G3015" s="133">
        <v>10</v>
      </c>
      <c r="H3015" t="s">
        <v>532</v>
      </c>
      <c r="I3015" t="s">
        <v>476</v>
      </c>
      <c r="J3015" t="s">
        <v>480</v>
      </c>
      <c r="K3015" s="327">
        <v>100</v>
      </c>
      <c r="L3015" s="326">
        <v>5.973999947309494E-2</v>
      </c>
      <c r="M3015" s="326">
        <v>6.6179998219013214E-2</v>
      </c>
      <c r="N3015" s="327">
        <v>488</v>
      </c>
      <c r="O3015" s="326">
        <v>6.2770001590251923E-2</v>
      </c>
      <c r="P3015" s="326">
        <v>6.6069997847080231E-2</v>
      </c>
      <c r="Q3015" s="327">
        <v>8487</v>
      </c>
      <c r="R3015" s="326">
        <v>6.8779997527599335E-2</v>
      </c>
      <c r="S3015" s="325">
        <v>7.1800000965595245E-2</v>
      </c>
    </row>
    <row r="3016" spans="1:19" x14ac:dyDescent="0.25">
      <c r="A3016" t="s">
        <v>478</v>
      </c>
      <c r="B3016" t="s">
        <v>284</v>
      </c>
      <c r="C3016" t="s">
        <v>309</v>
      </c>
      <c r="D3016" t="s">
        <v>477</v>
      </c>
      <c r="E3016" t="s">
        <v>120</v>
      </c>
      <c r="F3016" t="s">
        <v>121</v>
      </c>
      <c r="G3016">
        <v>10</v>
      </c>
      <c r="H3016" t="s">
        <v>532</v>
      </c>
      <c r="I3016" t="s">
        <v>476</v>
      </c>
      <c r="J3016" t="s">
        <v>479</v>
      </c>
      <c r="K3016" s="142">
        <v>163</v>
      </c>
      <c r="L3016" s="326">
        <v>9.7369998693466187E-2</v>
      </c>
      <c r="N3016" s="142">
        <v>388</v>
      </c>
      <c r="O3016" s="326">
        <v>4.9910001456737518E-2</v>
      </c>
      <c r="Q3016" s="142">
        <v>5183</v>
      </c>
      <c r="R3016" s="326">
        <v>4.2010001838207238E-2</v>
      </c>
    </row>
    <row r="3017" spans="1:19" x14ac:dyDescent="0.25">
      <c r="A3017" t="s">
        <v>478</v>
      </c>
      <c r="B3017" t="s">
        <v>284</v>
      </c>
      <c r="C3017" t="s">
        <v>309</v>
      </c>
      <c r="D3017" t="s">
        <v>477</v>
      </c>
      <c r="E3017" t="s">
        <v>120</v>
      </c>
      <c r="F3017" t="s">
        <v>121</v>
      </c>
      <c r="G3017" s="133">
        <v>10</v>
      </c>
      <c r="H3017" t="s">
        <v>532</v>
      </c>
      <c r="I3017" t="s">
        <v>476</v>
      </c>
      <c r="J3017" t="s">
        <v>475</v>
      </c>
      <c r="K3017" s="327">
        <v>58</v>
      </c>
      <c r="L3017" s="326">
        <v>3.4650001674890518E-2</v>
      </c>
      <c r="M3017" s="326">
        <v>3.838999941945076E-2</v>
      </c>
      <c r="N3017" s="327">
        <v>335</v>
      </c>
      <c r="O3017" s="326">
        <v>4.3090000748634338E-2</v>
      </c>
      <c r="P3017" s="326">
        <v>4.5359998941421509E-2</v>
      </c>
      <c r="Q3017" s="327">
        <v>6145</v>
      </c>
      <c r="R3017" s="326">
        <v>4.9800001084804528E-2</v>
      </c>
      <c r="S3017" s="325">
        <v>5.1989998668432243E-2</v>
      </c>
    </row>
    <row r="3018" spans="1:19" x14ac:dyDescent="0.25">
      <c r="A3018" t="s">
        <v>478</v>
      </c>
      <c r="B3018" t="s">
        <v>284</v>
      </c>
      <c r="C3018" t="s">
        <v>309</v>
      </c>
      <c r="D3018" t="s">
        <v>477</v>
      </c>
      <c r="E3018" t="s">
        <v>122</v>
      </c>
      <c r="F3018" t="s">
        <v>123</v>
      </c>
      <c r="G3018" s="133">
        <v>20</v>
      </c>
      <c r="H3018" t="s">
        <v>274</v>
      </c>
      <c r="I3018" t="s">
        <v>525</v>
      </c>
      <c r="J3018" t="s">
        <v>530</v>
      </c>
      <c r="K3018" s="327">
        <v>16</v>
      </c>
      <c r="L3018" s="326">
        <v>7.0299999788403511E-3</v>
      </c>
      <c r="N3018" s="327">
        <v>35</v>
      </c>
      <c r="O3018" s="326">
        <v>5.260000005364418E-3</v>
      </c>
      <c r="Q3018" s="327">
        <v>595</v>
      </c>
      <c r="R3018" s="326">
        <v>4.8199999146163464E-3</v>
      </c>
      <c r="S3018" s="325"/>
    </row>
    <row r="3019" spans="1:19" x14ac:dyDescent="0.25">
      <c r="A3019" t="s">
        <v>478</v>
      </c>
      <c r="B3019" t="s">
        <v>284</v>
      </c>
      <c r="C3019" t="s">
        <v>309</v>
      </c>
      <c r="D3019" t="s">
        <v>477</v>
      </c>
      <c r="E3019" t="s">
        <v>122</v>
      </c>
      <c r="F3019" t="s">
        <v>123</v>
      </c>
      <c r="G3019" s="133">
        <v>20</v>
      </c>
      <c r="H3019" t="s">
        <v>274</v>
      </c>
      <c r="I3019" t="s">
        <v>525</v>
      </c>
      <c r="J3019" t="s">
        <v>529</v>
      </c>
      <c r="K3019" s="327">
        <v>94</v>
      </c>
      <c r="L3019" s="326">
        <v>4.1299998760223389E-2</v>
      </c>
      <c r="N3019" s="327">
        <v>280</v>
      </c>
      <c r="O3019" s="326">
        <v>4.2109999805688858E-2</v>
      </c>
      <c r="Q3019" s="327">
        <v>4962</v>
      </c>
      <c r="R3019" s="326">
        <v>4.0219999849796302E-2</v>
      </c>
      <c r="S3019" s="325"/>
    </row>
    <row r="3020" spans="1:19" x14ac:dyDescent="0.25">
      <c r="A3020" t="s">
        <v>478</v>
      </c>
      <c r="B3020" t="s">
        <v>284</v>
      </c>
      <c r="C3020" t="s">
        <v>309</v>
      </c>
      <c r="D3020" t="s">
        <v>477</v>
      </c>
      <c r="E3020" t="s">
        <v>122</v>
      </c>
      <c r="F3020" t="s">
        <v>123</v>
      </c>
      <c r="G3020" s="133">
        <v>20</v>
      </c>
      <c r="H3020" t="s">
        <v>274</v>
      </c>
      <c r="I3020" t="s">
        <v>525</v>
      </c>
      <c r="J3020" t="s">
        <v>528</v>
      </c>
      <c r="K3020" s="327">
        <v>294</v>
      </c>
      <c r="L3020" s="326">
        <v>0.1291700005531311</v>
      </c>
      <c r="N3020" s="327">
        <v>858</v>
      </c>
      <c r="O3020" s="326">
        <v>0.129040002822876</v>
      </c>
      <c r="Q3020" s="327">
        <v>15699</v>
      </c>
      <c r="R3020" s="326">
        <v>0.12724000215530401</v>
      </c>
      <c r="S3020" s="325"/>
    </row>
    <row r="3021" spans="1:19" x14ac:dyDescent="0.25">
      <c r="A3021" t="s">
        <v>478</v>
      </c>
      <c r="B3021" t="s">
        <v>284</v>
      </c>
      <c r="C3021" t="s">
        <v>309</v>
      </c>
      <c r="D3021" t="s">
        <v>477</v>
      </c>
      <c r="E3021" t="s">
        <v>122</v>
      </c>
      <c r="F3021" t="s">
        <v>123</v>
      </c>
      <c r="G3021" s="133">
        <v>20</v>
      </c>
      <c r="H3021" t="s">
        <v>274</v>
      </c>
      <c r="I3021" t="s">
        <v>525</v>
      </c>
      <c r="J3021" t="s">
        <v>527</v>
      </c>
      <c r="K3021" s="327">
        <v>600</v>
      </c>
      <c r="L3021" s="326">
        <v>0.26361998915672302</v>
      </c>
      <c r="N3021" s="327">
        <v>1597</v>
      </c>
      <c r="O3021" s="326">
        <v>0.24018999934196469</v>
      </c>
      <c r="Q3021" s="327">
        <v>30576</v>
      </c>
      <c r="R3021" s="326">
        <v>0.2478100061416626</v>
      </c>
      <c r="S3021" s="325"/>
    </row>
    <row r="3022" spans="1:19" x14ac:dyDescent="0.25">
      <c r="A3022" t="s">
        <v>478</v>
      </c>
      <c r="B3022" t="s">
        <v>284</v>
      </c>
      <c r="C3022" t="s">
        <v>309</v>
      </c>
      <c r="D3022" t="s">
        <v>477</v>
      </c>
      <c r="E3022" t="s">
        <v>122</v>
      </c>
      <c r="F3022" t="s">
        <v>123</v>
      </c>
      <c r="G3022" s="133">
        <v>20</v>
      </c>
      <c r="H3022" t="s">
        <v>274</v>
      </c>
      <c r="I3022" t="s">
        <v>525</v>
      </c>
      <c r="J3022" t="s">
        <v>526</v>
      </c>
      <c r="K3022" s="327">
        <v>610</v>
      </c>
      <c r="L3022" s="326">
        <v>0.26800999045372009</v>
      </c>
      <c r="N3022" s="327">
        <v>1560</v>
      </c>
      <c r="O3022" s="326">
        <v>0.23462000489234919</v>
      </c>
      <c r="Q3022" s="327">
        <v>30917</v>
      </c>
      <c r="R3022" s="326">
        <v>0.25056999921798712</v>
      </c>
      <c r="S3022" s="325"/>
    </row>
    <row r="3023" spans="1:19" x14ac:dyDescent="0.25">
      <c r="A3023" t="s">
        <v>478</v>
      </c>
      <c r="B3023" t="s">
        <v>284</v>
      </c>
      <c r="C3023" t="s">
        <v>309</v>
      </c>
      <c r="D3023" t="s">
        <v>477</v>
      </c>
      <c r="E3023" t="s">
        <v>122</v>
      </c>
      <c r="F3023" t="s">
        <v>123</v>
      </c>
      <c r="G3023">
        <v>20</v>
      </c>
      <c r="H3023" t="s">
        <v>274</v>
      </c>
      <c r="I3023" t="s">
        <v>525</v>
      </c>
      <c r="J3023" t="s">
        <v>259</v>
      </c>
      <c r="K3023" s="142">
        <v>384</v>
      </c>
      <c r="L3023" s="326">
        <v>0.168720006942749</v>
      </c>
      <c r="N3023" s="142">
        <v>1290</v>
      </c>
      <c r="O3023" s="326">
        <v>0.194010004401207</v>
      </c>
      <c r="Q3023" s="142">
        <v>23351</v>
      </c>
      <c r="R3023" s="326">
        <v>0.18925000727176669</v>
      </c>
    </row>
    <row r="3024" spans="1:19" x14ac:dyDescent="0.25">
      <c r="A3024" t="s">
        <v>478</v>
      </c>
      <c r="B3024" t="s">
        <v>284</v>
      </c>
      <c r="C3024" t="s">
        <v>309</v>
      </c>
      <c r="D3024" t="s">
        <v>477</v>
      </c>
      <c r="E3024" t="s">
        <v>122</v>
      </c>
      <c r="F3024" t="s">
        <v>123</v>
      </c>
      <c r="G3024" s="133">
        <v>20</v>
      </c>
      <c r="H3024" t="s">
        <v>274</v>
      </c>
      <c r="I3024" t="s">
        <v>525</v>
      </c>
      <c r="J3024" t="s">
        <v>260</v>
      </c>
      <c r="K3024" s="327">
        <v>278</v>
      </c>
      <c r="L3024" s="326">
        <v>0.122139997780323</v>
      </c>
      <c r="N3024" s="327">
        <v>1029</v>
      </c>
      <c r="O3024" s="326">
        <v>0.15476000308990481</v>
      </c>
      <c r="Q3024" s="327">
        <v>17285</v>
      </c>
      <c r="R3024" s="326">
        <v>0.14009000360965729</v>
      </c>
      <c r="S3024" s="325"/>
    </row>
    <row r="3025" spans="1:19" x14ac:dyDescent="0.25">
      <c r="A3025" t="s">
        <v>478</v>
      </c>
      <c r="B3025" t="s">
        <v>284</v>
      </c>
      <c r="C3025" t="s">
        <v>309</v>
      </c>
      <c r="D3025" t="s">
        <v>477</v>
      </c>
      <c r="E3025" t="s">
        <v>122</v>
      </c>
      <c r="F3025" t="s">
        <v>123</v>
      </c>
      <c r="G3025">
        <v>20</v>
      </c>
      <c r="H3025" t="s">
        <v>274</v>
      </c>
      <c r="I3025" t="s">
        <v>521</v>
      </c>
      <c r="J3025" t="s">
        <v>524</v>
      </c>
      <c r="K3025" s="142">
        <v>1904</v>
      </c>
      <c r="L3025" s="326">
        <v>0.83656001091003418</v>
      </c>
      <c r="M3025" s="326">
        <v>0.86115002632141113</v>
      </c>
      <c r="N3025" s="142">
        <v>5503</v>
      </c>
      <c r="O3025" s="326">
        <v>0.82763999700546265</v>
      </c>
      <c r="P3025" s="326">
        <v>0.85503000020980835</v>
      </c>
      <c r="Q3025" s="142">
        <v>99716</v>
      </c>
      <c r="R3025" s="326">
        <v>0.80817002058029175</v>
      </c>
      <c r="S3025" s="326">
        <v>0.84360998868942261</v>
      </c>
    </row>
    <row r="3026" spans="1:19" x14ac:dyDescent="0.25">
      <c r="A3026" t="s">
        <v>478</v>
      </c>
      <c r="B3026" t="s">
        <v>284</v>
      </c>
      <c r="C3026" t="s">
        <v>309</v>
      </c>
      <c r="D3026" t="s">
        <v>477</v>
      </c>
      <c r="E3026" t="s">
        <v>122</v>
      </c>
      <c r="F3026" t="s">
        <v>123</v>
      </c>
      <c r="G3026">
        <v>20</v>
      </c>
      <c r="H3026" t="s">
        <v>274</v>
      </c>
      <c r="I3026" t="s">
        <v>521</v>
      </c>
      <c r="J3026" t="s">
        <v>523</v>
      </c>
      <c r="K3026" s="142">
        <v>181</v>
      </c>
      <c r="L3026" s="326">
        <v>7.9530000686645508E-2</v>
      </c>
      <c r="M3026" s="326">
        <v>8.1859998404979706E-2</v>
      </c>
      <c r="N3026" s="142">
        <v>568</v>
      </c>
      <c r="O3026" s="326">
        <v>8.5430003702640533E-2</v>
      </c>
      <c r="P3026" s="326">
        <v>8.8249996304512024E-2</v>
      </c>
      <c r="Q3026" s="142">
        <v>10969</v>
      </c>
      <c r="R3026" s="326">
        <v>8.8899999856948853E-2</v>
      </c>
      <c r="S3026" s="326">
        <v>9.2799998819828033E-2</v>
      </c>
    </row>
    <row r="3027" spans="1:19" x14ac:dyDescent="0.25">
      <c r="A3027" t="s">
        <v>478</v>
      </c>
      <c r="B3027" t="s">
        <v>284</v>
      </c>
      <c r="C3027" t="s">
        <v>309</v>
      </c>
      <c r="D3027" t="s">
        <v>477</v>
      </c>
      <c r="E3027" t="s">
        <v>122</v>
      </c>
      <c r="F3027" t="s">
        <v>123</v>
      </c>
      <c r="G3027" s="133">
        <v>20</v>
      </c>
      <c r="H3027" t="s">
        <v>274</v>
      </c>
      <c r="I3027" t="s">
        <v>521</v>
      </c>
      <c r="J3027" t="s">
        <v>522</v>
      </c>
      <c r="K3027" s="327">
        <v>126</v>
      </c>
      <c r="L3027" s="326">
        <v>5.536000058054924E-2</v>
      </c>
      <c r="M3027" s="326">
        <v>5.6990001350641251E-2</v>
      </c>
      <c r="N3027" s="327">
        <v>365</v>
      </c>
      <c r="O3027" s="326">
        <v>5.4900001734495163E-2</v>
      </c>
      <c r="P3027" s="326">
        <v>5.6710001081228263E-2</v>
      </c>
      <c r="Q3027" s="327">
        <v>7517</v>
      </c>
      <c r="R3027" s="326">
        <v>6.0920000076293952E-2</v>
      </c>
      <c r="S3027" s="325">
        <v>6.3589997589588165E-2</v>
      </c>
    </row>
    <row r="3028" spans="1:19" x14ac:dyDescent="0.25">
      <c r="A3028" t="s">
        <v>478</v>
      </c>
      <c r="B3028" t="s">
        <v>284</v>
      </c>
      <c r="C3028" t="s">
        <v>309</v>
      </c>
      <c r="D3028" t="s">
        <v>477</v>
      </c>
      <c r="E3028" t="s">
        <v>122</v>
      </c>
      <c r="F3028" t="s">
        <v>123</v>
      </c>
      <c r="G3028" s="133">
        <v>20</v>
      </c>
      <c r="H3028" t="s">
        <v>274</v>
      </c>
      <c r="I3028" t="s">
        <v>521</v>
      </c>
      <c r="J3028" t="s">
        <v>438</v>
      </c>
      <c r="K3028" s="327">
        <v>65</v>
      </c>
      <c r="L3028" s="326">
        <v>2.8559999540448189E-2</v>
      </c>
      <c r="N3028" s="327">
        <v>213</v>
      </c>
      <c r="O3028" s="326">
        <v>3.2030001282691963E-2</v>
      </c>
      <c r="Q3028" s="327">
        <v>5183</v>
      </c>
      <c r="R3028" s="326">
        <v>4.2010001838207238E-2</v>
      </c>
      <c r="S3028" s="325"/>
    </row>
    <row r="3029" spans="1:19" x14ac:dyDescent="0.25">
      <c r="A3029" t="s">
        <v>478</v>
      </c>
      <c r="B3029" t="s">
        <v>284</v>
      </c>
      <c r="C3029" t="s">
        <v>309</v>
      </c>
      <c r="D3029" t="s">
        <v>477</v>
      </c>
      <c r="E3029" t="s">
        <v>122</v>
      </c>
      <c r="F3029" t="s">
        <v>123</v>
      </c>
      <c r="G3029" s="133">
        <v>20</v>
      </c>
      <c r="H3029" t="s">
        <v>274</v>
      </c>
      <c r="I3029" t="s">
        <v>517</v>
      </c>
      <c r="J3029" t="s">
        <v>520</v>
      </c>
      <c r="K3029" s="327">
        <v>796</v>
      </c>
      <c r="L3029" s="326">
        <v>0.34973999857902532</v>
      </c>
      <c r="N3029" s="327">
        <v>2271</v>
      </c>
      <c r="O3029" s="326">
        <v>0.3415600061416626</v>
      </c>
      <c r="Q3029" s="327">
        <v>43571</v>
      </c>
      <c r="R3029" s="326">
        <v>0.35313001275062561</v>
      </c>
      <c r="S3029" s="325"/>
    </row>
    <row r="3030" spans="1:19" x14ac:dyDescent="0.25">
      <c r="A3030" t="s">
        <v>478</v>
      </c>
      <c r="B3030" t="s">
        <v>284</v>
      </c>
      <c r="C3030" t="s">
        <v>309</v>
      </c>
      <c r="D3030" t="s">
        <v>477</v>
      </c>
      <c r="E3030" t="s">
        <v>122</v>
      </c>
      <c r="F3030" t="s">
        <v>123</v>
      </c>
      <c r="G3030" s="133">
        <v>20</v>
      </c>
      <c r="H3030" t="s">
        <v>274</v>
      </c>
      <c r="I3030" t="s">
        <v>517</v>
      </c>
      <c r="J3030" t="s">
        <v>519</v>
      </c>
      <c r="K3030" s="327">
        <v>640</v>
      </c>
      <c r="L3030" s="326">
        <v>0.28119999170303339</v>
      </c>
      <c r="N3030" s="327">
        <v>1912</v>
      </c>
      <c r="O3030" s="326">
        <v>0.28755998611450201</v>
      </c>
      <c r="Q3030" s="327">
        <v>34904</v>
      </c>
      <c r="R3030" s="326">
        <v>0.28288999199867249</v>
      </c>
      <c r="S3030" s="325"/>
    </row>
    <row r="3031" spans="1:19" x14ac:dyDescent="0.25">
      <c r="A3031" t="s">
        <v>478</v>
      </c>
      <c r="B3031" t="s">
        <v>284</v>
      </c>
      <c r="C3031" t="s">
        <v>309</v>
      </c>
      <c r="D3031" t="s">
        <v>477</v>
      </c>
      <c r="E3031" t="s">
        <v>122</v>
      </c>
      <c r="F3031" t="s">
        <v>123</v>
      </c>
      <c r="G3031">
        <v>20</v>
      </c>
      <c r="H3031" t="s">
        <v>274</v>
      </c>
      <c r="I3031" t="s">
        <v>517</v>
      </c>
      <c r="J3031" t="s">
        <v>518</v>
      </c>
      <c r="K3031" s="142">
        <v>840</v>
      </c>
      <c r="L3031" s="326">
        <v>0.36906999349594122</v>
      </c>
      <c r="N3031" s="142">
        <v>2466</v>
      </c>
      <c r="O3031" s="326">
        <v>0.37088000774383539</v>
      </c>
      <c r="Q3031" s="142">
        <v>44910</v>
      </c>
      <c r="R3031" s="326">
        <v>0.3639799952507019</v>
      </c>
    </row>
    <row r="3032" spans="1:19" x14ac:dyDescent="0.25">
      <c r="A3032" t="s">
        <v>478</v>
      </c>
      <c r="B3032" t="s">
        <v>284</v>
      </c>
      <c r="C3032" t="s">
        <v>309</v>
      </c>
      <c r="D3032" t="s">
        <v>477</v>
      </c>
      <c r="E3032" t="s">
        <v>122</v>
      </c>
      <c r="F3032" t="s">
        <v>123</v>
      </c>
      <c r="G3032" s="133">
        <v>20</v>
      </c>
      <c r="H3032" t="s">
        <v>274</v>
      </c>
      <c r="I3032" t="s">
        <v>513</v>
      </c>
      <c r="J3032" t="s">
        <v>516</v>
      </c>
      <c r="K3032" s="327">
        <v>68</v>
      </c>
      <c r="L3032" s="326">
        <v>2.9880000278353691E-2</v>
      </c>
      <c r="M3032" s="326">
        <v>3.1449999660253518E-2</v>
      </c>
      <c r="N3032" s="327">
        <v>297</v>
      </c>
      <c r="O3032" s="326">
        <v>4.4670000672340393E-2</v>
      </c>
      <c r="P3032" s="326">
        <v>4.6969998627901077E-2</v>
      </c>
      <c r="Q3032" s="327">
        <v>4179</v>
      </c>
      <c r="R3032" s="326">
        <v>3.3870000392198563E-2</v>
      </c>
      <c r="S3032" s="325">
        <v>3.8320001214742661E-2</v>
      </c>
    </row>
    <row r="3033" spans="1:19" x14ac:dyDescent="0.25">
      <c r="A3033" t="s">
        <v>478</v>
      </c>
      <c r="B3033" t="s">
        <v>284</v>
      </c>
      <c r="C3033" t="s">
        <v>309</v>
      </c>
      <c r="D3033" t="s">
        <v>477</v>
      </c>
      <c r="E3033" t="s">
        <v>122</v>
      </c>
      <c r="F3033" t="s">
        <v>123</v>
      </c>
      <c r="G3033">
        <v>20</v>
      </c>
      <c r="H3033" t="s">
        <v>274</v>
      </c>
      <c r="I3033" t="s">
        <v>513</v>
      </c>
      <c r="J3033" t="s">
        <v>515</v>
      </c>
      <c r="K3033" s="142">
        <v>276</v>
      </c>
      <c r="L3033" s="326">
        <v>0.1212700009346008</v>
      </c>
      <c r="M3033" s="326">
        <v>0.12766000628471369</v>
      </c>
      <c r="N3033" s="142">
        <v>668</v>
      </c>
      <c r="O3033" s="326">
        <v>0.1004699990153313</v>
      </c>
      <c r="P3033" s="326">
        <v>0.10565000027418139</v>
      </c>
      <c r="Q3033" s="142">
        <v>13286</v>
      </c>
      <c r="R3033" s="326">
        <v>0.1076800003647804</v>
      </c>
      <c r="S3033" s="326">
        <v>0.12182000279426571</v>
      </c>
    </row>
    <row r="3034" spans="1:19" x14ac:dyDescent="0.25">
      <c r="A3034" t="s">
        <v>478</v>
      </c>
      <c r="B3034" t="s">
        <v>284</v>
      </c>
      <c r="C3034" t="s">
        <v>309</v>
      </c>
      <c r="D3034" t="s">
        <v>477</v>
      </c>
      <c r="E3034" t="s">
        <v>122</v>
      </c>
      <c r="F3034" t="s">
        <v>123</v>
      </c>
      <c r="G3034">
        <v>20</v>
      </c>
      <c r="H3034" t="s">
        <v>274</v>
      </c>
      <c r="I3034" t="s">
        <v>513</v>
      </c>
      <c r="J3034" t="s">
        <v>514</v>
      </c>
      <c r="K3034" s="142">
        <v>1818</v>
      </c>
      <c r="L3034" s="326">
        <v>0.79877001047134399</v>
      </c>
      <c r="M3034" s="326">
        <v>0.84088999032974243</v>
      </c>
      <c r="N3034" s="142">
        <v>5358</v>
      </c>
      <c r="O3034" s="326">
        <v>0.80584001541137695</v>
      </c>
      <c r="P3034" s="326">
        <v>0.84737998247146606</v>
      </c>
      <c r="Q3034" s="142">
        <v>91601</v>
      </c>
      <c r="R3034" s="326">
        <v>0.74239999055862427</v>
      </c>
      <c r="S3034" s="326">
        <v>0.83986997604370117</v>
      </c>
    </row>
    <row r="3035" spans="1:19" x14ac:dyDescent="0.25">
      <c r="A3035" t="s">
        <v>478</v>
      </c>
      <c r="B3035" t="s">
        <v>284</v>
      </c>
      <c r="C3035" t="s">
        <v>309</v>
      </c>
      <c r="D3035" t="s">
        <v>477</v>
      </c>
      <c r="E3035" t="s">
        <v>122</v>
      </c>
      <c r="F3035" t="s">
        <v>123</v>
      </c>
      <c r="G3035" s="133">
        <v>20</v>
      </c>
      <c r="H3035" t="s">
        <v>274</v>
      </c>
      <c r="I3035" t="s">
        <v>513</v>
      </c>
      <c r="J3035" t="s">
        <v>512</v>
      </c>
      <c r="K3035" s="327">
        <v>114</v>
      </c>
      <c r="L3035" s="326">
        <v>5.0090000033378601E-2</v>
      </c>
      <c r="N3035" s="327">
        <v>326</v>
      </c>
      <c r="O3035" s="326">
        <v>4.9029998481273651E-2</v>
      </c>
      <c r="Q3035" s="327">
        <v>14319</v>
      </c>
      <c r="R3035" s="326">
        <v>0.11604999750852581</v>
      </c>
      <c r="S3035" s="325"/>
    </row>
    <row r="3036" spans="1:19" x14ac:dyDescent="0.25">
      <c r="A3036" t="s">
        <v>478</v>
      </c>
      <c r="B3036" t="s">
        <v>284</v>
      </c>
      <c r="C3036" t="s">
        <v>309</v>
      </c>
      <c r="D3036" t="s">
        <v>477</v>
      </c>
      <c r="E3036" t="s">
        <v>122</v>
      </c>
      <c r="F3036" t="s">
        <v>123</v>
      </c>
      <c r="G3036" s="133">
        <v>20</v>
      </c>
      <c r="H3036" t="s">
        <v>274</v>
      </c>
      <c r="I3036" t="s">
        <v>575</v>
      </c>
      <c r="J3036" t="s">
        <v>511</v>
      </c>
      <c r="K3036" s="327">
        <v>43</v>
      </c>
      <c r="L3036" s="326">
        <v>1.889000087976456E-2</v>
      </c>
      <c r="M3036" s="326">
        <v>2.060999907553196E-2</v>
      </c>
      <c r="N3036" s="327">
        <v>90</v>
      </c>
      <c r="O3036" s="326">
        <v>1.353999972343445E-2</v>
      </c>
      <c r="P3036" s="326">
        <v>1.499999966472387E-2</v>
      </c>
      <c r="Q3036" s="327">
        <v>5100</v>
      </c>
      <c r="R3036" s="326">
        <v>4.1329998522996902E-2</v>
      </c>
      <c r="S3036" s="325">
        <v>4.4070001691579819E-2</v>
      </c>
    </row>
    <row r="3037" spans="1:19" x14ac:dyDescent="0.25">
      <c r="A3037" t="s">
        <v>478</v>
      </c>
      <c r="B3037" t="s">
        <v>284</v>
      </c>
      <c r="C3037" t="s">
        <v>309</v>
      </c>
      <c r="D3037" t="s">
        <v>477</v>
      </c>
      <c r="E3037" t="s">
        <v>122</v>
      </c>
      <c r="F3037" t="s">
        <v>123</v>
      </c>
      <c r="G3037" s="133">
        <v>20</v>
      </c>
      <c r="H3037" t="s">
        <v>274</v>
      </c>
      <c r="I3037" t="s">
        <v>575</v>
      </c>
      <c r="J3037" t="s">
        <v>510</v>
      </c>
      <c r="K3037" s="327">
        <v>25</v>
      </c>
      <c r="L3037" s="326">
        <v>1.097999978810549E-2</v>
      </c>
      <c r="M3037" s="326">
        <v>1.1979999952018259E-2</v>
      </c>
      <c r="N3037" s="327">
        <v>34</v>
      </c>
      <c r="O3037" s="326">
        <v>5.1099997945129871E-3</v>
      </c>
      <c r="P3037" s="326">
        <v>5.6699998676776886E-3</v>
      </c>
      <c r="Q3037" s="327">
        <v>2781</v>
      </c>
      <c r="R3037" s="326">
        <v>2.2539999336004261E-2</v>
      </c>
      <c r="S3037" s="325">
        <v>2.4029999971389771E-2</v>
      </c>
    </row>
    <row r="3038" spans="1:19" x14ac:dyDescent="0.25">
      <c r="A3038" t="s">
        <v>478</v>
      </c>
      <c r="B3038" t="s">
        <v>284</v>
      </c>
      <c r="C3038" t="s">
        <v>309</v>
      </c>
      <c r="D3038" t="s">
        <v>477</v>
      </c>
      <c r="E3038" t="s">
        <v>122</v>
      </c>
      <c r="F3038" t="s">
        <v>123</v>
      </c>
      <c r="G3038" s="133">
        <v>20</v>
      </c>
      <c r="H3038" t="s">
        <v>274</v>
      </c>
      <c r="I3038" t="s">
        <v>575</v>
      </c>
      <c r="J3038" t="s">
        <v>509</v>
      </c>
      <c r="K3038" s="327">
        <v>15</v>
      </c>
      <c r="L3038" s="326">
        <v>6.5899998880922786E-3</v>
      </c>
      <c r="M3038" s="326">
        <v>7.1899998001754284E-3</v>
      </c>
      <c r="N3038" s="327">
        <v>30</v>
      </c>
      <c r="O3038" s="326">
        <v>4.5099998824298382E-3</v>
      </c>
      <c r="P3038" s="326">
        <v>4.999999888241291E-3</v>
      </c>
      <c r="Q3038" s="327">
        <v>909</v>
      </c>
      <c r="R3038" s="326">
        <v>7.3699997738003731E-3</v>
      </c>
      <c r="S3038" s="325">
        <v>7.8499997034668922E-3</v>
      </c>
    </row>
    <row r="3039" spans="1:19" x14ac:dyDescent="0.25">
      <c r="A3039" t="s">
        <v>478</v>
      </c>
      <c r="B3039" t="s">
        <v>284</v>
      </c>
      <c r="C3039" t="s">
        <v>309</v>
      </c>
      <c r="D3039" t="s">
        <v>477</v>
      </c>
      <c r="E3039" t="s">
        <v>122</v>
      </c>
      <c r="F3039" t="s">
        <v>123</v>
      </c>
      <c r="G3039">
        <v>20</v>
      </c>
      <c r="H3039" t="s">
        <v>274</v>
      </c>
      <c r="I3039" t="s">
        <v>575</v>
      </c>
      <c r="J3039" t="s">
        <v>508</v>
      </c>
      <c r="K3039" s="142">
        <v>10</v>
      </c>
      <c r="L3039" s="326">
        <v>4.3899999000132084E-3</v>
      </c>
      <c r="M3039" s="326">
        <v>4.7900001518428334E-3</v>
      </c>
      <c r="N3039" s="142">
        <v>37</v>
      </c>
      <c r="O3039" s="326">
        <v>5.5599999614059934E-3</v>
      </c>
      <c r="P3039" s="326">
        <v>6.1699999496340752E-3</v>
      </c>
      <c r="Q3039" s="142">
        <v>2219</v>
      </c>
      <c r="R3039" s="326">
        <v>1.7980000004172329E-2</v>
      </c>
      <c r="S3039" s="326">
        <v>1.9169999286532399E-2</v>
      </c>
    </row>
    <row r="3040" spans="1:19" x14ac:dyDescent="0.25">
      <c r="A3040" t="s">
        <v>478</v>
      </c>
      <c r="B3040" t="s">
        <v>284</v>
      </c>
      <c r="C3040" t="s">
        <v>309</v>
      </c>
      <c r="D3040" t="s">
        <v>477</v>
      </c>
      <c r="E3040" t="s">
        <v>122</v>
      </c>
      <c r="F3040" t="s">
        <v>123</v>
      </c>
      <c r="G3040" s="133">
        <v>20</v>
      </c>
      <c r="H3040" t="s">
        <v>274</v>
      </c>
      <c r="I3040" t="s">
        <v>575</v>
      </c>
      <c r="J3040" t="s">
        <v>438</v>
      </c>
      <c r="K3040" s="327">
        <v>190</v>
      </c>
      <c r="L3040" s="326">
        <v>8.3480000495910645E-2</v>
      </c>
      <c r="N3040" s="327">
        <v>648</v>
      </c>
      <c r="O3040" s="326">
        <v>9.7460001707077026E-2</v>
      </c>
      <c r="Q3040" s="327">
        <v>7648</v>
      </c>
      <c r="R3040" s="326">
        <v>6.1980001628398902E-2</v>
      </c>
      <c r="S3040" s="325"/>
    </row>
    <row r="3041" spans="1:19" x14ac:dyDescent="0.25">
      <c r="A3041" t="s">
        <v>478</v>
      </c>
      <c r="B3041" t="s">
        <v>284</v>
      </c>
      <c r="C3041" t="s">
        <v>309</v>
      </c>
      <c r="D3041" t="s">
        <v>477</v>
      </c>
      <c r="E3041" t="s">
        <v>122</v>
      </c>
      <c r="F3041" t="s">
        <v>123</v>
      </c>
      <c r="G3041" s="133">
        <v>20</v>
      </c>
      <c r="H3041" t="s">
        <v>274</v>
      </c>
      <c r="I3041" t="s">
        <v>575</v>
      </c>
      <c r="J3041" t="s">
        <v>507</v>
      </c>
      <c r="K3041" s="327">
        <v>1993</v>
      </c>
      <c r="L3041" s="326">
        <v>0.8756600022315979</v>
      </c>
      <c r="M3041" s="326">
        <v>0.95542001724243164</v>
      </c>
      <c r="N3041" s="327">
        <v>5810</v>
      </c>
      <c r="O3041" s="326">
        <v>0.87382000684738159</v>
      </c>
      <c r="P3041" s="326">
        <v>0.96816998720169067</v>
      </c>
      <c r="Q3041" s="327">
        <v>104728</v>
      </c>
      <c r="R3041" s="326">
        <v>0.84878998994827271</v>
      </c>
      <c r="S3041" s="325">
        <v>0.90487998723983765</v>
      </c>
    </row>
    <row r="3042" spans="1:19" x14ac:dyDescent="0.25">
      <c r="A3042" t="s">
        <v>478</v>
      </c>
      <c r="B3042" t="s">
        <v>284</v>
      </c>
      <c r="C3042" t="s">
        <v>309</v>
      </c>
      <c r="D3042" t="s">
        <v>477</v>
      </c>
      <c r="E3042" t="s">
        <v>122</v>
      </c>
      <c r="F3042" t="s">
        <v>123</v>
      </c>
      <c r="G3042" s="133">
        <v>20</v>
      </c>
      <c r="H3042" t="s">
        <v>274</v>
      </c>
      <c r="I3042" t="s">
        <v>576</v>
      </c>
      <c r="J3042" t="s">
        <v>485</v>
      </c>
      <c r="K3042" s="327">
        <v>0</v>
      </c>
      <c r="L3042" s="326">
        <v>0</v>
      </c>
      <c r="N3042" s="327">
        <v>0</v>
      </c>
      <c r="O3042" s="326">
        <v>0</v>
      </c>
      <c r="Q3042" s="327">
        <v>2</v>
      </c>
      <c r="R3042" s="326">
        <v>1.99999994947575E-5</v>
      </c>
      <c r="S3042" s="325">
        <v>0.5</v>
      </c>
    </row>
    <row r="3043" spans="1:19" x14ac:dyDescent="0.25">
      <c r="A3043" t="s">
        <v>478</v>
      </c>
      <c r="B3043" t="s">
        <v>284</v>
      </c>
      <c r="C3043" t="s">
        <v>309</v>
      </c>
      <c r="D3043" t="s">
        <v>477</v>
      </c>
      <c r="E3043" t="s">
        <v>122</v>
      </c>
      <c r="F3043" t="s">
        <v>123</v>
      </c>
      <c r="G3043" s="133">
        <v>20</v>
      </c>
      <c r="H3043" t="s">
        <v>274</v>
      </c>
      <c r="I3043" t="s">
        <v>576</v>
      </c>
      <c r="J3043" t="s">
        <v>484</v>
      </c>
      <c r="K3043" s="327">
        <v>0</v>
      </c>
      <c r="L3043" s="326">
        <v>0</v>
      </c>
      <c r="N3043" s="327">
        <v>0</v>
      </c>
      <c r="O3043" s="326">
        <v>0</v>
      </c>
      <c r="Q3043" s="327">
        <v>2</v>
      </c>
      <c r="R3043" s="326">
        <v>1.99999994947575E-5</v>
      </c>
      <c r="S3043" s="325">
        <v>0.5</v>
      </c>
    </row>
    <row r="3044" spans="1:19" x14ac:dyDescent="0.25">
      <c r="A3044" t="s">
        <v>478</v>
      </c>
      <c r="B3044" t="s">
        <v>284</v>
      </c>
      <c r="C3044" t="s">
        <v>309</v>
      </c>
      <c r="D3044" t="s">
        <v>477</v>
      </c>
      <c r="E3044" t="s">
        <v>122</v>
      </c>
      <c r="F3044" t="s">
        <v>123</v>
      </c>
      <c r="G3044">
        <v>20</v>
      </c>
      <c r="H3044" t="s">
        <v>274</v>
      </c>
      <c r="I3044" t="s">
        <v>576</v>
      </c>
      <c r="J3044" t="s">
        <v>438</v>
      </c>
      <c r="K3044" s="142">
        <v>2276</v>
      </c>
      <c r="L3044" s="326">
        <v>1</v>
      </c>
      <c r="N3044" s="142">
        <v>6649</v>
      </c>
      <c r="O3044" s="326">
        <v>1</v>
      </c>
      <c r="Q3044" s="142">
        <v>123381</v>
      </c>
      <c r="R3044" s="326">
        <v>0.99997001886367798</v>
      </c>
    </row>
    <row r="3045" spans="1:19" x14ac:dyDescent="0.25">
      <c r="A3045" t="s">
        <v>478</v>
      </c>
      <c r="B3045" t="s">
        <v>284</v>
      </c>
      <c r="C3045" t="s">
        <v>309</v>
      </c>
      <c r="D3045" t="s">
        <v>477</v>
      </c>
      <c r="E3045" t="s">
        <v>122</v>
      </c>
      <c r="F3045" t="s">
        <v>123</v>
      </c>
      <c r="G3045" s="133">
        <v>20</v>
      </c>
      <c r="H3045" t="s">
        <v>274</v>
      </c>
      <c r="I3045" t="s">
        <v>504</v>
      </c>
      <c r="J3045" t="s">
        <v>506</v>
      </c>
      <c r="K3045" s="327">
        <v>114</v>
      </c>
      <c r="L3045" s="326">
        <v>5.0090000033378601E-2</v>
      </c>
      <c r="N3045" s="327">
        <v>326</v>
      </c>
      <c r="O3045" s="326">
        <v>4.9029998481273651E-2</v>
      </c>
      <c r="Q3045" s="327">
        <v>14319</v>
      </c>
      <c r="R3045" s="326">
        <v>0.11604999750852581</v>
      </c>
      <c r="S3045" s="325"/>
    </row>
    <row r="3046" spans="1:19" x14ac:dyDescent="0.25">
      <c r="A3046" t="s">
        <v>478</v>
      </c>
      <c r="B3046" t="s">
        <v>284</v>
      </c>
      <c r="C3046" t="s">
        <v>309</v>
      </c>
      <c r="D3046" t="s">
        <v>477</v>
      </c>
      <c r="E3046" t="s">
        <v>122</v>
      </c>
      <c r="F3046" t="s">
        <v>123</v>
      </c>
      <c r="G3046" s="133">
        <v>20</v>
      </c>
      <c r="H3046" t="s">
        <v>274</v>
      </c>
      <c r="I3046" t="s">
        <v>504</v>
      </c>
      <c r="J3046" t="s">
        <v>424</v>
      </c>
      <c r="K3046" s="327">
        <v>276</v>
      </c>
      <c r="L3046" s="326">
        <v>0.1212700009346008</v>
      </c>
      <c r="M3046" s="326">
        <v>0.12766000628471369</v>
      </c>
      <c r="N3046" s="327">
        <v>668</v>
      </c>
      <c r="O3046" s="326">
        <v>0.1004699990153313</v>
      </c>
      <c r="P3046" s="326">
        <v>0.10565000027418139</v>
      </c>
      <c r="Q3046" s="327">
        <v>13286</v>
      </c>
      <c r="R3046" s="326">
        <v>0.1076800003647804</v>
      </c>
      <c r="S3046" s="325">
        <v>0.12182000279426571</v>
      </c>
    </row>
    <row r="3047" spans="1:19" x14ac:dyDescent="0.25">
      <c r="A3047" t="s">
        <v>478</v>
      </c>
      <c r="B3047" t="s">
        <v>284</v>
      </c>
      <c r="C3047" t="s">
        <v>309</v>
      </c>
      <c r="D3047" t="s">
        <v>477</v>
      </c>
      <c r="E3047" t="s">
        <v>122</v>
      </c>
      <c r="F3047" t="s">
        <v>123</v>
      </c>
      <c r="G3047" s="133">
        <v>20</v>
      </c>
      <c r="H3047" t="s">
        <v>274</v>
      </c>
      <c r="I3047" t="s">
        <v>504</v>
      </c>
      <c r="J3047" t="s">
        <v>455</v>
      </c>
      <c r="K3047" s="327">
        <v>960</v>
      </c>
      <c r="L3047" s="326">
        <v>0.42179000377655029</v>
      </c>
      <c r="M3047" s="326">
        <v>0.44402998685836792</v>
      </c>
      <c r="N3047" s="327">
        <v>2426</v>
      </c>
      <c r="O3047" s="326">
        <v>0.36487001180648798</v>
      </c>
      <c r="P3047" s="326">
        <v>0.38367998600006098</v>
      </c>
      <c r="Q3047" s="327">
        <v>43045</v>
      </c>
      <c r="R3047" s="326">
        <v>0.34887000918388372</v>
      </c>
      <c r="S3047" s="325">
        <v>0.39467000961303711</v>
      </c>
    </row>
    <row r="3048" spans="1:19" x14ac:dyDescent="0.25">
      <c r="A3048" t="s">
        <v>478</v>
      </c>
      <c r="B3048" t="s">
        <v>284</v>
      </c>
      <c r="C3048" t="s">
        <v>309</v>
      </c>
      <c r="D3048" t="s">
        <v>477</v>
      </c>
      <c r="E3048" t="s">
        <v>122</v>
      </c>
      <c r="F3048" t="s">
        <v>123</v>
      </c>
      <c r="G3048" s="133">
        <v>20</v>
      </c>
      <c r="H3048" t="s">
        <v>274</v>
      </c>
      <c r="I3048" t="s">
        <v>504</v>
      </c>
      <c r="J3048" t="s">
        <v>505</v>
      </c>
      <c r="K3048" s="327">
        <v>758</v>
      </c>
      <c r="L3048" s="326">
        <v>0.33303999900817871</v>
      </c>
      <c r="M3048" s="326">
        <v>0.35060000419616699</v>
      </c>
      <c r="N3048" s="327">
        <v>2579</v>
      </c>
      <c r="O3048" s="326">
        <v>0.38787999749183649</v>
      </c>
      <c r="P3048" s="326">
        <v>0.40788000822067261</v>
      </c>
      <c r="Q3048" s="327">
        <v>42835</v>
      </c>
      <c r="R3048" s="326">
        <v>0.34716999530792242</v>
      </c>
      <c r="S3048" s="325">
        <v>0.39274001121521002</v>
      </c>
    </row>
    <row r="3049" spans="1:19" x14ac:dyDescent="0.25">
      <c r="A3049" t="s">
        <v>478</v>
      </c>
      <c r="B3049" t="s">
        <v>284</v>
      </c>
      <c r="C3049" t="s">
        <v>309</v>
      </c>
      <c r="D3049" t="s">
        <v>477</v>
      </c>
      <c r="E3049" t="s">
        <v>122</v>
      </c>
      <c r="F3049" t="s">
        <v>123</v>
      </c>
      <c r="G3049" s="133">
        <v>20</v>
      </c>
      <c r="H3049" t="s">
        <v>274</v>
      </c>
      <c r="I3049" t="s">
        <v>504</v>
      </c>
      <c r="J3049" t="s">
        <v>503</v>
      </c>
      <c r="K3049" s="327">
        <v>168</v>
      </c>
      <c r="L3049" s="326">
        <v>7.3810003697872162E-2</v>
      </c>
      <c r="M3049" s="326">
        <v>7.7710002660751343E-2</v>
      </c>
      <c r="N3049" s="327">
        <v>650</v>
      </c>
      <c r="O3049" s="326">
        <v>9.7759999334812164E-2</v>
      </c>
      <c r="P3049" s="326">
        <v>0.10279999673366549</v>
      </c>
      <c r="Q3049" s="327">
        <v>9900</v>
      </c>
      <c r="R3049" s="326">
        <v>8.0239996314048767E-2</v>
      </c>
      <c r="S3049" s="325">
        <v>9.0769998729228973E-2</v>
      </c>
    </row>
    <row r="3050" spans="1:19" x14ac:dyDescent="0.25">
      <c r="A3050" t="s">
        <v>478</v>
      </c>
      <c r="B3050" t="s">
        <v>284</v>
      </c>
      <c r="C3050" t="s">
        <v>309</v>
      </c>
      <c r="D3050" t="s">
        <v>477</v>
      </c>
      <c r="E3050" t="s">
        <v>122</v>
      </c>
      <c r="F3050" t="s">
        <v>123</v>
      </c>
      <c r="G3050" s="133">
        <v>20</v>
      </c>
      <c r="H3050" t="s">
        <v>274</v>
      </c>
      <c r="I3050" t="s">
        <v>501</v>
      </c>
      <c r="J3050" t="s">
        <v>502</v>
      </c>
      <c r="K3050" s="327">
        <v>114</v>
      </c>
      <c r="L3050" s="326">
        <v>5.0090000033378601E-2</v>
      </c>
      <c r="N3050" s="327">
        <v>326</v>
      </c>
      <c r="O3050" s="326">
        <v>4.9029998481273651E-2</v>
      </c>
      <c r="Q3050" s="327">
        <v>14319</v>
      </c>
      <c r="R3050" s="326">
        <v>0.11604999750852581</v>
      </c>
      <c r="S3050" s="325"/>
    </row>
    <row r="3051" spans="1:19" x14ac:dyDescent="0.25">
      <c r="A3051" t="s">
        <v>478</v>
      </c>
      <c r="B3051" t="s">
        <v>284</v>
      </c>
      <c r="C3051" t="s">
        <v>309</v>
      </c>
      <c r="D3051" t="s">
        <v>477</v>
      </c>
      <c r="E3051" t="s">
        <v>122</v>
      </c>
      <c r="F3051" t="s">
        <v>123</v>
      </c>
      <c r="G3051" s="133">
        <v>20</v>
      </c>
      <c r="H3051" t="s">
        <v>274</v>
      </c>
      <c r="I3051" t="s">
        <v>501</v>
      </c>
      <c r="J3051" t="s">
        <v>500</v>
      </c>
      <c r="K3051" s="327">
        <v>2162</v>
      </c>
      <c r="L3051" s="326">
        <v>0.94990998506546021</v>
      </c>
      <c r="M3051" s="326">
        <v>1</v>
      </c>
      <c r="N3051" s="327">
        <v>6323</v>
      </c>
      <c r="O3051" s="326">
        <v>0.95096999406814575</v>
      </c>
      <c r="P3051" s="326">
        <v>1</v>
      </c>
      <c r="Q3051" s="327">
        <v>109066</v>
      </c>
      <c r="R3051" s="326">
        <v>0.88394999504089355</v>
      </c>
      <c r="S3051" s="325">
        <v>1</v>
      </c>
    </row>
    <row r="3052" spans="1:19" x14ac:dyDescent="0.25">
      <c r="A3052" t="s">
        <v>478</v>
      </c>
      <c r="B3052" t="s">
        <v>284</v>
      </c>
      <c r="C3052" t="s">
        <v>309</v>
      </c>
      <c r="D3052" t="s">
        <v>477</v>
      </c>
      <c r="E3052" t="s">
        <v>122</v>
      </c>
      <c r="F3052" t="s">
        <v>123</v>
      </c>
      <c r="G3052" s="133">
        <v>20</v>
      </c>
      <c r="H3052" t="s">
        <v>274</v>
      </c>
      <c r="I3052" t="s">
        <v>577</v>
      </c>
      <c r="J3052" t="s">
        <v>493</v>
      </c>
      <c r="K3052" s="327">
        <v>1911</v>
      </c>
      <c r="L3052" s="326">
        <v>0.83963000774383545</v>
      </c>
      <c r="N3052" s="327">
        <v>2968</v>
      </c>
      <c r="O3052" s="326">
        <v>0.44637998938560491</v>
      </c>
      <c r="Q3052" s="327">
        <v>45663</v>
      </c>
      <c r="R3052" s="326">
        <v>0.37009000778198242</v>
      </c>
      <c r="S3052" s="325"/>
    </row>
    <row r="3053" spans="1:19" x14ac:dyDescent="0.25">
      <c r="A3053" t="s">
        <v>478</v>
      </c>
      <c r="B3053" t="s">
        <v>284</v>
      </c>
      <c r="C3053" t="s">
        <v>309</v>
      </c>
      <c r="D3053" t="s">
        <v>477</v>
      </c>
      <c r="E3053" t="s">
        <v>122</v>
      </c>
      <c r="F3053" t="s">
        <v>123</v>
      </c>
      <c r="G3053" s="133">
        <v>20</v>
      </c>
      <c r="H3053" t="s">
        <v>274</v>
      </c>
      <c r="I3053" t="s">
        <v>577</v>
      </c>
      <c r="J3053" t="s">
        <v>492</v>
      </c>
      <c r="K3053" s="327">
        <v>339</v>
      </c>
      <c r="L3053" s="326">
        <v>0.14894999563694</v>
      </c>
      <c r="M3053" s="326">
        <v>0.92877000570297241</v>
      </c>
      <c r="N3053" s="327">
        <v>3013</v>
      </c>
      <c r="O3053" s="326">
        <v>0.45315000414848328</v>
      </c>
      <c r="P3053" s="326">
        <v>0.81853002309799194</v>
      </c>
      <c r="Q3053" s="327">
        <v>63272</v>
      </c>
      <c r="R3053" s="326">
        <v>0.51279997825622559</v>
      </c>
      <c r="S3053" s="325">
        <v>0.81407999992370605</v>
      </c>
    </row>
    <row r="3054" spans="1:19" x14ac:dyDescent="0.25">
      <c r="A3054" t="s">
        <v>478</v>
      </c>
      <c r="B3054" t="s">
        <v>284</v>
      </c>
      <c r="C3054" t="s">
        <v>309</v>
      </c>
      <c r="D3054" t="s">
        <v>477</v>
      </c>
      <c r="E3054" t="s">
        <v>122</v>
      </c>
      <c r="F3054" t="s">
        <v>123</v>
      </c>
      <c r="G3054" s="133">
        <v>20</v>
      </c>
      <c r="H3054" t="s">
        <v>274</v>
      </c>
      <c r="I3054" t="s">
        <v>577</v>
      </c>
      <c r="J3054" t="s">
        <v>491</v>
      </c>
      <c r="K3054" s="327">
        <v>24</v>
      </c>
      <c r="L3054" s="326">
        <v>1.05400001630187E-2</v>
      </c>
      <c r="M3054" s="326">
        <v>6.5750002861022949E-2</v>
      </c>
      <c r="N3054" s="327">
        <v>410</v>
      </c>
      <c r="O3054" s="326">
        <v>6.1659999191761017E-2</v>
      </c>
      <c r="P3054" s="326">
        <v>0.11138000339269639</v>
      </c>
      <c r="Q3054" s="327">
        <v>9186</v>
      </c>
      <c r="R3054" s="326">
        <v>7.4450001120567322E-2</v>
      </c>
      <c r="S3054" s="325">
        <v>0.11818999797105791</v>
      </c>
    </row>
    <row r="3055" spans="1:19" x14ac:dyDescent="0.25">
      <c r="A3055" t="s">
        <v>478</v>
      </c>
      <c r="B3055" t="s">
        <v>284</v>
      </c>
      <c r="C3055" t="s">
        <v>309</v>
      </c>
      <c r="D3055" t="s">
        <v>477</v>
      </c>
      <c r="E3055" t="s">
        <v>122</v>
      </c>
      <c r="F3055" t="s">
        <v>123</v>
      </c>
      <c r="G3055" s="133">
        <v>20</v>
      </c>
      <c r="H3055" t="s">
        <v>274</v>
      </c>
      <c r="I3055" t="s">
        <v>577</v>
      </c>
      <c r="J3055" t="s">
        <v>490</v>
      </c>
      <c r="K3055" s="327">
        <v>2</v>
      </c>
      <c r="L3055" s="326">
        <v>8.800000068731606E-4</v>
      </c>
      <c r="M3055" s="326">
        <v>5.4799998179078102E-3</v>
      </c>
      <c r="N3055" s="327">
        <v>158</v>
      </c>
      <c r="O3055" s="326">
        <v>2.3760000243783001E-2</v>
      </c>
      <c r="P3055" s="326">
        <v>4.2920000851154327E-2</v>
      </c>
      <c r="Q3055" s="327">
        <v>3071</v>
      </c>
      <c r="R3055" s="326">
        <v>2.489000000059605E-2</v>
      </c>
      <c r="S3055" s="325">
        <v>3.9510000497102737E-2</v>
      </c>
    </row>
    <row r="3056" spans="1:19" x14ac:dyDescent="0.25">
      <c r="A3056" t="s">
        <v>478</v>
      </c>
      <c r="B3056" t="s">
        <v>284</v>
      </c>
      <c r="C3056" t="s">
        <v>309</v>
      </c>
      <c r="D3056" t="s">
        <v>477</v>
      </c>
      <c r="E3056" t="s">
        <v>122</v>
      </c>
      <c r="F3056" t="s">
        <v>123</v>
      </c>
      <c r="G3056" s="133">
        <v>20</v>
      </c>
      <c r="H3056" t="s">
        <v>274</v>
      </c>
      <c r="I3056" t="s">
        <v>577</v>
      </c>
      <c r="J3056" t="s">
        <v>489</v>
      </c>
      <c r="K3056" s="327">
        <v>0</v>
      </c>
      <c r="L3056" s="326">
        <v>0</v>
      </c>
      <c r="M3056" s="326">
        <v>0</v>
      </c>
      <c r="N3056" s="327">
        <v>88</v>
      </c>
      <c r="O3056" s="326">
        <v>1.3240000233054159E-2</v>
      </c>
      <c r="P3056" s="326">
        <v>2.3910000920295719E-2</v>
      </c>
      <c r="Q3056" s="327">
        <v>1819</v>
      </c>
      <c r="R3056" s="326">
        <v>1.473999954760075E-2</v>
      </c>
      <c r="S3056" s="325">
        <v>2.339999936521053E-2</v>
      </c>
    </row>
    <row r="3057" spans="1:19" x14ac:dyDescent="0.25">
      <c r="A3057" t="s">
        <v>478</v>
      </c>
      <c r="B3057" t="s">
        <v>284</v>
      </c>
      <c r="C3057" t="s">
        <v>309</v>
      </c>
      <c r="D3057" t="s">
        <v>477</v>
      </c>
      <c r="E3057" t="s">
        <v>122</v>
      </c>
      <c r="F3057" t="s">
        <v>123</v>
      </c>
      <c r="G3057" s="133">
        <v>20</v>
      </c>
      <c r="H3057" t="s">
        <v>274</v>
      </c>
      <c r="I3057" t="s">
        <v>577</v>
      </c>
      <c r="J3057" t="s">
        <v>488</v>
      </c>
      <c r="K3057" s="327">
        <v>0</v>
      </c>
      <c r="L3057" s="326">
        <v>0</v>
      </c>
      <c r="M3057" s="326">
        <v>0</v>
      </c>
      <c r="N3057" s="327">
        <v>12</v>
      </c>
      <c r="O3057" s="326">
        <v>1.799999969080091E-3</v>
      </c>
      <c r="P3057" s="326">
        <v>3.259999910369515E-3</v>
      </c>
      <c r="Q3057" s="327">
        <v>374</v>
      </c>
      <c r="R3057" s="326">
        <v>3.03000002168119E-3</v>
      </c>
      <c r="S3057" s="325">
        <v>4.8099998384714127E-3</v>
      </c>
    </row>
    <row r="3058" spans="1:19" x14ac:dyDescent="0.25">
      <c r="A3058" t="s">
        <v>478</v>
      </c>
      <c r="B3058" t="s">
        <v>284</v>
      </c>
      <c r="C3058" t="s">
        <v>309</v>
      </c>
      <c r="D3058" t="s">
        <v>477</v>
      </c>
      <c r="E3058" t="s">
        <v>122</v>
      </c>
      <c r="F3058" t="s">
        <v>123</v>
      </c>
      <c r="G3058" s="133">
        <v>20</v>
      </c>
      <c r="H3058" t="s">
        <v>274</v>
      </c>
      <c r="I3058" t="s">
        <v>499</v>
      </c>
      <c r="J3058" t="s">
        <v>261</v>
      </c>
      <c r="K3058" s="327">
        <v>2267</v>
      </c>
      <c r="L3058" s="326">
        <v>0.99605000019073486</v>
      </c>
      <c r="N3058" s="327">
        <v>6602</v>
      </c>
      <c r="O3058" s="326">
        <v>0.99292999505996704</v>
      </c>
      <c r="Q3058" s="327">
        <v>122496</v>
      </c>
      <c r="R3058" s="326">
        <v>0.99278998374938965</v>
      </c>
      <c r="S3058" s="325"/>
    </row>
    <row r="3059" spans="1:19" x14ac:dyDescent="0.25">
      <c r="A3059" t="s">
        <v>478</v>
      </c>
      <c r="B3059" t="s">
        <v>284</v>
      </c>
      <c r="C3059" t="s">
        <v>309</v>
      </c>
      <c r="D3059" t="s">
        <v>477</v>
      </c>
      <c r="E3059" t="s">
        <v>122</v>
      </c>
      <c r="F3059" t="s">
        <v>123</v>
      </c>
      <c r="G3059" s="133">
        <v>20</v>
      </c>
      <c r="H3059" t="s">
        <v>274</v>
      </c>
      <c r="I3059" t="s">
        <v>499</v>
      </c>
      <c r="J3059" t="s">
        <v>262</v>
      </c>
      <c r="K3059" s="327">
        <v>9</v>
      </c>
      <c r="L3059" s="326">
        <v>3.9499998092651367E-3</v>
      </c>
      <c r="N3059" s="327">
        <v>47</v>
      </c>
      <c r="O3059" s="326">
        <v>7.0699998177587986E-3</v>
      </c>
      <c r="Q3059" s="327">
        <v>889</v>
      </c>
      <c r="R3059" s="326">
        <v>7.2099999524652958E-3</v>
      </c>
      <c r="S3059" s="325"/>
    </row>
    <row r="3060" spans="1:19" x14ac:dyDescent="0.25">
      <c r="A3060" t="s">
        <v>478</v>
      </c>
      <c r="B3060" t="s">
        <v>284</v>
      </c>
      <c r="C3060" t="s">
        <v>309</v>
      </c>
      <c r="D3060" t="s">
        <v>477</v>
      </c>
      <c r="E3060" t="s">
        <v>122</v>
      </c>
      <c r="F3060" t="s">
        <v>123</v>
      </c>
      <c r="G3060" s="133">
        <v>20</v>
      </c>
      <c r="H3060" t="s">
        <v>274</v>
      </c>
      <c r="I3060" t="s">
        <v>578</v>
      </c>
      <c r="J3060" t="s">
        <v>498</v>
      </c>
      <c r="K3060" s="327">
        <v>251</v>
      </c>
      <c r="L3060" s="326">
        <v>0.1102799996733665</v>
      </c>
      <c r="N3060" s="327">
        <v>449</v>
      </c>
      <c r="O3060" s="326">
        <v>6.752999871969223E-2</v>
      </c>
      <c r="Q3060" s="327">
        <v>17871</v>
      </c>
      <c r="R3060" s="326">
        <v>0.1448400020599365</v>
      </c>
      <c r="S3060" s="325"/>
    </row>
    <row r="3061" spans="1:19" x14ac:dyDescent="0.25">
      <c r="A3061" t="s">
        <v>478</v>
      </c>
      <c r="B3061" t="s">
        <v>284</v>
      </c>
      <c r="C3061" t="s">
        <v>309</v>
      </c>
      <c r="D3061" t="s">
        <v>477</v>
      </c>
      <c r="E3061" t="s">
        <v>122</v>
      </c>
      <c r="F3061" t="s">
        <v>123</v>
      </c>
      <c r="G3061" s="133">
        <v>20</v>
      </c>
      <c r="H3061" t="s">
        <v>274</v>
      </c>
      <c r="I3061" t="s">
        <v>578</v>
      </c>
      <c r="J3061" t="s">
        <v>497</v>
      </c>
      <c r="K3061" s="327">
        <v>329</v>
      </c>
      <c r="L3061" s="326">
        <v>0.14454999566078189</v>
      </c>
      <c r="N3061" s="327">
        <v>848</v>
      </c>
      <c r="O3061" s="326">
        <v>0.12754000723361969</v>
      </c>
      <c r="Q3061" s="327">
        <v>21943</v>
      </c>
      <c r="R3061" s="326">
        <v>0.17783999443054199</v>
      </c>
      <c r="S3061" s="325"/>
    </row>
    <row r="3062" spans="1:19" x14ac:dyDescent="0.25">
      <c r="A3062" t="s">
        <v>478</v>
      </c>
      <c r="B3062" t="s">
        <v>284</v>
      </c>
      <c r="C3062" t="s">
        <v>309</v>
      </c>
      <c r="D3062" t="s">
        <v>477</v>
      </c>
      <c r="E3062" t="s">
        <v>122</v>
      </c>
      <c r="F3062" t="s">
        <v>123</v>
      </c>
      <c r="G3062">
        <v>20</v>
      </c>
      <c r="H3062" t="s">
        <v>274</v>
      </c>
      <c r="I3062" t="s">
        <v>578</v>
      </c>
      <c r="J3062" t="s">
        <v>496</v>
      </c>
      <c r="K3062" s="142">
        <v>406</v>
      </c>
      <c r="L3062" s="326">
        <v>0.17837999761104581</v>
      </c>
      <c r="N3062" s="142">
        <v>1660</v>
      </c>
      <c r="O3062" s="326">
        <v>0.24966000020504001</v>
      </c>
      <c r="Q3062" s="142">
        <v>25988</v>
      </c>
      <c r="R3062" s="326">
        <v>0.21062999963760379</v>
      </c>
    </row>
    <row r="3063" spans="1:19" x14ac:dyDescent="0.25">
      <c r="A3063" t="s">
        <v>478</v>
      </c>
      <c r="B3063" t="s">
        <v>284</v>
      </c>
      <c r="C3063" t="s">
        <v>309</v>
      </c>
      <c r="D3063" t="s">
        <v>477</v>
      </c>
      <c r="E3063" t="s">
        <v>122</v>
      </c>
      <c r="F3063" t="s">
        <v>123</v>
      </c>
      <c r="G3063" s="133">
        <v>20</v>
      </c>
      <c r="H3063" t="s">
        <v>274</v>
      </c>
      <c r="I3063" t="s">
        <v>578</v>
      </c>
      <c r="J3063" t="s">
        <v>495</v>
      </c>
      <c r="K3063" s="327">
        <v>555</v>
      </c>
      <c r="L3063" s="326">
        <v>0.2438499927520752</v>
      </c>
      <c r="N3063" s="327">
        <v>1694</v>
      </c>
      <c r="O3063" s="326">
        <v>0.25477999448776251</v>
      </c>
      <c r="Q3063" s="327">
        <v>27975</v>
      </c>
      <c r="R3063" s="326">
        <v>0.22673000395298001</v>
      </c>
      <c r="S3063" s="325"/>
    </row>
    <row r="3064" spans="1:19" x14ac:dyDescent="0.25">
      <c r="A3064" t="s">
        <v>478</v>
      </c>
      <c r="B3064" t="s">
        <v>284</v>
      </c>
      <c r="C3064" t="s">
        <v>309</v>
      </c>
      <c r="D3064" t="s">
        <v>477</v>
      </c>
      <c r="E3064" t="s">
        <v>122</v>
      </c>
      <c r="F3064" t="s">
        <v>123</v>
      </c>
      <c r="G3064" s="133">
        <v>20</v>
      </c>
      <c r="H3064" t="s">
        <v>274</v>
      </c>
      <c r="I3064" t="s">
        <v>578</v>
      </c>
      <c r="J3064" t="s">
        <v>494</v>
      </c>
      <c r="K3064" s="327">
        <v>735</v>
      </c>
      <c r="L3064" s="326">
        <v>0.32293000817298889</v>
      </c>
      <c r="N3064" s="327">
        <v>1998</v>
      </c>
      <c r="O3064" s="326">
        <v>0.30050000548362732</v>
      </c>
      <c r="Q3064" s="327">
        <v>29608</v>
      </c>
      <c r="R3064" s="326">
        <v>0.23995999991893771</v>
      </c>
      <c r="S3064" s="325"/>
    </row>
    <row r="3065" spans="1:19" x14ac:dyDescent="0.25">
      <c r="A3065" t="s">
        <v>478</v>
      </c>
      <c r="B3065" t="s">
        <v>284</v>
      </c>
      <c r="C3065" t="s">
        <v>309</v>
      </c>
      <c r="D3065" t="s">
        <v>477</v>
      </c>
      <c r="E3065" t="s">
        <v>122</v>
      </c>
      <c r="F3065" t="s">
        <v>123</v>
      </c>
      <c r="G3065" s="133">
        <v>20</v>
      </c>
      <c r="H3065" t="s">
        <v>274</v>
      </c>
      <c r="I3065" t="s">
        <v>476</v>
      </c>
      <c r="J3065" t="s">
        <v>482</v>
      </c>
      <c r="K3065" s="327">
        <v>1762</v>
      </c>
      <c r="L3065" s="326">
        <v>0.77416998147964478</v>
      </c>
      <c r="M3065" s="326">
        <v>0.79692000150680542</v>
      </c>
      <c r="N3065" s="327">
        <v>5102</v>
      </c>
      <c r="O3065" s="326">
        <v>0.76732999086380005</v>
      </c>
      <c r="P3065" s="326">
        <v>0.79272997379302979</v>
      </c>
      <c r="Q3065" s="327">
        <v>91484</v>
      </c>
      <c r="R3065" s="326">
        <v>0.74145001173019409</v>
      </c>
      <c r="S3065" s="325">
        <v>0.77395999431610107</v>
      </c>
    </row>
    <row r="3066" spans="1:19" x14ac:dyDescent="0.25">
      <c r="A3066" t="s">
        <v>478</v>
      </c>
      <c r="B3066" t="s">
        <v>284</v>
      </c>
      <c r="C3066" t="s">
        <v>309</v>
      </c>
      <c r="D3066" t="s">
        <v>477</v>
      </c>
      <c r="E3066" t="s">
        <v>122</v>
      </c>
      <c r="F3066" t="s">
        <v>123</v>
      </c>
      <c r="G3066" s="133">
        <v>20</v>
      </c>
      <c r="H3066" t="s">
        <v>274</v>
      </c>
      <c r="I3066" t="s">
        <v>476</v>
      </c>
      <c r="J3066" t="s">
        <v>481</v>
      </c>
      <c r="K3066" s="327">
        <v>203</v>
      </c>
      <c r="L3066" s="326">
        <v>8.9189998805522919E-2</v>
      </c>
      <c r="M3066" s="326">
        <v>9.181000292301178E-2</v>
      </c>
      <c r="N3066" s="327">
        <v>583</v>
      </c>
      <c r="O3066" s="326">
        <v>8.7679997086524963E-2</v>
      </c>
      <c r="P3066" s="326">
        <v>9.0580001473426819E-2</v>
      </c>
      <c r="Q3066" s="327">
        <v>12086</v>
      </c>
      <c r="R3066" s="326">
        <v>9.7949996590614319E-2</v>
      </c>
      <c r="S3066" s="325">
        <v>0.1022500023245811</v>
      </c>
    </row>
    <row r="3067" spans="1:19" x14ac:dyDescent="0.25">
      <c r="A3067" t="s">
        <v>478</v>
      </c>
      <c r="B3067" t="s">
        <v>284</v>
      </c>
      <c r="C3067" t="s">
        <v>309</v>
      </c>
      <c r="D3067" t="s">
        <v>477</v>
      </c>
      <c r="E3067" t="s">
        <v>122</v>
      </c>
      <c r="F3067" t="s">
        <v>123</v>
      </c>
      <c r="G3067" s="133">
        <v>20</v>
      </c>
      <c r="H3067" t="s">
        <v>274</v>
      </c>
      <c r="I3067" t="s">
        <v>476</v>
      </c>
      <c r="J3067" t="s">
        <v>480</v>
      </c>
      <c r="K3067" s="327">
        <v>143</v>
      </c>
      <c r="L3067" s="326">
        <v>6.283000111579895E-2</v>
      </c>
      <c r="M3067" s="326">
        <v>6.4680002629756927E-2</v>
      </c>
      <c r="N3067" s="327">
        <v>456</v>
      </c>
      <c r="O3067" s="326">
        <v>6.8580001592636108E-2</v>
      </c>
      <c r="P3067" s="326">
        <v>7.0849999785423279E-2</v>
      </c>
      <c r="Q3067" s="327">
        <v>8487</v>
      </c>
      <c r="R3067" s="326">
        <v>6.8779997527599335E-2</v>
      </c>
      <c r="S3067" s="325">
        <v>7.1800000965595245E-2</v>
      </c>
    </row>
    <row r="3068" spans="1:19" x14ac:dyDescent="0.25">
      <c r="A3068" t="s">
        <v>478</v>
      </c>
      <c r="B3068" t="s">
        <v>284</v>
      </c>
      <c r="C3068" t="s">
        <v>309</v>
      </c>
      <c r="D3068" t="s">
        <v>477</v>
      </c>
      <c r="E3068" t="s">
        <v>122</v>
      </c>
      <c r="F3068" t="s">
        <v>123</v>
      </c>
      <c r="G3068" s="133">
        <v>20</v>
      </c>
      <c r="H3068" t="s">
        <v>274</v>
      </c>
      <c r="I3068" t="s">
        <v>476</v>
      </c>
      <c r="J3068" t="s">
        <v>479</v>
      </c>
      <c r="K3068" s="327">
        <v>65</v>
      </c>
      <c r="L3068" s="326">
        <v>2.8559999540448189E-2</v>
      </c>
      <c r="N3068" s="327">
        <v>213</v>
      </c>
      <c r="O3068" s="326">
        <v>3.2030001282691963E-2</v>
      </c>
      <c r="Q3068" s="327">
        <v>5183</v>
      </c>
      <c r="R3068" s="326">
        <v>4.2010001838207238E-2</v>
      </c>
      <c r="S3068" s="325"/>
    </row>
    <row r="3069" spans="1:19" x14ac:dyDescent="0.25">
      <c r="A3069" t="s">
        <v>478</v>
      </c>
      <c r="B3069" t="s">
        <v>284</v>
      </c>
      <c r="C3069" t="s">
        <v>309</v>
      </c>
      <c r="D3069" t="s">
        <v>477</v>
      </c>
      <c r="E3069" t="s">
        <v>122</v>
      </c>
      <c r="F3069" t="s">
        <v>123</v>
      </c>
      <c r="G3069" s="133">
        <v>20</v>
      </c>
      <c r="H3069" t="s">
        <v>274</v>
      </c>
      <c r="I3069" t="s">
        <v>476</v>
      </c>
      <c r="J3069" t="s">
        <v>475</v>
      </c>
      <c r="K3069" s="327">
        <v>103</v>
      </c>
      <c r="L3069" s="326">
        <v>4.5249998569488532E-2</v>
      </c>
      <c r="M3069" s="326">
        <v>4.659000039100647E-2</v>
      </c>
      <c r="N3069" s="327">
        <v>295</v>
      </c>
      <c r="O3069" s="326">
        <v>4.4369999319314957E-2</v>
      </c>
      <c r="P3069" s="326">
        <v>4.5839998871088028E-2</v>
      </c>
      <c r="Q3069" s="327">
        <v>6145</v>
      </c>
      <c r="R3069" s="326">
        <v>4.9800001084804528E-2</v>
      </c>
      <c r="S3069" s="325">
        <v>5.1989998668432243E-2</v>
      </c>
    </row>
    <row r="3070" spans="1:19" x14ac:dyDescent="0.25">
      <c r="A3070" t="s">
        <v>478</v>
      </c>
      <c r="B3070" t="s">
        <v>284</v>
      </c>
      <c r="C3070" t="s">
        <v>309</v>
      </c>
      <c r="D3070" t="s">
        <v>477</v>
      </c>
      <c r="E3070" t="s">
        <v>124</v>
      </c>
      <c r="F3070" t="s">
        <v>125</v>
      </c>
      <c r="G3070" s="133">
        <v>1</v>
      </c>
      <c r="H3070" t="s">
        <v>248</v>
      </c>
      <c r="I3070" t="s">
        <v>525</v>
      </c>
      <c r="J3070" t="s">
        <v>530</v>
      </c>
      <c r="K3070" s="327">
        <v>2</v>
      </c>
      <c r="L3070" s="326">
        <v>2.7799999807029958E-3</v>
      </c>
      <c r="N3070" s="327">
        <v>29</v>
      </c>
      <c r="O3070" s="326">
        <v>4.0099998004734516E-3</v>
      </c>
      <c r="Q3070" s="327">
        <v>595</v>
      </c>
      <c r="R3070" s="326">
        <v>4.8199999146163464E-3</v>
      </c>
      <c r="S3070" s="325"/>
    </row>
    <row r="3071" spans="1:19" x14ac:dyDescent="0.25">
      <c r="A3071" t="s">
        <v>478</v>
      </c>
      <c r="B3071" t="s">
        <v>284</v>
      </c>
      <c r="C3071" t="s">
        <v>309</v>
      </c>
      <c r="D3071" t="s">
        <v>477</v>
      </c>
      <c r="E3071" t="s">
        <v>124</v>
      </c>
      <c r="F3071" t="s">
        <v>125</v>
      </c>
      <c r="G3071" s="133">
        <v>1</v>
      </c>
      <c r="H3071" t="s">
        <v>248</v>
      </c>
      <c r="I3071" t="s">
        <v>525</v>
      </c>
      <c r="J3071" t="s">
        <v>529</v>
      </c>
      <c r="K3071" s="327">
        <v>22</v>
      </c>
      <c r="L3071" s="326">
        <v>3.0559999868273739E-2</v>
      </c>
      <c r="N3071" s="327">
        <v>251</v>
      </c>
      <c r="O3071" s="326">
        <v>3.4719999879598618E-2</v>
      </c>
      <c r="Q3071" s="327">
        <v>4962</v>
      </c>
      <c r="R3071" s="326">
        <v>4.0219999849796302E-2</v>
      </c>
      <c r="S3071" s="325"/>
    </row>
    <row r="3072" spans="1:19" x14ac:dyDescent="0.25">
      <c r="A3072" t="s">
        <v>478</v>
      </c>
      <c r="B3072" t="s">
        <v>284</v>
      </c>
      <c r="C3072" t="s">
        <v>309</v>
      </c>
      <c r="D3072" t="s">
        <v>477</v>
      </c>
      <c r="E3072" t="s">
        <v>124</v>
      </c>
      <c r="F3072" t="s">
        <v>125</v>
      </c>
      <c r="G3072" s="133">
        <v>1</v>
      </c>
      <c r="H3072" t="s">
        <v>248</v>
      </c>
      <c r="I3072" t="s">
        <v>525</v>
      </c>
      <c r="J3072" t="s">
        <v>528</v>
      </c>
      <c r="K3072" s="327">
        <v>77</v>
      </c>
      <c r="L3072" s="326">
        <v>0.1069400012493134</v>
      </c>
      <c r="N3072" s="327">
        <v>790</v>
      </c>
      <c r="O3072" s="326">
        <v>0.10926999896764759</v>
      </c>
      <c r="Q3072" s="327">
        <v>15699</v>
      </c>
      <c r="R3072" s="326">
        <v>0.12724000215530401</v>
      </c>
      <c r="S3072" s="325"/>
    </row>
    <row r="3073" spans="1:19" x14ac:dyDescent="0.25">
      <c r="A3073" t="s">
        <v>478</v>
      </c>
      <c r="B3073" t="s">
        <v>284</v>
      </c>
      <c r="C3073" t="s">
        <v>309</v>
      </c>
      <c r="D3073" t="s">
        <v>477</v>
      </c>
      <c r="E3073" t="s">
        <v>124</v>
      </c>
      <c r="F3073" t="s">
        <v>125</v>
      </c>
      <c r="G3073" s="133">
        <v>1</v>
      </c>
      <c r="H3073" t="s">
        <v>248</v>
      </c>
      <c r="I3073" t="s">
        <v>525</v>
      </c>
      <c r="J3073" t="s">
        <v>527</v>
      </c>
      <c r="K3073" s="327">
        <v>190</v>
      </c>
      <c r="L3073" s="326">
        <v>0.26388999819755549</v>
      </c>
      <c r="N3073" s="327">
        <v>1777</v>
      </c>
      <c r="O3073" s="326">
        <v>0.24578000605106351</v>
      </c>
      <c r="Q3073" s="327">
        <v>30576</v>
      </c>
      <c r="R3073" s="326">
        <v>0.2478100061416626</v>
      </c>
      <c r="S3073" s="325"/>
    </row>
    <row r="3074" spans="1:19" x14ac:dyDescent="0.25">
      <c r="A3074" t="s">
        <v>478</v>
      </c>
      <c r="B3074" t="s">
        <v>284</v>
      </c>
      <c r="C3074" t="s">
        <v>309</v>
      </c>
      <c r="D3074" t="s">
        <v>477</v>
      </c>
      <c r="E3074" t="s">
        <v>124</v>
      </c>
      <c r="F3074" t="s">
        <v>125</v>
      </c>
      <c r="G3074" s="133">
        <v>1</v>
      </c>
      <c r="H3074" t="s">
        <v>248</v>
      </c>
      <c r="I3074" t="s">
        <v>525</v>
      </c>
      <c r="J3074" t="s">
        <v>526</v>
      </c>
      <c r="K3074" s="327">
        <v>188</v>
      </c>
      <c r="L3074" s="326">
        <v>0.26111000776290888</v>
      </c>
      <c r="N3074" s="327">
        <v>1934</v>
      </c>
      <c r="O3074" s="326">
        <v>0.26750001311302191</v>
      </c>
      <c r="Q3074" s="327">
        <v>30917</v>
      </c>
      <c r="R3074" s="326">
        <v>0.25056999921798712</v>
      </c>
      <c r="S3074" s="325"/>
    </row>
    <row r="3075" spans="1:19" x14ac:dyDescent="0.25">
      <c r="A3075" t="s">
        <v>478</v>
      </c>
      <c r="B3075" t="s">
        <v>284</v>
      </c>
      <c r="C3075" t="s">
        <v>309</v>
      </c>
      <c r="D3075" t="s">
        <v>477</v>
      </c>
      <c r="E3075" t="s">
        <v>124</v>
      </c>
      <c r="F3075" t="s">
        <v>125</v>
      </c>
      <c r="G3075">
        <v>1</v>
      </c>
      <c r="H3075" t="s">
        <v>248</v>
      </c>
      <c r="I3075" t="s">
        <v>525</v>
      </c>
      <c r="J3075" t="s">
        <v>259</v>
      </c>
      <c r="K3075" s="142">
        <v>131</v>
      </c>
      <c r="L3075" s="326">
        <v>0.18194000422954559</v>
      </c>
      <c r="N3075" s="142">
        <v>1404</v>
      </c>
      <c r="O3075" s="326">
        <v>0.19418999552726751</v>
      </c>
      <c r="Q3075" s="142">
        <v>23351</v>
      </c>
      <c r="R3075" s="326">
        <v>0.18925000727176669</v>
      </c>
    </row>
    <row r="3076" spans="1:19" x14ac:dyDescent="0.25">
      <c r="A3076" t="s">
        <v>478</v>
      </c>
      <c r="B3076" t="s">
        <v>284</v>
      </c>
      <c r="C3076" t="s">
        <v>309</v>
      </c>
      <c r="D3076" t="s">
        <v>477</v>
      </c>
      <c r="E3076" t="s">
        <v>124</v>
      </c>
      <c r="F3076" t="s">
        <v>125</v>
      </c>
      <c r="G3076">
        <v>1</v>
      </c>
      <c r="H3076" t="s">
        <v>248</v>
      </c>
      <c r="I3076" t="s">
        <v>525</v>
      </c>
      <c r="J3076" t="s">
        <v>260</v>
      </c>
      <c r="K3076" s="142">
        <v>110</v>
      </c>
      <c r="L3076" s="326">
        <v>0.15277999639511111</v>
      </c>
      <c r="N3076" s="142">
        <v>1045</v>
      </c>
      <c r="O3076" s="326">
        <v>0.14453999698162079</v>
      </c>
      <c r="Q3076" s="142">
        <v>17285</v>
      </c>
      <c r="R3076" s="326">
        <v>0.14009000360965729</v>
      </c>
    </row>
    <row r="3077" spans="1:19" x14ac:dyDescent="0.25">
      <c r="A3077" t="s">
        <v>478</v>
      </c>
      <c r="B3077" t="s">
        <v>284</v>
      </c>
      <c r="C3077" t="s">
        <v>309</v>
      </c>
      <c r="D3077" t="s">
        <v>477</v>
      </c>
      <c r="E3077" t="s">
        <v>124</v>
      </c>
      <c r="F3077" t="s">
        <v>125</v>
      </c>
      <c r="G3077" s="133">
        <v>1</v>
      </c>
      <c r="H3077" t="s">
        <v>248</v>
      </c>
      <c r="I3077" t="s">
        <v>521</v>
      </c>
      <c r="J3077" t="s">
        <v>524</v>
      </c>
      <c r="K3077" s="327">
        <v>593</v>
      </c>
      <c r="L3077" s="326">
        <v>0.82361000776290894</v>
      </c>
      <c r="M3077" s="326">
        <v>0.83639001846313477</v>
      </c>
      <c r="N3077" s="327">
        <v>5851</v>
      </c>
      <c r="O3077" s="326">
        <v>0.80927002429962158</v>
      </c>
      <c r="P3077" s="326">
        <v>0.8253600001335144</v>
      </c>
      <c r="Q3077" s="327">
        <v>99716</v>
      </c>
      <c r="R3077" s="326">
        <v>0.80817002058029175</v>
      </c>
      <c r="S3077" s="325">
        <v>0.84360998868942261</v>
      </c>
    </row>
    <row r="3078" spans="1:19" x14ac:dyDescent="0.25">
      <c r="A3078" t="s">
        <v>478</v>
      </c>
      <c r="B3078" t="s">
        <v>284</v>
      </c>
      <c r="C3078" t="s">
        <v>309</v>
      </c>
      <c r="D3078" t="s">
        <v>477</v>
      </c>
      <c r="E3078" t="s">
        <v>124</v>
      </c>
      <c r="F3078" t="s">
        <v>125</v>
      </c>
      <c r="G3078">
        <v>1</v>
      </c>
      <c r="H3078" t="s">
        <v>248</v>
      </c>
      <c r="I3078" t="s">
        <v>521</v>
      </c>
      <c r="J3078" t="s">
        <v>523</v>
      </c>
      <c r="K3078" s="142">
        <v>67</v>
      </c>
      <c r="L3078" s="326">
        <v>9.3060001730918884E-2</v>
      </c>
      <c r="M3078" s="326">
        <v>9.4499997794628143E-2</v>
      </c>
      <c r="N3078" s="142">
        <v>662</v>
      </c>
      <c r="O3078" s="326">
        <v>9.1559998691082001E-2</v>
      </c>
      <c r="P3078" s="326">
        <v>9.3379996716976166E-2</v>
      </c>
      <c r="Q3078" s="142">
        <v>10969</v>
      </c>
      <c r="R3078" s="326">
        <v>8.8899999856948853E-2</v>
      </c>
      <c r="S3078" s="326">
        <v>9.2799998819828033E-2</v>
      </c>
    </row>
    <row r="3079" spans="1:19" x14ac:dyDescent="0.25">
      <c r="A3079" t="s">
        <v>478</v>
      </c>
      <c r="B3079" t="s">
        <v>284</v>
      </c>
      <c r="C3079" t="s">
        <v>309</v>
      </c>
      <c r="D3079" t="s">
        <v>477</v>
      </c>
      <c r="E3079" t="s">
        <v>124</v>
      </c>
      <c r="F3079" t="s">
        <v>125</v>
      </c>
      <c r="G3079" s="133">
        <v>1</v>
      </c>
      <c r="H3079" t="s">
        <v>248</v>
      </c>
      <c r="I3079" t="s">
        <v>521</v>
      </c>
      <c r="J3079" t="s">
        <v>522</v>
      </c>
      <c r="K3079" s="327">
        <v>49</v>
      </c>
      <c r="L3079" s="326">
        <v>6.8060003221035004E-2</v>
      </c>
      <c r="M3079" s="326">
        <v>6.9109998643398285E-2</v>
      </c>
      <c r="N3079" s="327">
        <v>576</v>
      </c>
      <c r="O3079" s="326">
        <v>7.9669997096061707E-2</v>
      </c>
      <c r="P3079" s="326">
        <v>8.1249997019767761E-2</v>
      </c>
      <c r="Q3079" s="327">
        <v>7517</v>
      </c>
      <c r="R3079" s="326">
        <v>6.0920000076293952E-2</v>
      </c>
      <c r="S3079" s="325">
        <v>6.3589997589588165E-2</v>
      </c>
    </row>
    <row r="3080" spans="1:19" x14ac:dyDescent="0.25">
      <c r="A3080" t="s">
        <v>478</v>
      </c>
      <c r="B3080" t="s">
        <v>284</v>
      </c>
      <c r="C3080" t="s">
        <v>309</v>
      </c>
      <c r="D3080" t="s">
        <v>477</v>
      </c>
      <c r="E3080" t="s">
        <v>124</v>
      </c>
      <c r="F3080" t="s">
        <v>125</v>
      </c>
      <c r="G3080" s="133">
        <v>1</v>
      </c>
      <c r="H3080" t="s">
        <v>248</v>
      </c>
      <c r="I3080" t="s">
        <v>521</v>
      </c>
      <c r="J3080" t="s">
        <v>438</v>
      </c>
      <c r="K3080" s="327">
        <v>11</v>
      </c>
      <c r="L3080" s="326">
        <v>1.5279999934136869E-2</v>
      </c>
      <c r="N3080" s="327">
        <v>141</v>
      </c>
      <c r="O3080" s="326">
        <v>1.9500000402331349E-2</v>
      </c>
      <c r="Q3080" s="327">
        <v>5183</v>
      </c>
      <c r="R3080" s="326">
        <v>4.2010001838207238E-2</v>
      </c>
      <c r="S3080" s="325"/>
    </row>
    <row r="3081" spans="1:19" x14ac:dyDescent="0.25">
      <c r="A3081" t="s">
        <v>478</v>
      </c>
      <c r="B3081" t="s">
        <v>284</v>
      </c>
      <c r="C3081" t="s">
        <v>309</v>
      </c>
      <c r="D3081" t="s">
        <v>477</v>
      </c>
      <c r="E3081" t="s">
        <v>124</v>
      </c>
      <c r="F3081" t="s">
        <v>125</v>
      </c>
      <c r="G3081" s="133">
        <v>1</v>
      </c>
      <c r="H3081" t="s">
        <v>248</v>
      </c>
      <c r="I3081" t="s">
        <v>517</v>
      </c>
      <c r="J3081" t="s">
        <v>520</v>
      </c>
      <c r="K3081" s="327">
        <v>258</v>
      </c>
      <c r="L3081" s="326">
        <v>0.35833001136779791</v>
      </c>
      <c r="N3081" s="327">
        <v>2465</v>
      </c>
      <c r="O3081" s="326">
        <v>0.34093999862670898</v>
      </c>
      <c r="Q3081" s="327">
        <v>43571</v>
      </c>
      <c r="R3081" s="326">
        <v>0.35313001275062561</v>
      </c>
      <c r="S3081" s="325"/>
    </row>
    <row r="3082" spans="1:19" x14ac:dyDescent="0.25">
      <c r="A3082" t="s">
        <v>478</v>
      </c>
      <c r="B3082" t="s">
        <v>284</v>
      </c>
      <c r="C3082" t="s">
        <v>309</v>
      </c>
      <c r="D3082" t="s">
        <v>477</v>
      </c>
      <c r="E3082" t="s">
        <v>124</v>
      </c>
      <c r="F3082" t="s">
        <v>125</v>
      </c>
      <c r="G3082">
        <v>1</v>
      </c>
      <c r="H3082" t="s">
        <v>248</v>
      </c>
      <c r="I3082" t="s">
        <v>517</v>
      </c>
      <c r="J3082" t="s">
        <v>519</v>
      </c>
      <c r="K3082" s="142">
        <v>215</v>
      </c>
      <c r="L3082" s="326">
        <v>0.29861000180244451</v>
      </c>
      <c r="N3082" s="142">
        <v>2041</v>
      </c>
      <c r="O3082" s="326">
        <v>0.28229999542236328</v>
      </c>
      <c r="Q3082" s="142">
        <v>34904</v>
      </c>
      <c r="R3082" s="326">
        <v>0.28288999199867249</v>
      </c>
    </row>
    <row r="3083" spans="1:19" x14ac:dyDescent="0.25">
      <c r="A3083" t="s">
        <v>478</v>
      </c>
      <c r="B3083" t="s">
        <v>284</v>
      </c>
      <c r="C3083" t="s">
        <v>309</v>
      </c>
      <c r="D3083" t="s">
        <v>477</v>
      </c>
      <c r="E3083" t="s">
        <v>124</v>
      </c>
      <c r="F3083" t="s">
        <v>125</v>
      </c>
      <c r="G3083" s="133">
        <v>1</v>
      </c>
      <c r="H3083" t="s">
        <v>248</v>
      </c>
      <c r="I3083" t="s">
        <v>517</v>
      </c>
      <c r="J3083" t="s">
        <v>518</v>
      </c>
      <c r="K3083" s="327">
        <v>247</v>
      </c>
      <c r="L3083" s="326">
        <v>0.34305998682975769</v>
      </c>
      <c r="N3083" s="327">
        <v>2724</v>
      </c>
      <c r="O3083" s="326">
        <v>0.37676000595092768</v>
      </c>
      <c r="Q3083" s="327">
        <v>44910</v>
      </c>
      <c r="R3083" s="326">
        <v>0.3639799952507019</v>
      </c>
      <c r="S3083" s="325"/>
    </row>
    <row r="3084" spans="1:19" x14ac:dyDescent="0.25">
      <c r="A3084" t="s">
        <v>478</v>
      </c>
      <c r="B3084" t="s">
        <v>284</v>
      </c>
      <c r="C3084" t="s">
        <v>309</v>
      </c>
      <c r="D3084" t="s">
        <v>477</v>
      </c>
      <c r="E3084" t="s">
        <v>124</v>
      </c>
      <c r="F3084" t="s">
        <v>125</v>
      </c>
      <c r="G3084" s="133">
        <v>1</v>
      </c>
      <c r="H3084" t="s">
        <v>248</v>
      </c>
      <c r="I3084" t="s">
        <v>513</v>
      </c>
      <c r="J3084" t="s">
        <v>516</v>
      </c>
      <c r="K3084" s="327">
        <v>27</v>
      </c>
      <c r="L3084" s="326">
        <v>3.7500001490116119E-2</v>
      </c>
      <c r="M3084" s="326">
        <v>4.9539998173713677E-2</v>
      </c>
      <c r="N3084" s="327">
        <v>294</v>
      </c>
      <c r="O3084" s="326">
        <v>4.0660001337528229E-2</v>
      </c>
      <c r="P3084" s="326">
        <v>4.7469999641180038E-2</v>
      </c>
      <c r="Q3084" s="327">
        <v>4179</v>
      </c>
      <c r="R3084" s="326">
        <v>3.3870000392198563E-2</v>
      </c>
      <c r="S3084" s="325">
        <v>3.8320001214742661E-2</v>
      </c>
    </row>
    <row r="3085" spans="1:19" x14ac:dyDescent="0.25">
      <c r="A3085" t="s">
        <v>478</v>
      </c>
      <c r="B3085" t="s">
        <v>284</v>
      </c>
      <c r="C3085" t="s">
        <v>309</v>
      </c>
      <c r="D3085" t="s">
        <v>477</v>
      </c>
      <c r="E3085" t="s">
        <v>124</v>
      </c>
      <c r="F3085" t="s">
        <v>125</v>
      </c>
      <c r="G3085">
        <v>1</v>
      </c>
      <c r="H3085" t="s">
        <v>248</v>
      </c>
      <c r="I3085" t="s">
        <v>513</v>
      </c>
      <c r="J3085" t="s">
        <v>515</v>
      </c>
      <c r="K3085" s="142">
        <v>100</v>
      </c>
      <c r="L3085" s="326">
        <v>0.13888999819755549</v>
      </c>
      <c r="M3085" s="326">
        <v>0.18348999321460721</v>
      </c>
      <c r="N3085" s="142">
        <v>759</v>
      </c>
      <c r="O3085" s="326">
        <v>0.10497999936342239</v>
      </c>
      <c r="P3085" s="326">
        <v>0.12253999710083011</v>
      </c>
      <c r="Q3085" s="142">
        <v>13286</v>
      </c>
      <c r="R3085" s="326">
        <v>0.1076800003647804</v>
      </c>
      <c r="S3085" s="326">
        <v>0.12182000279426571</v>
      </c>
    </row>
    <row r="3086" spans="1:19" x14ac:dyDescent="0.25">
      <c r="A3086" t="s">
        <v>478</v>
      </c>
      <c r="B3086" t="s">
        <v>284</v>
      </c>
      <c r="C3086" t="s">
        <v>309</v>
      </c>
      <c r="D3086" t="s">
        <v>477</v>
      </c>
      <c r="E3086" t="s">
        <v>124</v>
      </c>
      <c r="F3086" t="s">
        <v>125</v>
      </c>
      <c r="G3086">
        <v>1</v>
      </c>
      <c r="H3086" t="s">
        <v>248</v>
      </c>
      <c r="I3086" t="s">
        <v>513</v>
      </c>
      <c r="J3086" t="s">
        <v>514</v>
      </c>
      <c r="K3086" s="142">
        <v>418</v>
      </c>
      <c r="L3086" s="326">
        <v>0.58056002855300903</v>
      </c>
      <c r="M3086" s="326">
        <v>0.76696997880935669</v>
      </c>
      <c r="N3086" s="142">
        <v>5141</v>
      </c>
      <c r="O3086" s="326">
        <v>0.71107000112533569</v>
      </c>
      <c r="P3086" s="326">
        <v>0.82999998331069946</v>
      </c>
      <c r="Q3086" s="142">
        <v>91601</v>
      </c>
      <c r="R3086" s="326">
        <v>0.74239999055862427</v>
      </c>
      <c r="S3086" s="326">
        <v>0.83986997604370117</v>
      </c>
    </row>
    <row r="3087" spans="1:19" x14ac:dyDescent="0.25">
      <c r="A3087" t="s">
        <v>478</v>
      </c>
      <c r="B3087" t="s">
        <v>284</v>
      </c>
      <c r="C3087" t="s">
        <v>309</v>
      </c>
      <c r="D3087" t="s">
        <v>477</v>
      </c>
      <c r="E3087" t="s">
        <v>124</v>
      </c>
      <c r="F3087" t="s">
        <v>125</v>
      </c>
      <c r="G3087" s="133">
        <v>1</v>
      </c>
      <c r="H3087" t="s">
        <v>248</v>
      </c>
      <c r="I3087" t="s">
        <v>513</v>
      </c>
      <c r="J3087" t="s">
        <v>512</v>
      </c>
      <c r="K3087" s="327">
        <v>175</v>
      </c>
      <c r="L3087" s="326">
        <v>0.2430599927902222</v>
      </c>
      <c r="N3087" s="327">
        <v>1036</v>
      </c>
      <c r="O3087" s="326">
        <v>0.14328999817371371</v>
      </c>
      <c r="Q3087" s="327">
        <v>14319</v>
      </c>
      <c r="R3087" s="326">
        <v>0.11604999750852581</v>
      </c>
      <c r="S3087" s="325"/>
    </row>
    <row r="3088" spans="1:19" x14ac:dyDescent="0.25">
      <c r="A3088" t="s">
        <v>478</v>
      </c>
      <c r="B3088" t="s">
        <v>284</v>
      </c>
      <c r="C3088" t="s">
        <v>309</v>
      </c>
      <c r="D3088" t="s">
        <v>477</v>
      </c>
      <c r="E3088" t="s">
        <v>124</v>
      </c>
      <c r="F3088" t="s">
        <v>125</v>
      </c>
      <c r="G3088" s="133">
        <v>1</v>
      </c>
      <c r="H3088" t="s">
        <v>248</v>
      </c>
      <c r="I3088" t="s">
        <v>575</v>
      </c>
      <c r="J3088" t="s">
        <v>511</v>
      </c>
      <c r="K3088" s="327">
        <v>2</v>
      </c>
      <c r="L3088" s="326">
        <v>2.7799999807029958E-3</v>
      </c>
      <c r="M3088" s="326">
        <v>2.9700000304728751E-3</v>
      </c>
      <c r="N3088" s="327">
        <v>69</v>
      </c>
      <c r="O3088" s="326">
        <v>9.5399999991059303E-3</v>
      </c>
      <c r="P3088" s="326">
        <v>9.9999997764825821E-3</v>
      </c>
      <c r="Q3088" s="327">
        <v>5100</v>
      </c>
      <c r="R3088" s="326">
        <v>4.1329998522996902E-2</v>
      </c>
      <c r="S3088" s="325">
        <v>4.4070001691579819E-2</v>
      </c>
    </row>
    <row r="3089" spans="1:19" x14ac:dyDescent="0.25">
      <c r="A3089" t="s">
        <v>478</v>
      </c>
      <c r="B3089" t="s">
        <v>284</v>
      </c>
      <c r="C3089" t="s">
        <v>309</v>
      </c>
      <c r="D3089" t="s">
        <v>477</v>
      </c>
      <c r="E3089" t="s">
        <v>124</v>
      </c>
      <c r="F3089" t="s">
        <v>125</v>
      </c>
      <c r="G3089" s="133">
        <v>1</v>
      </c>
      <c r="H3089" t="s">
        <v>248</v>
      </c>
      <c r="I3089" t="s">
        <v>575</v>
      </c>
      <c r="J3089" t="s">
        <v>510</v>
      </c>
      <c r="K3089" s="327">
        <v>0</v>
      </c>
      <c r="L3089" s="326">
        <v>0</v>
      </c>
      <c r="M3089" s="326">
        <v>0</v>
      </c>
      <c r="N3089" s="327">
        <v>13</v>
      </c>
      <c r="O3089" s="326">
        <v>1.799999969080091E-3</v>
      </c>
      <c r="P3089" s="326">
        <v>1.879999996162951E-3</v>
      </c>
      <c r="Q3089" s="327">
        <v>2781</v>
      </c>
      <c r="R3089" s="326">
        <v>2.2539999336004261E-2</v>
      </c>
      <c r="S3089" s="325">
        <v>2.4029999971389771E-2</v>
      </c>
    </row>
    <row r="3090" spans="1:19" x14ac:dyDescent="0.25">
      <c r="A3090" t="s">
        <v>478</v>
      </c>
      <c r="B3090" t="s">
        <v>284</v>
      </c>
      <c r="C3090" t="s">
        <v>309</v>
      </c>
      <c r="D3090" t="s">
        <v>477</v>
      </c>
      <c r="E3090" t="s">
        <v>124</v>
      </c>
      <c r="F3090" t="s">
        <v>125</v>
      </c>
      <c r="G3090" s="133">
        <v>1</v>
      </c>
      <c r="H3090" t="s">
        <v>248</v>
      </c>
      <c r="I3090" t="s">
        <v>575</v>
      </c>
      <c r="J3090" t="s">
        <v>509</v>
      </c>
      <c r="K3090" s="327">
        <v>2</v>
      </c>
      <c r="L3090" s="326">
        <v>2.7799999807029958E-3</v>
      </c>
      <c r="M3090" s="326">
        <v>2.9700000304728751E-3</v>
      </c>
      <c r="N3090" s="327">
        <v>7</v>
      </c>
      <c r="O3090" s="326">
        <v>9.6999999368563294E-4</v>
      </c>
      <c r="P3090" s="326">
        <v>1.010000007227063E-3</v>
      </c>
      <c r="Q3090" s="327">
        <v>909</v>
      </c>
      <c r="R3090" s="326">
        <v>7.3699997738003731E-3</v>
      </c>
      <c r="S3090" s="325">
        <v>7.8499997034668922E-3</v>
      </c>
    </row>
    <row r="3091" spans="1:19" x14ac:dyDescent="0.25">
      <c r="A3091" t="s">
        <v>478</v>
      </c>
      <c r="B3091" t="s">
        <v>284</v>
      </c>
      <c r="C3091" t="s">
        <v>309</v>
      </c>
      <c r="D3091" t="s">
        <v>477</v>
      </c>
      <c r="E3091" t="s">
        <v>124</v>
      </c>
      <c r="F3091" t="s">
        <v>125</v>
      </c>
      <c r="G3091" s="133">
        <v>1</v>
      </c>
      <c r="H3091" t="s">
        <v>248</v>
      </c>
      <c r="I3091" t="s">
        <v>575</v>
      </c>
      <c r="J3091" t="s">
        <v>508</v>
      </c>
      <c r="K3091" s="327">
        <v>2</v>
      </c>
      <c r="L3091" s="326">
        <v>2.7799999807029958E-3</v>
      </c>
      <c r="M3091" s="326">
        <v>2.9700000304728751E-3</v>
      </c>
      <c r="N3091" s="327">
        <v>40</v>
      </c>
      <c r="O3091" s="326">
        <v>5.5300001986324787E-3</v>
      </c>
      <c r="P3091" s="326">
        <v>5.7999999262392521E-3</v>
      </c>
      <c r="Q3091" s="327">
        <v>2219</v>
      </c>
      <c r="R3091" s="326">
        <v>1.7980000004172329E-2</v>
      </c>
      <c r="S3091" s="325">
        <v>1.9169999286532399E-2</v>
      </c>
    </row>
    <row r="3092" spans="1:19" x14ac:dyDescent="0.25">
      <c r="A3092" t="s">
        <v>478</v>
      </c>
      <c r="B3092" t="s">
        <v>284</v>
      </c>
      <c r="C3092" t="s">
        <v>309</v>
      </c>
      <c r="D3092" t="s">
        <v>477</v>
      </c>
      <c r="E3092" t="s">
        <v>124</v>
      </c>
      <c r="F3092" t="s">
        <v>125</v>
      </c>
      <c r="G3092" s="133">
        <v>1</v>
      </c>
      <c r="H3092" t="s">
        <v>248</v>
      </c>
      <c r="I3092" t="s">
        <v>575</v>
      </c>
      <c r="J3092" t="s">
        <v>438</v>
      </c>
      <c r="K3092" s="327">
        <v>46</v>
      </c>
      <c r="L3092" s="326">
        <v>6.38900026679039E-2</v>
      </c>
      <c r="N3092" s="327">
        <v>331</v>
      </c>
      <c r="O3092" s="326">
        <v>4.5779999345541E-2</v>
      </c>
      <c r="Q3092" s="327">
        <v>7648</v>
      </c>
      <c r="R3092" s="326">
        <v>6.1980001628398902E-2</v>
      </c>
      <c r="S3092" s="325"/>
    </row>
    <row r="3093" spans="1:19" x14ac:dyDescent="0.25">
      <c r="A3093" t="s">
        <v>478</v>
      </c>
      <c r="B3093" t="s">
        <v>284</v>
      </c>
      <c r="C3093" t="s">
        <v>309</v>
      </c>
      <c r="D3093" t="s">
        <v>477</v>
      </c>
      <c r="E3093" t="s">
        <v>124</v>
      </c>
      <c r="F3093" t="s">
        <v>125</v>
      </c>
      <c r="G3093">
        <v>1</v>
      </c>
      <c r="H3093" t="s">
        <v>248</v>
      </c>
      <c r="I3093" t="s">
        <v>575</v>
      </c>
      <c r="J3093" t="s">
        <v>507</v>
      </c>
      <c r="K3093" s="142">
        <v>668</v>
      </c>
      <c r="L3093" s="326">
        <v>0.92777997255325317</v>
      </c>
      <c r="M3093" s="326">
        <v>0.991100013256073</v>
      </c>
      <c r="N3093" s="142">
        <v>6770</v>
      </c>
      <c r="O3093" s="326">
        <v>0.93638002872467041</v>
      </c>
      <c r="P3093" s="326">
        <v>0.9812999963760376</v>
      </c>
      <c r="Q3093" s="142">
        <v>104728</v>
      </c>
      <c r="R3093" s="326">
        <v>0.84878998994827271</v>
      </c>
      <c r="S3093" s="326">
        <v>0.90487998723983765</v>
      </c>
    </row>
    <row r="3094" spans="1:19" x14ac:dyDescent="0.25">
      <c r="A3094" t="s">
        <v>478</v>
      </c>
      <c r="B3094" t="s">
        <v>284</v>
      </c>
      <c r="C3094" t="s">
        <v>309</v>
      </c>
      <c r="D3094" t="s">
        <v>477</v>
      </c>
      <c r="E3094" t="s">
        <v>124</v>
      </c>
      <c r="F3094" t="s">
        <v>125</v>
      </c>
      <c r="G3094" s="133">
        <v>1</v>
      </c>
      <c r="H3094" t="s">
        <v>248</v>
      </c>
      <c r="I3094" t="s">
        <v>576</v>
      </c>
      <c r="J3094" t="s">
        <v>485</v>
      </c>
      <c r="K3094" s="327">
        <v>0</v>
      </c>
      <c r="L3094" s="326">
        <v>0</v>
      </c>
      <c r="N3094" s="327">
        <v>0</v>
      </c>
      <c r="O3094" s="326">
        <v>0</v>
      </c>
      <c r="Q3094" s="327">
        <v>2</v>
      </c>
      <c r="R3094" s="326">
        <v>1.99999994947575E-5</v>
      </c>
      <c r="S3094" s="325">
        <v>0.5</v>
      </c>
    </row>
    <row r="3095" spans="1:19" x14ac:dyDescent="0.25">
      <c r="A3095" t="s">
        <v>478</v>
      </c>
      <c r="B3095" t="s">
        <v>284</v>
      </c>
      <c r="C3095" t="s">
        <v>309</v>
      </c>
      <c r="D3095" t="s">
        <v>477</v>
      </c>
      <c r="E3095" t="s">
        <v>124</v>
      </c>
      <c r="F3095" t="s">
        <v>125</v>
      </c>
      <c r="G3095">
        <v>1</v>
      </c>
      <c r="H3095" t="s">
        <v>248</v>
      </c>
      <c r="I3095" t="s">
        <v>576</v>
      </c>
      <c r="J3095" t="s">
        <v>484</v>
      </c>
      <c r="K3095" s="142">
        <v>0</v>
      </c>
      <c r="L3095" s="326">
        <v>0</v>
      </c>
      <c r="N3095" s="142">
        <v>0</v>
      </c>
      <c r="O3095" s="326">
        <v>0</v>
      </c>
      <c r="Q3095" s="142">
        <v>2</v>
      </c>
      <c r="R3095" s="326">
        <v>1.99999994947575E-5</v>
      </c>
      <c r="S3095" s="326">
        <v>0.5</v>
      </c>
    </row>
    <row r="3096" spans="1:19" x14ac:dyDescent="0.25">
      <c r="A3096" t="s">
        <v>478</v>
      </c>
      <c r="B3096" t="s">
        <v>284</v>
      </c>
      <c r="C3096" t="s">
        <v>309</v>
      </c>
      <c r="D3096" t="s">
        <v>477</v>
      </c>
      <c r="E3096" t="s">
        <v>124</v>
      </c>
      <c r="F3096" t="s">
        <v>125</v>
      </c>
      <c r="G3096" s="133">
        <v>1</v>
      </c>
      <c r="H3096" t="s">
        <v>248</v>
      </c>
      <c r="I3096" t="s">
        <v>576</v>
      </c>
      <c r="J3096" t="s">
        <v>438</v>
      </c>
      <c r="K3096" s="327">
        <v>720</v>
      </c>
      <c r="L3096" s="326">
        <v>1</v>
      </c>
      <c r="N3096" s="327">
        <v>7230</v>
      </c>
      <c r="O3096" s="326">
        <v>1</v>
      </c>
      <c r="Q3096" s="327">
        <v>123381</v>
      </c>
      <c r="R3096" s="326">
        <v>0.99997001886367798</v>
      </c>
      <c r="S3096" s="325"/>
    </row>
    <row r="3097" spans="1:19" x14ac:dyDescent="0.25">
      <c r="A3097" t="s">
        <v>478</v>
      </c>
      <c r="B3097" t="s">
        <v>284</v>
      </c>
      <c r="C3097" t="s">
        <v>309</v>
      </c>
      <c r="D3097" t="s">
        <v>477</v>
      </c>
      <c r="E3097" t="s">
        <v>124</v>
      </c>
      <c r="F3097" t="s">
        <v>125</v>
      </c>
      <c r="G3097">
        <v>1</v>
      </c>
      <c r="H3097" t="s">
        <v>248</v>
      </c>
      <c r="I3097" t="s">
        <v>504</v>
      </c>
      <c r="J3097" t="s">
        <v>506</v>
      </c>
      <c r="K3097" s="142">
        <v>175</v>
      </c>
      <c r="L3097" s="326">
        <v>0.2430599927902222</v>
      </c>
      <c r="N3097" s="142">
        <v>1036</v>
      </c>
      <c r="O3097" s="326">
        <v>0.14328999817371371</v>
      </c>
      <c r="Q3097" s="142">
        <v>14319</v>
      </c>
      <c r="R3097" s="326">
        <v>0.11604999750852581</v>
      </c>
    </row>
    <row r="3098" spans="1:19" x14ac:dyDescent="0.25">
      <c r="A3098" t="s">
        <v>478</v>
      </c>
      <c r="B3098" t="s">
        <v>284</v>
      </c>
      <c r="C3098" t="s">
        <v>309</v>
      </c>
      <c r="D3098" t="s">
        <v>477</v>
      </c>
      <c r="E3098" t="s">
        <v>124</v>
      </c>
      <c r="F3098" t="s">
        <v>125</v>
      </c>
      <c r="G3098" s="133">
        <v>1</v>
      </c>
      <c r="H3098" t="s">
        <v>248</v>
      </c>
      <c r="I3098" t="s">
        <v>504</v>
      </c>
      <c r="J3098" t="s">
        <v>424</v>
      </c>
      <c r="K3098" s="327">
        <v>100</v>
      </c>
      <c r="L3098" s="326">
        <v>0.13888999819755549</v>
      </c>
      <c r="M3098" s="326">
        <v>0.18348999321460721</v>
      </c>
      <c r="N3098" s="327">
        <v>759</v>
      </c>
      <c r="O3098" s="326">
        <v>0.10497999936342239</v>
      </c>
      <c r="P3098" s="326">
        <v>0.12253999710083011</v>
      </c>
      <c r="Q3098" s="327">
        <v>13286</v>
      </c>
      <c r="R3098" s="326">
        <v>0.1076800003647804</v>
      </c>
      <c r="S3098" s="325">
        <v>0.12182000279426571</v>
      </c>
    </row>
    <row r="3099" spans="1:19" x14ac:dyDescent="0.25">
      <c r="A3099" t="s">
        <v>478</v>
      </c>
      <c r="B3099" t="s">
        <v>284</v>
      </c>
      <c r="C3099" t="s">
        <v>309</v>
      </c>
      <c r="D3099" t="s">
        <v>477</v>
      </c>
      <c r="E3099" t="s">
        <v>124</v>
      </c>
      <c r="F3099" t="s">
        <v>125</v>
      </c>
      <c r="G3099" s="133">
        <v>1</v>
      </c>
      <c r="H3099" t="s">
        <v>248</v>
      </c>
      <c r="I3099" t="s">
        <v>504</v>
      </c>
      <c r="J3099" t="s">
        <v>455</v>
      </c>
      <c r="K3099" s="327">
        <v>207</v>
      </c>
      <c r="L3099" s="326">
        <v>0.28749999403953552</v>
      </c>
      <c r="M3099" s="326">
        <v>0.37981998920440668</v>
      </c>
      <c r="N3099" s="327">
        <v>2492</v>
      </c>
      <c r="O3099" s="326">
        <v>0.34466999769210821</v>
      </c>
      <c r="P3099" s="326">
        <v>0.40231999754905701</v>
      </c>
      <c r="Q3099" s="327">
        <v>43045</v>
      </c>
      <c r="R3099" s="326">
        <v>0.34887000918388372</v>
      </c>
      <c r="S3099" s="325">
        <v>0.39467000961303711</v>
      </c>
    </row>
    <row r="3100" spans="1:19" x14ac:dyDescent="0.25">
      <c r="A3100" t="s">
        <v>478</v>
      </c>
      <c r="B3100" t="s">
        <v>284</v>
      </c>
      <c r="C3100" t="s">
        <v>309</v>
      </c>
      <c r="D3100" t="s">
        <v>477</v>
      </c>
      <c r="E3100" t="s">
        <v>124</v>
      </c>
      <c r="F3100" t="s">
        <v>125</v>
      </c>
      <c r="G3100">
        <v>1</v>
      </c>
      <c r="H3100" t="s">
        <v>248</v>
      </c>
      <c r="I3100" t="s">
        <v>504</v>
      </c>
      <c r="J3100" t="s">
        <v>505</v>
      </c>
      <c r="K3100" s="142">
        <v>188</v>
      </c>
      <c r="L3100" s="326">
        <v>0.26111000776290888</v>
      </c>
      <c r="M3100" s="326">
        <v>0.34494999051094061</v>
      </c>
      <c r="N3100" s="142">
        <v>2310</v>
      </c>
      <c r="O3100" s="326">
        <v>0.31949999928474432</v>
      </c>
      <c r="P3100" s="326">
        <v>0.37294000387191772</v>
      </c>
      <c r="Q3100" s="142">
        <v>42835</v>
      </c>
      <c r="R3100" s="326">
        <v>0.34716999530792242</v>
      </c>
      <c r="S3100" s="326">
        <v>0.39274001121521002</v>
      </c>
    </row>
    <row r="3101" spans="1:19" x14ac:dyDescent="0.25">
      <c r="A3101" t="s">
        <v>478</v>
      </c>
      <c r="B3101" t="s">
        <v>284</v>
      </c>
      <c r="C3101" t="s">
        <v>309</v>
      </c>
      <c r="D3101" t="s">
        <v>477</v>
      </c>
      <c r="E3101" t="s">
        <v>124</v>
      </c>
      <c r="F3101" t="s">
        <v>125</v>
      </c>
      <c r="G3101" s="133">
        <v>1</v>
      </c>
      <c r="H3101" t="s">
        <v>248</v>
      </c>
      <c r="I3101" t="s">
        <v>504</v>
      </c>
      <c r="J3101" t="s">
        <v>503</v>
      </c>
      <c r="K3101" s="327">
        <v>50</v>
      </c>
      <c r="L3101" s="326">
        <v>6.9439999759197235E-2</v>
      </c>
      <c r="M3101" s="326">
        <v>9.1739997267723083E-2</v>
      </c>
      <c r="N3101" s="327">
        <v>633</v>
      </c>
      <c r="O3101" s="326">
        <v>8.7549999356269836E-2</v>
      </c>
      <c r="P3101" s="326">
        <v>0.1022000014781952</v>
      </c>
      <c r="Q3101" s="327">
        <v>9900</v>
      </c>
      <c r="R3101" s="326">
        <v>8.0239996314048767E-2</v>
      </c>
      <c r="S3101" s="325">
        <v>9.0769998729228973E-2</v>
      </c>
    </row>
    <row r="3102" spans="1:19" x14ac:dyDescent="0.25">
      <c r="A3102" t="s">
        <v>478</v>
      </c>
      <c r="B3102" t="s">
        <v>284</v>
      </c>
      <c r="C3102" t="s">
        <v>309</v>
      </c>
      <c r="D3102" t="s">
        <v>477</v>
      </c>
      <c r="E3102" t="s">
        <v>124</v>
      </c>
      <c r="F3102" t="s">
        <v>125</v>
      </c>
      <c r="G3102">
        <v>1</v>
      </c>
      <c r="H3102" t="s">
        <v>248</v>
      </c>
      <c r="I3102" t="s">
        <v>501</v>
      </c>
      <c r="J3102" t="s">
        <v>502</v>
      </c>
      <c r="K3102" s="142">
        <v>175</v>
      </c>
      <c r="L3102" s="326">
        <v>0.2430599927902222</v>
      </c>
      <c r="N3102" s="142">
        <v>1036</v>
      </c>
      <c r="O3102" s="326">
        <v>0.14328999817371371</v>
      </c>
      <c r="Q3102" s="142">
        <v>14319</v>
      </c>
      <c r="R3102" s="326">
        <v>0.11604999750852581</v>
      </c>
    </row>
    <row r="3103" spans="1:19" x14ac:dyDescent="0.25">
      <c r="A3103" t="s">
        <v>478</v>
      </c>
      <c r="B3103" t="s">
        <v>284</v>
      </c>
      <c r="C3103" t="s">
        <v>309</v>
      </c>
      <c r="D3103" t="s">
        <v>477</v>
      </c>
      <c r="E3103" t="s">
        <v>124</v>
      </c>
      <c r="F3103" t="s">
        <v>125</v>
      </c>
      <c r="G3103" s="133">
        <v>1</v>
      </c>
      <c r="H3103" t="s">
        <v>248</v>
      </c>
      <c r="I3103" t="s">
        <v>501</v>
      </c>
      <c r="J3103" t="s">
        <v>500</v>
      </c>
      <c r="K3103" s="327">
        <v>545</v>
      </c>
      <c r="L3103" s="326">
        <v>0.75694000720977783</v>
      </c>
      <c r="M3103" s="326">
        <v>1</v>
      </c>
      <c r="N3103" s="327">
        <v>6194</v>
      </c>
      <c r="O3103" s="326">
        <v>0.85671001672744751</v>
      </c>
      <c r="P3103" s="326">
        <v>1</v>
      </c>
      <c r="Q3103" s="327">
        <v>109066</v>
      </c>
      <c r="R3103" s="326">
        <v>0.88394999504089355</v>
      </c>
      <c r="S3103" s="325">
        <v>1</v>
      </c>
    </row>
    <row r="3104" spans="1:19" x14ac:dyDescent="0.25">
      <c r="A3104" t="s">
        <v>478</v>
      </c>
      <c r="B3104" t="s">
        <v>284</v>
      </c>
      <c r="C3104" t="s">
        <v>309</v>
      </c>
      <c r="D3104" t="s">
        <v>477</v>
      </c>
      <c r="E3104" t="s">
        <v>124</v>
      </c>
      <c r="F3104" t="s">
        <v>125</v>
      </c>
      <c r="G3104">
        <v>1</v>
      </c>
      <c r="H3104" t="s">
        <v>248</v>
      </c>
      <c r="I3104" t="s">
        <v>577</v>
      </c>
      <c r="J3104" t="s">
        <v>493</v>
      </c>
      <c r="K3104" s="142">
        <v>403</v>
      </c>
      <c r="L3104" s="326">
        <v>0.55971997976303101</v>
      </c>
      <c r="N3104" s="142">
        <v>3292</v>
      </c>
      <c r="O3104" s="326">
        <v>0.4553300142288208</v>
      </c>
      <c r="Q3104" s="142">
        <v>45663</v>
      </c>
      <c r="R3104" s="326">
        <v>0.37009000778198242</v>
      </c>
    </row>
    <row r="3105" spans="1:19" x14ac:dyDescent="0.25">
      <c r="A3105" t="s">
        <v>478</v>
      </c>
      <c r="B3105" t="s">
        <v>284</v>
      </c>
      <c r="C3105" t="s">
        <v>309</v>
      </c>
      <c r="D3105" t="s">
        <v>477</v>
      </c>
      <c r="E3105" t="s">
        <v>124</v>
      </c>
      <c r="F3105" t="s">
        <v>125</v>
      </c>
      <c r="G3105" s="133">
        <v>1</v>
      </c>
      <c r="H3105" t="s">
        <v>248</v>
      </c>
      <c r="I3105" t="s">
        <v>577</v>
      </c>
      <c r="J3105" t="s">
        <v>492</v>
      </c>
      <c r="K3105" s="327">
        <v>238</v>
      </c>
      <c r="L3105" s="326">
        <v>0.33055999875068659</v>
      </c>
      <c r="M3105" s="326">
        <v>0.75078999996185303</v>
      </c>
      <c r="N3105" s="327">
        <v>3232</v>
      </c>
      <c r="O3105" s="326">
        <v>0.44703000783920288</v>
      </c>
      <c r="P3105" s="326">
        <v>0.82072001695632935</v>
      </c>
      <c r="Q3105" s="327">
        <v>63272</v>
      </c>
      <c r="R3105" s="326">
        <v>0.51279997825622559</v>
      </c>
      <c r="S3105" s="325">
        <v>0.81407999992370605</v>
      </c>
    </row>
    <row r="3106" spans="1:19" x14ac:dyDescent="0.25">
      <c r="A3106" t="s">
        <v>478</v>
      </c>
      <c r="B3106" t="s">
        <v>284</v>
      </c>
      <c r="C3106" t="s">
        <v>309</v>
      </c>
      <c r="D3106" t="s">
        <v>477</v>
      </c>
      <c r="E3106" t="s">
        <v>124</v>
      </c>
      <c r="F3106" t="s">
        <v>125</v>
      </c>
      <c r="G3106" s="133">
        <v>1</v>
      </c>
      <c r="H3106" t="s">
        <v>248</v>
      </c>
      <c r="I3106" t="s">
        <v>577</v>
      </c>
      <c r="J3106" t="s">
        <v>491</v>
      </c>
      <c r="K3106" s="327">
        <v>58</v>
      </c>
      <c r="L3106" s="326">
        <v>8.0559998750686646E-2</v>
      </c>
      <c r="M3106" s="326">
        <v>0.1829700022935867</v>
      </c>
      <c r="N3106" s="327">
        <v>436</v>
      </c>
      <c r="O3106" s="326">
        <v>6.0300000011920929E-2</v>
      </c>
      <c r="P3106" s="326">
        <v>0.11072000116109849</v>
      </c>
      <c r="Q3106" s="327">
        <v>9186</v>
      </c>
      <c r="R3106" s="326">
        <v>7.4450001120567322E-2</v>
      </c>
      <c r="S3106" s="325">
        <v>0.11818999797105791</v>
      </c>
    </row>
    <row r="3107" spans="1:19" x14ac:dyDescent="0.25">
      <c r="A3107" t="s">
        <v>478</v>
      </c>
      <c r="B3107" t="s">
        <v>284</v>
      </c>
      <c r="C3107" t="s">
        <v>309</v>
      </c>
      <c r="D3107" t="s">
        <v>477</v>
      </c>
      <c r="E3107" t="s">
        <v>124</v>
      </c>
      <c r="F3107" t="s">
        <v>125</v>
      </c>
      <c r="G3107" s="133">
        <v>1</v>
      </c>
      <c r="H3107" t="s">
        <v>248</v>
      </c>
      <c r="I3107" t="s">
        <v>577</v>
      </c>
      <c r="J3107" t="s">
        <v>490</v>
      </c>
      <c r="K3107" s="327">
        <v>11</v>
      </c>
      <c r="L3107" s="326">
        <v>1.5279999934136869E-2</v>
      </c>
      <c r="M3107" s="326">
        <v>3.4699998795986182E-2</v>
      </c>
      <c r="N3107" s="327">
        <v>168</v>
      </c>
      <c r="O3107" s="326">
        <v>2.324000000953674E-2</v>
      </c>
      <c r="P3107" s="326">
        <v>4.2660001665353782E-2</v>
      </c>
      <c r="Q3107" s="327">
        <v>3071</v>
      </c>
      <c r="R3107" s="326">
        <v>2.489000000059605E-2</v>
      </c>
      <c r="S3107" s="325">
        <v>3.9510000497102737E-2</v>
      </c>
    </row>
    <row r="3108" spans="1:19" x14ac:dyDescent="0.25">
      <c r="A3108" t="s">
        <v>478</v>
      </c>
      <c r="B3108" t="s">
        <v>284</v>
      </c>
      <c r="C3108" t="s">
        <v>309</v>
      </c>
      <c r="D3108" t="s">
        <v>477</v>
      </c>
      <c r="E3108" t="s">
        <v>124</v>
      </c>
      <c r="F3108" t="s">
        <v>125</v>
      </c>
      <c r="G3108" s="133">
        <v>1</v>
      </c>
      <c r="H3108" t="s">
        <v>248</v>
      </c>
      <c r="I3108" t="s">
        <v>577</v>
      </c>
      <c r="J3108" t="s">
        <v>489</v>
      </c>
      <c r="K3108" s="327">
        <v>8</v>
      </c>
      <c r="L3108" s="326">
        <v>1.111000031232834E-2</v>
      </c>
      <c r="M3108" s="326">
        <v>2.5240000337362289E-2</v>
      </c>
      <c r="N3108" s="327">
        <v>82</v>
      </c>
      <c r="O3108" s="326">
        <v>1.1339999735355381E-2</v>
      </c>
      <c r="P3108" s="326">
        <v>2.0819999277591709E-2</v>
      </c>
      <c r="Q3108" s="327">
        <v>1819</v>
      </c>
      <c r="R3108" s="326">
        <v>1.473999954760075E-2</v>
      </c>
      <c r="S3108" s="325">
        <v>2.339999936521053E-2</v>
      </c>
    </row>
    <row r="3109" spans="1:19" x14ac:dyDescent="0.25">
      <c r="A3109" t="s">
        <v>478</v>
      </c>
      <c r="B3109" t="s">
        <v>284</v>
      </c>
      <c r="C3109" t="s">
        <v>309</v>
      </c>
      <c r="D3109" t="s">
        <v>477</v>
      </c>
      <c r="E3109" t="s">
        <v>124</v>
      </c>
      <c r="F3109" t="s">
        <v>125</v>
      </c>
      <c r="G3109" s="133">
        <v>1</v>
      </c>
      <c r="H3109" t="s">
        <v>248</v>
      </c>
      <c r="I3109" t="s">
        <v>577</v>
      </c>
      <c r="J3109" t="s">
        <v>488</v>
      </c>
      <c r="K3109" s="327">
        <v>2</v>
      </c>
      <c r="L3109" s="326">
        <v>2.7799999807029958E-3</v>
      </c>
      <c r="M3109" s="326">
        <v>6.3100000843405724E-3</v>
      </c>
      <c r="N3109" s="327">
        <v>20</v>
      </c>
      <c r="O3109" s="326">
        <v>2.769999904558063E-3</v>
      </c>
      <c r="P3109" s="326">
        <v>5.0800000317394733E-3</v>
      </c>
      <c r="Q3109" s="327">
        <v>374</v>
      </c>
      <c r="R3109" s="326">
        <v>3.03000002168119E-3</v>
      </c>
      <c r="S3109" s="325">
        <v>4.8099998384714127E-3</v>
      </c>
    </row>
    <row r="3110" spans="1:19" x14ac:dyDescent="0.25">
      <c r="A3110" t="s">
        <v>478</v>
      </c>
      <c r="B3110" t="s">
        <v>284</v>
      </c>
      <c r="C3110" t="s">
        <v>309</v>
      </c>
      <c r="D3110" t="s">
        <v>477</v>
      </c>
      <c r="E3110" t="s">
        <v>124</v>
      </c>
      <c r="F3110" t="s">
        <v>125</v>
      </c>
      <c r="G3110" s="133">
        <v>1</v>
      </c>
      <c r="H3110" t="s">
        <v>248</v>
      </c>
      <c r="I3110" t="s">
        <v>499</v>
      </c>
      <c r="J3110" t="s">
        <v>261</v>
      </c>
      <c r="K3110" s="327">
        <v>712</v>
      </c>
      <c r="L3110" s="326">
        <v>0.98888999223709106</v>
      </c>
      <c r="N3110" s="327">
        <v>7181</v>
      </c>
      <c r="O3110" s="326">
        <v>0.99321997165679932</v>
      </c>
      <c r="Q3110" s="327">
        <v>122496</v>
      </c>
      <c r="R3110" s="326">
        <v>0.99278998374938965</v>
      </c>
      <c r="S3110" s="325"/>
    </row>
    <row r="3111" spans="1:19" x14ac:dyDescent="0.25">
      <c r="A3111" t="s">
        <v>478</v>
      </c>
      <c r="B3111" t="s">
        <v>284</v>
      </c>
      <c r="C3111" t="s">
        <v>309</v>
      </c>
      <c r="D3111" t="s">
        <v>477</v>
      </c>
      <c r="E3111" t="s">
        <v>124</v>
      </c>
      <c r="F3111" t="s">
        <v>125</v>
      </c>
      <c r="G3111" s="133">
        <v>1</v>
      </c>
      <c r="H3111" t="s">
        <v>248</v>
      </c>
      <c r="I3111" t="s">
        <v>499</v>
      </c>
      <c r="J3111" t="s">
        <v>262</v>
      </c>
      <c r="K3111" s="327">
        <v>8</v>
      </c>
      <c r="L3111" s="326">
        <v>1.111000031232834E-2</v>
      </c>
      <c r="N3111" s="327">
        <v>49</v>
      </c>
      <c r="O3111" s="326">
        <v>6.7799999378621578E-3</v>
      </c>
      <c r="Q3111" s="327">
        <v>889</v>
      </c>
      <c r="R3111" s="326">
        <v>7.2099999524652958E-3</v>
      </c>
      <c r="S3111" s="325"/>
    </row>
    <row r="3112" spans="1:19" x14ac:dyDescent="0.25">
      <c r="A3112" t="s">
        <v>478</v>
      </c>
      <c r="B3112" t="s">
        <v>284</v>
      </c>
      <c r="C3112" t="s">
        <v>309</v>
      </c>
      <c r="D3112" t="s">
        <v>477</v>
      </c>
      <c r="E3112" t="s">
        <v>124</v>
      </c>
      <c r="F3112" t="s">
        <v>125</v>
      </c>
      <c r="G3112">
        <v>1</v>
      </c>
      <c r="H3112" t="s">
        <v>248</v>
      </c>
      <c r="I3112" t="s">
        <v>578</v>
      </c>
      <c r="J3112" t="s">
        <v>498</v>
      </c>
      <c r="K3112" s="142">
        <v>97</v>
      </c>
      <c r="L3112" s="326">
        <v>0.13471999764442441</v>
      </c>
      <c r="N3112" s="142">
        <v>1825</v>
      </c>
      <c r="O3112" s="326">
        <v>0.25242000818252558</v>
      </c>
      <c r="Q3112" s="142">
        <v>17871</v>
      </c>
      <c r="R3112" s="326">
        <v>0.1448400020599365</v>
      </c>
    </row>
    <row r="3113" spans="1:19" x14ac:dyDescent="0.25">
      <c r="A3113" t="s">
        <v>478</v>
      </c>
      <c r="B3113" t="s">
        <v>284</v>
      </c>
      <c r="C3113" t="s">
        <v>309</v>
      </c>
      <c r="D3113" t="s">
        <v>477</v>
      </c>
      <c r="E3113" t="s">
        <v>124</v>
      </c>
      <c r="F3113" t="s">
        <v>125</v>
      </c>
      <c r="G3113" s="133">
        <v>1</v>
      </c>
      <c r="H3113" t="s">
        <v>248</v>
      </c>
      <c r="I3113" t="s">
        <v>578</v>
      </c>
      <c r="J3113" t="s">
        <v>497</v>
      </c>
      <c r="K3113" s="327">
        <v>183</v>
      </c>
      <c r="L3113" s="326">
        <v>0.2541700005531311</v>
      </c>
      <c r="N3113" s="327">
        <v>1546</v>
      </c>
      <c r="O3113" s="326">
        <v>0.21382999420166021</v>
      </c>
      <c r="Q3113" s="327">
        <v>21943</v>
      </c>
      <c r="R3113" s="326">
        <v>0.17783999443054199</v>
      </c>
      <c r="S3113" s="325"/>
    </row>
    <row r="3114" spans="1:19" x14ac:dyDescent="0.25">
      <c r="A3114" t="s">
        <v>478</v>
      </c>
      <c r="B3114" t="s">
        <v>284</v>
      </c>
      <c r="C3114" t="s">
        <v>309</v>
      </c>
      <c r="D3114" t="s">
        <v>477</v>
      </c>
      <c r="E3114" t="s">
        <v>124</v>
      </c>
      <c r="F3114" t="s">
        <v>125</v>
      </c>
      <c r="G3114">
        <v>1</v>
      </c>
      <c r="H3114" t="s">
        <v>248</v>
      </c>
      <c r="I3114" t="s">
        <v>578</v>
      </c>
      <c r="J3114" t="s">
        <v>496</v>
      </c>
      <c r="K3114" s="142">
        <v>184</v>
      </c>
      <c r="L3114" s="326">
        <v>0.2555600106716156</v>
      </c>
      <c r="N3114" s="142">
        <v>1251</v>
      </c>
      <c r="O3114" s="326">
        <v>0.1730300039052963</v>
      </c>
      <c r="Q3114" s="142">
        <v>25988</v>
      </c>
      <c r="R3114" s="326">
        <v>0.21062999963760379</v>
      </c>
    </row>
    <row r="3115" spans="1:19" x14ac:dyDescent="0.25">
      <c r="A3115" t="s">
        <v>478</v>
      </c>
      <c r="B3115" t="s">
        <v>284</v>
      </c>
      <c r="C3115" t="s">
        <v>309</v>
      </c>
      <c r="D3115" t="s">
        <v>477</v>
      </c>
      <c r="E3115" t="s">
        <v>124</v>
      </c>
      <c r="F3115" t="s">
        <v>125</v>
      </c>
      <c r="G3115" s="133">
        <v>1</v>
      </c>
      <c r="H3115" t="s">
        <v>248</v>
      </c>
      <c r="I3115" t="s">
        <v>578</v>
      </c>
      <c r="J3115" t="s">
        <v>495</v>
      </c>
      <c r="K3115" s="327">
        <v>155</v>
      </c>
      <c r="L3115" s="326">
        <v>0.21527999639511111</v>
      </c>
      <c r="N3115" s="327">
        <v>1327</v>
      </c>
      <c r="O3115" s="326">
        <v>0.18354000151157379</v>
      </c>
      <c r="Q3115" s="327">
        <v>27975</v>
      </c>
      <c r="R3115" s="326">
        <v>0.22673000395298001</v>
      </c>
      <c r="S3115" s="325"/>
    </row>
    <row r="3116" spans="1:19" x14ac:dyDescent="0.25">
      <c r="A3116" t="s">
        <v>478</v>
      </c>
      <c r="B3116" t="s">
        <v>284</v>
      </c>
      <c r="C3116" t="s">
        <v>309</v>
      </c>
      <c r="D3116" t="s">
        <v>477</v>
      </c>
      <c r="E3116" t="s">
        <v>124</v>
      </c>
      <c r="F3116" t="s">
        <v>125</v>
      </c>
      <c r="G3116" s="133">
        <v>1</v>
      </c>
      <c r="H3116" t="s">
        <v>248</v>
      </c>
      <c r="I3116" t="s">
        <v>578</v>
      </c>
      <c r="J3116" t="s">
        <v>494</v>
      </c>
      <c r="K3116" s="327">
        <v>101</v>
      </c>
      <c r="L3116" s="326">
        <v>0.14027999341487879</v>
      </c>
      <c r="N3116" s="327">
        <v>1281</v>
      </c>
      <c r="O3116" s="326">
        <v>0.17718000710010531</v>
      </c>
      <c r="Q3116" s="327">
        <v>29608</v>
      </c>
      <c r="R3116" s="326">
        <v>0.23995999991893771</v>
      </c>
      <c r="S3116" s="325"/>
    </row>
    <row r="3117" spans="1:19" x14ac:dyDescent="0.25">
      <c r="A3117" t="s">
        <v>478</v>
      </c>
      <c r="B3117" t="s">
        <v>284</v>
      </c>
      <c r="C3117" t="s">
        <v>309</v>
      </c>
      <c r="D3117" t="s">
        <v>477</v>
      </c>
      <c r="E3117" t="s">
        <v>124</v>
      </c>
      <c r="F3117" t="s">
        <v>125</v>
      </c>
      <c r="G3117" s="133">
        <v>1</v>
      </c>
      <c r="H3117" t="s">
        <v>248</v>
      </c>
      <c r="I3117" t="s">
        <v>476</v>
      </c>
      <c r="J3117" t="s">
        <v>482</v>
      </c>
      <c r="K3117" s="327">
        <v>561</v>
      </c>
      <c r="L3117" s="326">
        <v>0.77916997671127319</v>
      </c>
      <c r="M3117" s="326">
        <v>0.7912600040435791</v>
      </c>
      <c r="N3117" s="327">
        <v>5324</v>
      </c>
      <c r="O3117" s="326">
        <v>0.73637998104095459</v>
      </c>
      <c r="P3117" s="326">
        <v>0.75102001428604126</v>
      </c>
      <c r="Q3117" s="327">
        <v>91484</v>
      </c>
      <c r="R3117" s="326">
        <v>0.74145001173019409</v>
      </c>
      <c r="S3117" s="325">
        <v>0.77395999431610107</v>
      </c>
    </row>
    <row r="3118" spans="1:19" x14ac:dyDescent="0.25">
      <c r="A3118" t="s">
        <v>478</v>
      </c>
      <c r="B3118" t="s">
        <v>284</v>
      </c>
      <c r="C3118" t="s">
        <v>309</v>
      </c>
      <c r="D3118" t="s">
        <v>477</v>
      </c>
      <c r="E3118" t="s">
        <v>124</v>
      </c>
      <c r="F3118" t="s">
        <v>125</v>
      </c>
      <c r="G3118" s="133">
        <v>1</v>
      </c>
      <c r="H3118" t="s">
        <v>248</v>
      </c>
      <c r="I3118" t="s">
        <v>476</v>
      </c>
      <c r="J3118" t="s">
        <v>481</v>
      </c>
      <c r="K3118" s="327">
        <v>65</v>
      </c>
      <c r="L3118" s="326">
        <v>9.0279996395111084E-2</v>
      </c>
      <c r="M3118" s="326">
        <v>9.1679997742176056E-2</v>
      </c>
      <c r="N3118" s="327">
        <v>752</v>
      </c>
      <c r="O3118" s="326">
        <v>0.1040100008249283</v>
      </c>
      <c r="P3118" s="326">
        <v>0.1060800030827522</v>
      </c>
      <c r="Q3118" s="327">
        <v>12086</v>
      </c>
      <c r="R3118" s="326">
        <v>9.7949996590614319E-2</v>
      </c>
      <c r="S3118" s="325">
        <v>0.1022500023245811</v>
      </c>
    </row>
    <row r="3119" spans="1:19" x14ac:dyDescent="0.25">
      <c r="A3119" t="s">
        <v>478</v>
      </c>
      <c r="B3119" t="s">
        <v>284</v>
      </c>
      <c r="C3119" t="s">
        <v>309</v>
      </c>
      <c r="D3119" t="s">
        <v>477</v>
      </c>
      <c r="E3119" t="s">
        <v>124</v>
      </c>
      <c r="F3119" t="s">
        <v>125</v>
      </c>
      <c r="G3119" s="133">
        <v>1</v>
      </c>
      <c r="H3119" t="s">
        <v>248</v>
      </c>
      <c r="I3119" t="s">
        <v>476</v>
      </c>
      <c r="J3119" t="s">
        <v>480</v>
      </c>
      <c r="K3119" s="327">
        <v>50</v>
      </c>
      <c r="L3119" s="326">
        <v>6.9439999759197235E-2</v>
      </c>
      <c r="M3119" s="326">
        <v>7.0519998669624329E-2</v>
      </c>
      <c r="N3119" s="327">
        <v>581</v>
      </c>
      <c r="O3119" s="326">
        <v>8.0360002815723419E-2</v>
      </c>
      <c r="P3119" s="326">
        <v>8.1960000097751617E-2</v>
      </c>
      <c r="Q3119" s="327">
        <v>8487</v>
      </c>
      <c r="R3119" s="326">
        <v>6.8779997527599335E-2</v>
      </c>
      <c r="S3119" s="325">
        <v>7.1800000965595245E-2</v>
      </c>
    </row>
    <row r="3120" spans="1:19" x14ac:dyDescent="0.25">
      <c r="A3120" t="s">
        <v>478</v>
      </c>
      <c r="B3120" t="s">
        <v>284</v>
      </c>
      <c r="C3120" t="s">
        <v>309</v>
      </c>
      <c r="D3120" t="s">
        <v>477</v>
      </c>
      <c r="E3120" t="s">
        <v>124</v>
      </c>
      <c r="F3120" t="s">
        <v>125</v>
      </c>
      <c r="G3120" s="133">
        <v>1</v>
      </c>
      <c r="H3120" t="s">
        <v>248</v>
      </c>
      <c r="I3120" t="s">
        <v>476</v>
      </c>
      <c r="J3120" t="s">
        <v>479</v>
      </c>
      <c r="K3120" s="327">
        <v>11</v>
      </c>
      <c r="L3120" s="326">
        <v>1.5279999934136869E-2</v>
      </c>
      <c r="N3120" s="327">
        <v>141</v>
      </c>
      <c r="O3120" s="326">
        <v>1.9500000402331349E-2</v>
      </c>
      <c r="Q3120" s="327">
        <v>5183</v>
      </c>
      <c r="R3120" s="326">
        <v>4.2010001838207238E-2</v>
      </c>
      <c r="S3120" s="325"/>
    </row>
    <row r="3121" spans="1:19" x14ac:dyDescent="0.25">
      <c r="A3121" t="s">
        <v>478</v>
      </c>
      <c r="B3121" t="s">
        <v>284</v>
      </c>
      <c r="C3121" t="s">
        <v>309</v>
      </c>
      <c r="D3121" t="s">
        <v>477</v>
      </c>
      <c r="E3121" t="s">
        <v>124</v>
      </c>
      <c r="F3121" t="s">
        <v>125</v>
      </c>
      <c r="G3121" s="133">
        <v>1</v>
      </c>
      <c r="H3121" t="s">
        <v>248</v>
      </c>
      <c r="I3121" t="s">
        <v>476</v>
      </c>
      <c r="J3121" t="s">
        <v>475</v>
      </c>
      <c r="K3121" s="327">
        <v>33</v>
      </c>
      <c r="L3121" s="326">
        <v>4.5830000191926963E-2</v>
      </c>
      <c r="M3121" s="326">
        <v>4.6539999544620507E-2</v>
      </c>
      <c r="N3121" s="327">
        <v>432</v>
      </c>
      <c r="O3121" s="326">
        <v>5.9749998152256012E-2</v>
      </c>
      <c r="P3121" s="326">
        <v>6.0940001159906387E-2</v>
      </c>
      <c r="Q3121" s="327">
        <v>6145</v>
      </c>
      <c r="R3121" s="326">
        <v>4.9800001084804528E-2</v>
      </c>
      <c r="S3121" s="325">
        <v>5.1989998668432243E-2</v>
      </c>
    </row>
    <row r="3122" spans="1:19" x14ac:dyDescent="0.25">
      <c r="A3122" t="s">
        <v>478</v>
      </c>
      <c r="B3122" t="s">
        <v>284</v>
      </c>
      <c r="C3122" t="s">
        <v>309</v>
      </c>
      <c r="D3122" t="s">
        <v>477</v>
      </c>
      <c r="E3122" t="s">
        <v>126</v>
      </c>
      <c r="F3122" t="s">
        <v>127</v>
      </c>
      <c r="G3122" s="133">
        <v>12</v>
      </c>
      <c r="H3122" t="s">
        <v>247</v>
      </c>
      <c r="I3122" t="s">
        <v>525</v>
      </c>
      <c r="J3122" t="s">
        <v>530</v>
      </c>
      <c r="K3122" s="327">
        <v>2</v>
      </c>
      <c r="L3122" s="326">
        <v>8.2000000402331352E-3</v>
      </c>
      <c r="N3122" s="327">
        <v>30</v>
      </c>
      <c r="O3122" s="326">
        <v>9.6899997442960739E-3</v>
      </c>
      <c r="Q3122" s="327">
        <v>595</v>
      </c>
      <c r="R3122" s="326">
        <v>4.8199999146163464E-3</v>
      </c>
      <c r="S3122" s="325"/>
    </row>
    <row r="3123" spans="1:19" x14ac:dyDescent="0.25">
      <c r="A3123" t="s">
        <v>478</v>
      </c>
      <c r="B3123" t="s">
        <v>284</v>
      </c>
      <c r="C3123" t="s">
        <v>309</v>
      </c>
      <c r="D3123" t="s">
        <v>477</v>
      </c>
      <c r="E3123" t="s">
        <v>126</v>
      </c>
      <c r="F3123" t="s">
        <v>127</v>
      </c>
      <c r="G3123" s="133">
        <v>12</v>
      </c>
      <c r="H3123" t="s">
        <v>247</v>
      </c>
      <c r="I3123" t="s">
        <v>525</v>
      </c>
      <c r="J3123" t="s">
        <v>529</v>
      </c>
      <c r="K3123" s="327">
        <v>20</v>
      </c>
      <c r="L3123" s="326">
        <v>8.1969998776912689E-2</v>
      </c>
      <c r="N3123" s="327">
        <v>171</v>
      </c>
      <c r="O3123" s="326">
        <v>5.5250000208616257E-2</v>
      </c>
      <c r="Q3123" s="327">
        <v>4962</v>
      </c>
      <c r="R3123" s="326">
        <v>4.0219999849796302E-2</v>
      </c>
      <c r="S3123" s="325"/>
    </row>
    <row r="3124" spans="1:19" x14ac:dyDescent="0.25">
      <c r="A3124" t="s">
        <v>478</v>
      </c>
      <c r="B3124" t="s">
        <v>284</v>
      </c>
      <c r="C3124" t="s">
        <v>309</v>
      </c>
      <c r="D3124" t="s">
        <v>477</v>
      </c>
      <c r="E3124" t="s">
        <v>126</v>
      </c>
      <c r="F3124" t="s">
        <v>127</v>
      </c>
      <c r="G3124" s="133">
        <v>12</v>
      </c>
      <c r="H3124" t="s">
        <v>247</v>
      </c>
      <c r="I3124" t="s">
        <v>525</v>
      </c>
      <c r="J3124" t="s">
        <v>528</v>
      </c>
      <c r="K3124" s="327">
        <v>56</v>
      </c>
      <c r="L3124" s="326">
        <v>0.22950999438762659</v>
      </c>
      <c r="N3124" s="327">
        <v>457</v>
      </c>
      <c r="O3124" s="326">
        <v>0.14766000211238861</v>
      </c>
      <c r="Q3124" s="327">
        <v>15699</v>
      </c>
      <c r="R3124" s="326">
        <v>0.12724000215530401</v>
      </c>
      <c r="S3124" s="325"/>
    </row>
    <row r="3125" spans="1:19" x14ac:dyDescent="0.25">
      <c r="A3125" t="s">
        <v>478</v>
      </c>
      <c r="B3125" t="s">
        <v>284</v>
      </c>
      <c r="C3125" t="s">
        <v>309</v>
      </c>
      <c r="D3125" t="s">
        <v>477</v>
      </c>
      <c r="E3125" t="s">
        <v>126</v>
      </c>
      <c r="F3125" t="s">
        <v>127</v>
      </c>
      <c r="G3125" s="133">
        <v>12</v>
      </c>
      <c r="H3125" t="s">
        <v>247</v>
      </c>
      <c r="I3125" t="s">
        <v>525</v>
      </c>
      <c r="J3125" t="s">
        <v>527</v>
      </c>
      <c r="K3125" s="327">
        <v>53</v>
      </c>
      <c r="L3125" s="326">
        <v>0.2172099947929382</v>
      </c>
      <c r="N3125" s="327">
        <v>819</v>
      </c>
      <c r="O3125" s="326">
        <v>0.26462000608444208</v>
      </c>
      <c r="Q3125" s="327">
        <v>30576</v>
      </c>
      <c r="R3125" s="326">
        <v>0.2478100061416626</v>
      </c>
      <c r="S3125" s="325"/>
    </row>
    <row r="3126" spans="1:19" x14ac:dyDescent="0.25">
      <c r="A3126" t="s">
        <v>478</v>
      </c>
      <c r="B3126" t="s">
        <v>284</v>
      </c>
      <c r="C3126" t="s">
        <v>309</v>
      </c>
      <c r="D3126" t="s">
        <v>477</v>
      </c>
      <c r="E3126" t="s">
        <v>126</v>
      </c>
      <c r="F3126" t="s">
        <v>127</v>
      </c>
      <c r="G3126" s="133">
        <v>12</v>
      </c>
      <c r="H3126" t="s">
        <v>247</v>
      </c>
      <c r="I3126" t="s">
        <v>525</v>
      </c>
      <c r="J3126" t="s">
        <v>526</v>
      </c>
      <c r="K3126" s="327">
        <v>37</v>
      </c>
      <c r="L3126" s="326">
        <v>0.15163999795913699</v>
      </c>
      <c r="N3126" s="327">
        <v>815</v>
      </c>
      <c r="O3126" s="326">
        <v>0.26333001255989069</v>
      </c>
      <c r="Q3126" s="327">
        <v>30917</v>
      </c>
      <c r="R3126" s="326">
        <v>0.25056999921798712</v>
      </c>
      <c r="S3126" s="325"/>
    </row>
    <row r="3127" spans="1:19" x14ac:dyDescent="0.25">
      <c r="A3127" t="s">
        <v>478</v>
      </c>
      <c r="B3127" t="s">
        <v>284</v>
      </c>
      <c r="C3127" t="s">
        <v>309</v>
      </c>
      <c r="D3127" t="s">
        <v>477</v>
      </c>
      <c r="E3127" t="s">
        <v>126</v>
      </c>
      <c r="F3127" t="s">
        <v>127</v>
      </c>
      <c r="G3127" s="133">
        <v>12</v>
      </c>
      <c r="H3127" t="s">
        <v>247</v>
      </c>
      <c r="I3127" t="s">
        <v>525</v>
      </c>
      <c r="J3127" t="s">
        <v>259</v>
      </c>
      <c r="K3127" s="327">
        <v>28</v>
      </c>
      <c r="L3127" s="326">
        <v>0.1147499978542328</v>
      </c>
      <c r="N3127" s="327">
        <v>455</v>
      </c>
      <c r="O3127" s="326">
        <v>0.14700999855995181</v>
      </c>
      <c r="Q3127" s="327">
        <v>23351</v>
      </c>
      <c r="R3127" s="326">
        <v>0.18925000727176669</v>
      </c>
      <c r="S3127" s="325"/>
    </row>
    <row r="3128" spans="1:19" x14ac:dyDescent="0.25">
      <c r="A3128" t="s">
        <v>478</v>
      </c>
      <c r="B3128" t="s">
        <v>284</v>
      </c>
      <c r="C3128" t="s">
        <v>309</v>
      </c>
      <c r="D3128" t="s">
        <v>477</v>
      </c>
      <c r="E3128" t="s">
        <v>126</v>
      </c>
      <c r="F3128" t="s">
        <v>127</v>
      </c>
      <c r="G3128" s="133">
        <v>12</v>
      </c>
      <c r="H3128" t="s">
        <v>247</v>
      </c>
      <c r="I3128" t="s">
        <v>525</v>
      </c>
      <c r="J3128" t="s">
        <v>260</v>
      </c>
      <c r="K3128" s="327">
        <v>48</v>
      </c>
      <c r="L3128" s="326">
        <v>0.1967200040817261</v>
      </c>
      <c r="N3128" s="327">
        <v>348</v>
      </c>
      <c r="O3128" s="326">
        <v>0.11243999749422071</v>
      </c>
      <c r="Q3128" s="327">
        <v>17285</v>
      </c>
      <c r="R3128" s="326">
        <v>0.14009000360965729</v>
      </c>
      <c r="S3128" s="325"/>
    </row>
    <row r="3129" spans="1:19" x14ac:dyDescent="0.25">
      <c r="A3129" t="s">
        <v>478</v>
      </c>
      <c r="B3129" t="s">
        <v>284</v>
      </c>
      <c r="C3129" t="s">
        <v>309</v>
      </c>
      <c r="D3129" t="s">
        <v>477</v>
      </c>
      <c r="E3129" t="s">
        <v>126</v>
      </c>
      <c r="F3129" t="s">
        <v>127</v>
      </c>
      <c r="G3129" s="133">
        <v>12</v>
      </c>
      <c r="H3129" t="s">
        <v>247</v>
      </c>
      <c r="I3129" t="s">
        <v>521</v>
      </c>
      <c r="J3129" t="s">
        <v>524</v>
      </c>
      <c r="K3129" s="327">
        <v>191</v>
      </c>
      <c r="L3129" s="326">
        <v>0.78279000520706177</v>
      </c>
      <c r="M3129" s="326">
        <v>0.78926002979278564</v>
      </c>
      <c r="N3129" s="327">
        <v>2442</v>
      </c>
      <c r="O3129" s="326">
        <v>0.78900998830795288</v>
      </c>
      <c r="P3129" s="326">
        <v>0.84119999408721924</v>
      </c>
      <c r="Q3129" s="327">
        <v>99716</v>
      </c>
      <c r="R3129" s="326">
        <v>0.80817002058029175</v>
      </c>
      <c r="S3129" s="325">
        <v>0.84360998868942261</v>
      </c>
    </row>
    <row r="3130" spans="1:19" x14ac:dyDescent="0.25">
      <c r="A3130" t="s">
        <v>478</v>
      </c>
      <c r="B3130" t="s">
        <v>284</v>
      </c>
      <c r="C3130" t="s">
        <v>309</v>
      </c>
      <c r="D3130" t="s">
        <v>477</v>
      </c>
      <c r="E3130" t="s">
        <v>126</v>
      </c>
      <c r="F3130" t="s">
        <v>127</v>
      </c>
      <c r="G3130" s="133">
        <v>12</v>
      </c>
      <c r="H3130" t="s">
        <v>247</v>
      </c>
      <c r="I3130" t="s">
        <v>521</v>
      </c>
      <c r="J3130" t="s">
        <v>523</v>
      </c>
      <c r="K3130" s="327">
        <v>32</v>
      </c>
      <c r="L3130" s="326">
        <v>0.1311500072479248</v>
      </c>
      <c r="M3130" s="326">
        <v>0.1322299987077713</v>
      </c>
      <c r="N3130" s="327">
        <v>277</v>
      </c>
      <c r="O3130" s="326">
        <v>8.9500002562999725E-2</v>
      </c>
      <c r="P3130" s="326">
        <v>9.5420002937316895E-2</v>
      </c>
      <c r="Q3130" s="327">
        <v>10969</v>
      </c>
      <c r="R3130" s="326">
        <v>8.8899999856948853E-2</v>
      </c>
      <c r="S3130" s="325">
        <v>9.2799998819828033E-2</v>
      </c>
    </row>
    <row r="3131" spans="1:19" x14ac:dyDescent="0.25">
      <c r="A3131" t="s">
        <v>478</v>
      </c>
      <c r="B3131" t="s">
        <v>284</v>
      </c>
      <c r="C3131" t="s">
        <v>309</v>
      </c>
      <c r="D3131" t="s">
        <v>477</v>
      </c>
      <c r="E3131" t="s">
        <v>126</v>
      </c>
      <c r="F3131" t="s">
        <v>127</v>
      </c>
      <c r="G3131" s="133">
        <v>12</v>
      </c>
      <c r="H3131" t="s">
        <v>247</v>
      </c>
      <c r="I3131" t="s">
        <v>521</v>
      </c>
      <c r="J3131" t="s">
        <v>522</v>
      </c>
      <c r="K3131" s="327">
        <v>19</v>
      </c>
      <c r="L3131" s="326">
        <v>7.7869996428489685E-2</v>
      </c>
      <c r="M3131" s="326">
        <v>7.8510001301765442E-2</v>
      </c>
      <c r="N3131" s="327">
        <v>184</v>
      </c>
      <c r="O3131" s="326">
        <v>5.9450000524520867E-2</v>
      </c>
      <c r="P3131" s="326">
        <v>6.3380002975463867E-2</v>
      </c>
      <c r="Q3131" s="327">
        <v>7517</v>
      </c>
      <c r="R3131" s="326">
        <v>6.0920000076293952E-2</v>
      </c>
      <c r="S3131" s="325">
        <v>6.3589997589588165E-2</v>
      </c>
    </row>
    <row r="3132" spans="1:19" x14ac:dyDescent="0.25">
      <c r="A3132" t="s">
        <v>478</v>
      </c>
      <c r="B3132" t="s">
        <v>284</v>
      </c>
      <c r="C3132" t="s">
        <v>309</v>
      </c>
      <c r="D3132" t="s">
        <v>477</v>
      </c>
      <c r="E3132" t="s">
        <v>126</v>
      </c>
      <c r="F3132" t="s">
        <v>127</v>
      </c>
      <c r="G3132">
        <v>12</v>
      </c>
      <c r="H3132" t="s">
        <v>247</v>
      </c>
      <c r="I3132" t="s">
        <v>521</v>
      </c>
      <c r="J3132" t="s">
        <v>438</v>
      </c>
      <c r="K3132" s="142">
        <v>2</v>
      </c>
      <c r="L3132" s="326">
        <v>8.2000000402331352E-3</v>
      </c>
      <c r="N3132" s="142">
        <v>192</v>
      </c>
      <c r="O3132" s="326">
        <v>6.2040001153945923E-2</v>
      </c>
      <c r="Q3132" s="142">
        <v>5183</v>
      </c>
      <c r="R3132" s="326">
        <v>4.2010001838207238E-2</v>
      </c>
    </row>
    <row r="3133" spans="1:19" x14ac:dyDescent="0.25">
      <c r="A3133" t="s">
        <v>478</v>
      </c>
      <c r="B3133" t="s">
        <v>284</v>
      </c>
      <c r="C3133" t="s">
        <v>309</v>
      </c>
      <c r="D3133" t="s">
        <v>477</v>
      </c>
      <c r="E3133" t="s">
        <v>126</v>
      </c>
      <c r="F3133" t="s">
        <v>127</v>
      </c>
      <c r="G3133">
        <v>12</v>
      </c>
      <c r="H3133" t="s">
        <v>247</v>
      </c>
      <c r="I3133" t="s">
        <v>517</v>
      </c>
      <c r="J3133" t="s">
        <v>520</v>
      </c>
      <c r="K3133" s="142">
        <v>95</v>
      </c>
      <c r="L3133" s="326">
        <v>0.38934001326560969</v>
      </c>
      <c r="N3133" s="142">
        <v>1119</v>
      </c>
      <c r="O3133" s="326">
        <v>0.36155000329017639</v>
      </c>
      <c r="Q3133" s="142">
        <v>43571</v>
      </c>
      <c r="R3133" s="326">
        <v>0.35313001275062561</v>
      </c>
    </row>
    <row r="3134" spans="1:19" x14ac:dyDescent="0.25">
      <c r="A3134" t="s">
        <v>478</v>
      </c>
      <c r="B3134" t="s">
        <v>284</v>
      </c>
      <c r="C3134" t="s">
        <v>309</v>
      </c>
      <c r="D3134" t="s">
        <v>477</v>
      </c>
      <c r="E3134" t="s">
        <v>126</v>
      </c>
      <c r="F3134" t="s">
        <v>127</v>
      </c>
      <c r="G3134" s="133">
        <v>12</v>
      </c>
      <c r="H3134" t="s">
        <v>247</v>
      </c>
      <c r="I3134" t="s">
        <v>517</v>
      </c>
      <c r="J3134" t="s">
        <v>519</v>
      </c>
      <c r="K3134" s="327">
        <v>86</v>
      </c>
      <c r="L3134" s="326">
        <v>0.35245999693870539</v>
      </c>
      <c r="N3134" s="327">
        <v>847</v>
      </c>
      <c r="O3134" s="326">
        <v>0.27366998791694641</v>
      </c>
      <c r="Q3134" s="327">
        <v>34904</v>
      </c>
      <c r="R3134" s="326">
        <v>0.28288999199867249</v>
      </c>
      <c r="S3134" s="325"/>
    </row>
    <row r="3135" spans="1:19" x14ac:dyDescent="0.25">
      <c r="A3135" t="s">
        <v>478</v>
      </c>
      <c r="B3135" t="s">
        <v>284</v>
      </c>
      <c r="C3135" t="s">
        <v>309</v>
      </c>
      <c r="D3135" t="s">
        <v>477</v>
      </c>
      <c r="E3135" t="s">
        <v>126</v>
      </c>
      <c r="F3135" t="s">
        <v>127</v>
      </c>
      <c r="G3135" s="133">
        <v>12</v>
      </c>
      <c r="H3135" t="s">
        <v>247</v>
      </c>
      <c r="I3135" t="s">
        <v>517</v>
      </c>
      <c r="J3135" t="s">
        <v>518</v>
      </c>
      <c r="K3135" s="327">
        <v>63</v>
      </c>
      <c r="L3135" s="326">
        <v>0.25819998979568481</v>
      </c>
      <c r="N3135" s="327">
        <v>1129</v>
      </c>
      <c r="O3135" s="326">
        <v>0.3647800087928772</v>
      </c>
      <c r="Q3135" s="327">
        <v>44910</v>
      </c>
      <c r="R3135" s="326">
        <v>0.3639799952507019</v>
      </c>
      <c r="S3135" s="325"/>
    </row>
    <row r="3136" spans="1:19" x14ac:dyDescent="0.25">
      <c r="A3136" t="s">
        <v>478</v>
      </c>
      <c r="B3136" t="s">
        <v>284</v>
      </c>
      <c r="C3136" t="s">
        <v>309</v>
      </c>
      <c r="D3136" t="s">
        <v>477</v>
      </c>
      <c r="E3136" t="s">
        <v>126</v>
      </c>
      <c r="F3136" t="s">
        <v>127</v>
      </c>
      <c r="G3136" s="133">
        <v>12</v>
      </c>
      <c r="H3136" t="s">
        <v>247</v>
      </c>
      <c r="I3136" t="s">
        <v>513</v>
      </c>
      <c r="J3136" t="s">
        <v>516</v>
      </c>
      <c r="K3136" s="327">
        <v>11</v>
      </c>
      <c r="L3136" s="326">
        <v>4.5079998672008507E-2</v>
      </c>
      <c r="M3136" s="326">
        <v>8.14799964427948E-2</v>
      </c>
      <c r="N3136" s="327">
        <v>90</v>
      </c>
      <c r="O3136" s="326">
        <v>2.9079999774694439E-2</v>
      </c>
      <c r="P3136" s="326">
        <v>4.1979998350143433E-2</v>
      </c>
      <c r="Q3136" s="327">
        <v>4179</v>
      </c>
      <c r="R3136" s="326">
        <v>3.3870000392198563E-2</v>
      </c>
      <c r="S3136" s="325">
        <v>3.8320001214742661E-2</v>
      </c>
    </row>
    <row r="3137" spans="1:19" x14ac:dyDescent="0.25">
      <c r="A3137" t="s">
        <v>478</v>
      </c>
      <c r="B3137" t="s">
        <v>284</v>
      </c>
      <c r="C3137" t="s">
        <v>309</v>
      </c>
      <c r="D3137" t="s">
        <v>477</v>
      </c>
      <c r="E3137" t="s">
        <v>126</v>
      </c>
      <c r="F3137" t="s">
        <v>127</v>
      </c>
      <c r="G3137" s="133">
        <v>12</v>
      </c>
      <c r="H3137" t="s">
        <v>247</v>
      </c>
      <c r="I3137" t="s">
        <v>513</v>
      </c>
      <c r="J3137" t="s">
        <v>515</v>
      </c>
      <c r="K3137" s="327">
        <v>31</v>
      </c>
      <c r="L3137" s="326">
        <v>0.1270499974489212</v>
      </c>
      <c r="M3137" s="326">
        <v>0.2296299934387207</v>
      </c>
      <c r="N3137" s="327">
        <v>455</v>
      </c>
      <c r="O3137" s="326">
        <v>0.14700999855995181</v>
      </c>
      <c r="P3137" s="326">
        <v>0.21221999824047089</v>
      </c>
      <c r="Q3137" s="327">
        <v>13286</v>
      </c>
      <c r="R3137" s="326">
        <v>0.1076800003647804</v>
      </c>
      <c r="S3137" s="325">
        <v>0.12182000279426571</v>
      </c>
    </row>
    <row r="3138" spans="1:19" x14ac:dyDescent="0.25">
      <c r="A3138" t="s">
        <v>478</v>
      </c>
      <c r="B3138" t="s">
        <v>284</v>
      </c>
      <c r="C3138" t="s">
        <v>309</v>
      </c>
      <c r="D3138" t="s">
        <v>477</v>
      </c>
      <c r="E3138" t="s">
        <v>126</v>
      </c>
      <c r="F3138" t="s">
        <v>127</v>
      </c>
      <c r="G3138" s="133">
        <v>12</v>
      </c>
      <c r="H3138" t="s">
        <v>247</v>
      </c>
      <c r="I3138" t="s">
        <v>513</v>
      </c>
      <c r="J3138" t="s">
        <v>514</v>
      </c>
      <c r="K3138" s="327">
        <v>93</v>
      </c>
      <c r="L3138" s="326">
        <v>0.3811500072479248</v>
      </c>
      <c r="M3138" s="326">
        <v>0.68888998031616211</v>
      </c>
      <c r="N3138" s="327">
        <v>1599</v>
      </c>
      <c r="O3138" s="326">
        <v>0.51664000749588013</v>
      </c>
      <c r="P3138" s="326">
        <v>0.74580001831054688</v>
      </c>
      <c r="Q3138" s="327">
        <v>91601</v>
      </c>
      <c r="R3138" s="326">
        <v>0.74239999055862427</v>
      </c>
      <c r="S3138" s="325">
        <v>0.83986997604370117</v>
      </c>
    </row>
    <row r="3139" spans="1:19" x14ac:dyDescent="0.25">
      <c r="A3139" t="s">
        <v>478</v>
      </c>
      <c r="B3139" t="s">
        <v>284</v>
      </c>
      <c r="C3139" t="s">
        <v>309</v>
      </c>
      <c r="D3139" t="s">
        <v>477</v>
      </c>
      <c r="E3139" t="s">
        <v>126</v>
      </c>
      <c r="F3139" t="s">
        <v>127</v>
      </c>
      <c r="G3139" s="133">
        <v>12</v>
      </c>
      <c r="H3139" t="s">
        <v>247</v>
      </c>
      <c r="I3139" t="s">
        <v>513</v>
      </c>
      <c r="J3139" t="s">
        <v>512</v>
      </c>
      <c r="K3139" s="327">
        <v>109</v>
      </c>
      <c r="L3139" s="326">
        <v>0.44672000408172607</v>
      </c>
      <c r="N3139" s="327">
        <v>951</v>
      </c>
      <c r="O3139" s="326">
        <v>0.30726999044418329</v>
      </c>
      <c r="Q3139" s="327">
        <v>14319</v>
      </c>
      <c r="R3139" s="326">
        <v>0.11604999750852581</v>
      </c>
      <c r="S3139" s="325"/>
    </row>
    <row r="3140" spans="1:19" x14ac:dyDescent="0.25">
      <c r="A3140" t="s">
        <v>478</v>
      </c>
      <c r="B3140" t="s">
        <v>284</v>
      </c>
      <c r="C3140" t="s">
        <v>309</v>
      </c>
      <c r="D3140" t="s">
        <v>477</v>
      </c>
      <c r="E3140" t="s">
        <v>126</v>
      </c>
      <c r="F3140" t="s">
        <v>127</v>
      </c>
      <c r="G3140" s="133">
        <v>12</v>
      </c>
      <c r="H3140" t="s">
        <v>247</v>
      </c>
      <c r="I3140" t="s">
        <v>575</v>
      </c>
      <c r="J3140" t="s">
        <v>511</v>
      </c>
      <c r="K3140" s="327">
        <v>27</v>
      </c>
      <c r="L3140" s="326">
        <v>0.11066000163555149</v>
      </c>
      <c r="M3140" s="326">
        <v>0.1120299994945526</v>
      </c>
      <c r="N3140" s="327">
        <v>366</v>
      </c>
      <c r="O3140" s="326">
        <v>0.1182600036263466</v>
      </c>
      <c r="P3140" s="326">
        <v>0.12517000734806061</v>
      </c>
      <c r="Q3140" s="327">
        <v>5100</v>
      </c>
      <c r="R3140" s="326">
        <v>4.1329998522996902E-2</v>
      </c>
      <c r="S3140" s="325">
        <v>4.4070001691579819E-2</v>
      </c>
    </row>
    <row r="3141" spans="1:19" x14ac:dyDescent="0.25">
      <c r="A3141" t="s">
        <v>478</v>
      </c>
      <c r="B3141" t="s">
        <v>284</v>
      </c>
      <c r="C3141" t="s">
        <v>309</v>
      </c>
      <c r="D3141" t="s">
        <v>477</v>
      </c>
      <c r="E3141" t="s">
        <v>126</v>
      </c>
      <c r="F3141" t="s">
        <v>127</v>
      </c>
      <c r="G3141" s="133">
        <v>12</v>
      </c>
      <c r="H3141" t="s">
        <v>247</v>
      </c>
      <c r="I3141" t="s">
        <v>575</v>
      </c>
      <c r="J3141" t="s">
        <v>510</v>
      </c>
      <c r="K3141" s="327">
        <v>61</v>
      </c>
      <c r="L3141" s="326">
        <v>0.25</v>
      </c>
      <c r="M3141" s="326">
        <v>0.25310999155044561</v>
      </c>
      <c r="N3141" s="327">
        <v>302</v>
      </c>
      <c r="O3141" s="326">
        <v>9.7580000758171082E-2</v>
      </c>
      <c r="P3141" s="326">
        <v>0.1032800003886223</v>
      </c>
      <c r="Q3141" s="327">
        <v>2781</v>
      </c>
      <c r="R3141" s="326">
        <v>2.2539999336004261E-2</v>
      </c>
      <c r="S3141" s="325">
        <v>2.4029999971389771E-2</v>
      </c>
    </row>
    <row r="3142" spans="1:19" x14ac:dyDescent="0.25">
      <c r="A3142" t="s">
        <v>478</v>
      </c>
      <c r="B3142" t="s">
        <v>284</v>
      </c>
      <c r="C3142" t="s">
        <v>309</v>
      </c>
      <c r="D3142" t="s">
        <v>477</v>
      </c>
      <c r="E3142" t="s">
        <v>126</v>
      </c>
      <c r="F3142" t="s">
        <v>127</v>
      </c>
      <c r="G3142" s="133">
        <v>12</v>
      </c>
      <c r="H3142" t="s">
        <v>247</v>
      </c>
      <c r="I3142" t="s">
        <v>575</v>
      </c>
      <c r="J3142" t="s">
        <v>509</v>
      </c>
      <c r="K3142" s="327">
        <v>2</v>
      </c>
      <c r="L3142" s="326">
        <v>8.2000000402331352E-3</v>
      </c>
      <c r="M3142" s="326">
        <v>8.2999998703598976E-3</v>
      </c>
      <c r="N3142" s="327">
        <v>50</v>
      </c>
      <c r="O3142" s="326">
        <v>1.6160000115633011E-2</v>
      </c>
      <c r="P3142" s="326">
        <v>1.710000075399876E-2</v>
      </c>
      <c r="Q3142" s="327">
        <v>909</v>
      </c>
      <c r="R3142" s="326">
        <v>7.3699997738003731E-3</v>
      </c>
      <c r="S3142" s="325">
        <v>7.8499997034668922E-3</v>
      </c>
    </row>
    <row r="3143" spans="1:19" x14ac:dyDescent="0.25">
      <c r="A3143" t="s">
        <v>478</v>
      </c>
      <c r="B3143" t="s">
        <v>284</v>
      </c>
      <c r="C3143" t="s">
        <v>309</v>
      </c>
      <c r="D3143" t="s">
        <v>477</v>
      </c>
      <c r="E3143" t="s">
        <v>126</v>
      </c>
      <c r="F3143" t="s">
        <v>127</v>
      </c>
      <c r="G3143" s="133">
        <v>12</v>
      </c>
      <c r="H3143" t="s">
        <v>247</v>
      </c>
      <c r="I3143" t="s">
        <v>575</v>
      </c>
      <c r="J3143" t="s">
        <v>508</v>
      </c>
      <c r="K3143" s="327">
        <v>25</v>
      </c>
      <c r="L3143" s="326">
        <v>0.1024599969387054</v>
      </c>
      <c r="M3143" s="326">
        <v>0.1037300005555153</v>
      </c>
      <c r="N3143" s="327">
        <v>352</v>
      </c>
      <c r="O3143" s="326">
        <v>0.11372999846935269</v>
      </c>
      <c r="P3143" s="326">
        <v>0.1203799992799759</v>
      </c>
      <c r="Q3143" s="327">
        <v>2219</v>
      </c>
      <c r="R3143" s="326">
        <v>1.7980000004172329E-2</v>
      </c>
      <c r="S3143" s="325">
        <v>1.9169999286532399E-2</v>
      </c>
    </row>
    <row r="3144" spans="1:19" x14ac:dyDescent="0.25">
      <c r="A3144" t="s">
        <v>478</v>
      </c>
      <c r="B3144" t="s">
        <v>284</v>
      </c>
      <c r="C3144" t="s">
        <v>309</v>
      </c>
      <c r="D3144" t="s">
        <v>477</v>
      </c>
      <c r="E3144" t="s">
        <v>126</v>
      </c>
      <c r="F3144" t="s">
        <v>127</v>
      </c>
      <c r="G3144">
        <v>12</v>
      </c>
      <c r="H3144" t="s">
        <v>247</v>
      </c>
      <c r="I3144" t="s">
        <v>575</v>
      </c>
      <c r="J3144" t="s">
        <v>438</v>
      </c>
      <c r="K3144" s="142">
        <v>3</v>
      </c>
      <c r="L3144" s="326">
        <v>1.2299999594688421E-2</v>
      </c>
      <c r="N3144" s="142">
        <v>171</v>
      </c>
      <c r="O3144" s="326">
        <v>5.5250000208616257E-2</v>
      </c>
      <c r="Q3144" s="142">
        <v>7648</v>
      </c>
      <c r="R3144" s="326">
        <v>6.1980001628398902E-2</v>
      </c>
    </row>
    <row r="3145" spans="1:19" x14ac:dyDescent="0.25">
      <c r="A3145" t="s">
        <v>478</v>
      </c>
      <c r="B3145" t="s">
        <v>284</v>
      </c>
      <c r="C3145" t="s">
        <v>309</v>
      </c>
      <c r="D3145" t="s">
        <v>477</v>
      </c>
      <c r="E3145" t="s">
        <v>126</v>
      </c>
      <c r="F3145" t="s">
        <v>127</v>
      </c>
      <c r="G3145" s="133">
        <v>12</v>
      </c>
      <c r="H3145" t="s">
        <v>247</v>
      </c>
      <c r="I3145" t="s">
        <v>575</v>
      </c>
      <c r="J3145" t="s">
        <v>507</v>
      </c>
      <c r="K3145" s="327">
        <v>126</v>
      </c>
      <c r="L3145" s="326">
        <v>0.51639002561569214</v>
      </c>
      <c r="M3145" s="326">
        <v>0.52281999588012695</v>
      </c>
      <c r="N3145" s="327">
        <v>1854</v>
      </c>
      <c r="O3145" s="326">
        <v>0.5990300178527832</v>
      </c>
      <c r="P3145" s="326">
        <v>0.63406002521514893</v>
      </c>
      <c r="Q3145" s="327">
        <v>104728</v>
      </c>
      <c r="R3145" s="326">
        <v>0.84878998994827271</v>
      </c>
      <c r="S3145" s="325">
        <v>0.90487998723983765</v>
      </c>
    </row>
    <row r="3146" spans="1:19" x14ac:dyDescent="0.25">
      <c r="A3146" t="s">
        <v>478</v>
      </c>
      <c r="B3146" t="s">
        <v>284</v>
      </c>
      <c r="C3146" t="s">
        <v>309</v>
      </c>
      <c r="D3146" t="s">
        <v>477</v>
      </c>
      <c r="E3146" t="s">
        <v>126</v>
      </c>
      <c r="F3146" t="s">
        <v>127</v>
      </c>
      <c r="G3146">
        <v>12</v>
      </c>
      <c r="H3146" t="s">
        <v>247</v>
      </c>
      <c r="I3146" t="s">
        <v>576</v>
      </c>
      <c r="J3146" t="s">
        <v>485</v>
      </c>
      <c r="K3146" s="142">
        <v>0</v>
      </c>
      <c r="L3146" s="326">
        <v>0</v>
      </c>
      <c r="N3146" s="142">
        <v>0</v>
      </c>
      <c r="O3146" s="326">
        <v>0</v>
      </c>
      <c r="Q3146" s="142">
        <v>2</v>
      </c>
      <c r="R3146" s="326">
        <v>1.99999994947575E-5</v>
      </c>
      <c r="S3146" s="326">
        <v>0.5</v>
      </c>
    </row>
    <row r="3147" spans="1:19" x14ac:dyDescent="0.25">
      <c r="A3147" t="s">
        <v>478</v>
      </c>
      <c r="B3147" t="s">
        <v>284</v>
      </c>
      <c r="C3147" t="s">
        <v>309</v>
      </c>
      <c r="D3147" t="s">
        <v>477</v>
      </c>
      <c r="E3147" t="s">
        <v>126</v>
      </c>
      <c r="F3147" t="s">
        <v>127</v>
      </c>
      <c r="G3147" s="133">
        <v>12</v>
      </c>
      <c r="H3147" t="s">
        <v>247</v>
      </c>
      <c r="I3147" t="s">
        <v>576</v>
      </c>
      <c r="J3147" t="s">
        <v>484</v>
      </c>
      <c r="K3147" s="327">
        <v>0</v>
      </c>
      <c r="L3147" s="326">
        <v>0</v>
      </c>
      <c r="N3147" s="327">
        <v>0</v>
      </c>
      <c r="O3147" s="326">
        <v>0</v>
      </c>
      <c r="Q3147" s="327">
        <v>2</v>
      </c>
      <c r="R3147" s="326">
        <v>1.99999994947575E-5</v>
      </c>
      <c r="S3147" s="325">
        <v>0.5</v>
      </c>
    </row>
    <row r="3148" spans="1:19" x14ac:dyDescent="0.25">
      <c r="A3148" t="s">
        <v>478</v>
      </c>
      <c r="B3148" t="s">
        <v>284</v>
      </c>
      <c r="C3148" t="s">
        <v>309</v>
      </c>
      <c r="D3148" t="s">
        <v>477</v>
      </c>
      <c r="E3148" t="s">
        <v>126</v>
      </c>
      <c r="F3148" t="s">
        <v>127</v>
      </c>
      <c r="G3148" s="133">
        <v>12</v>
      </c>
      <c r="H3148" t="s">
        <v>247</v>
      </c>
      <c r="I3148" t="s">
        <v>576</v>
      </c>
      <c r="J3148" t="s">
        <v>438</v>
      </c>
      <c r="K3148" s="327">
        <v>244</v>
      </c>
      <c r="L3148" s="326">
        <v>1</v>
      </c>
      <c r="N3148" s="327">
        <v>3095</v>
      </c>
      <c r="O3148" s="326">
        <v>1</v>
      </c>
      <c r="Q3148" s="327">
        <v>123381</v>
      </c>
      <c r="R3148" s="326">
        <v>0.99997001886367798</v>
      </c>
      <c r="S3148" s="325"/>
    </row>
    <row r="3149" spans="1:19" x14ac:dyDescent="0.25">
      <c r="A3149" t="s">
        <v>478</v>
      </c>
      <c r="B3149" t="s">
        <v>284</v>
      </c>
      <c r="C3149" t="s">
        <v>309</v>
      </c>
      <c r="D3149" t="s">
        <v>477</v>
      </c>
      <c r="E3149" t="s">
        <v>126</v>
      </c>
      <c r="F3149" t="s">
        <v>127</v>
      </c>
      <c r="G3149">
        <v>12</v>
      </c>
      <c r="H3149" t="s">
        <v>247</v>
      </c>
      <c r="I3149" t="s">
        <v>504</v>
      </c>
      <c r="J3149" t="s">
        <v>506</v>
      </c>
      <c r="K3149" s="142">
        <v>109</v>
      </c>
      <c r="L3149" s="326">
        <v>0.44672000408172607</v>
      </c>
      <c r="N3149" s="142">
        <v>951</v>
      </c>
      <c r="O3149" s="326">
        <v>0.30726999044418329</v>
      </c>
      <c r="Q3149" s="142">
        <v>14319</v>
      </c>
      <c r="R3149" s="326">
        <v>0.11604999750852581</v>
      </c>
    </row>
    <row r="3150" spans="1:19" x14ac:dyDescent="0.25">
      <c r="A3150" t="s">
        <v>478</v>
      </c>
      <c r="B3150" t="s">
        <v>284</v>
      </c>
      <c r="C3150" t="s">
        <v>309</v>
      </c>
      <c r="D3150" t="s">
        <v>477</v>
      </c>
      <c r="E3150" t="s">
        <v>126</v>
      </c>
      <c r="F3150" t="s">
        <v>127</v>
      </c>
      <c r="G3150">
        <v>12</v>
      </c>
      <c r="H3150" t="s">
        <v>247</v>
      </c>
      <c r="I3150" t="s">
        <v>504</v>
      </c>
      <c r="J3150" t="s">
        <v>424</v>
      </c>
      <c r="K3150" s="142">
        <v>31</v>
      </c>
      <c r="L3150" s="326">
        <v>0.1270499974489212</v>
      </c>
      <c r="M3150" s="326">
        <v>0.2296299934387207</v>
      </c>
      <c r="N3150" s="142">
        <v>455</v>
      </c>
      <c r="O3150" s="326">
        <v>0.14700999855995181</v>
      </c>
      <c r="P3150" s="326">
        <v>0.21221999824047089</v>
      </c>
      <c r="Q3150" s="142">
        <v>13286</v>
      </c>
      <c r="R3150" s="326">
        <v>0.1076800003647804</v>
      </c>
      <c r="S3150" s="326">
        <v>0.12182000279426571</v>
      </c>
    </row>
    <row r="3151" spans="1:19" x14ac:dyDescent="0.25">
      <c r="A3151" t="s">
        <v>478</v>
      </c>
      <c r="B3151" t="s">
        <v>284</v>
      </c>
      <c r="C3151" t="s">
        <v>309</v>
      </c>
      <c r="D3151" t="s">
        <v>477</v>
      </c>
      <c r="E3151" t="s">
        <v>126</v>
      </c>
      <c r="F3151" t="s">
        <v>127</v>
      </c>
      <c r="G3151">
        <v>12</v>
      </c>
      <c r="H3151" t="s">
        <v>247</v>
      </c>
      <c r="I3151" t="s">
        <v>504</v>
      </c>
      <c r="J3151" t="s">
        <v>455</v>
      </c>
      <c r="K3151" s="142">
        <v>43</v>
      </c>
      <c r="L3151" s="326">
        <v>0.17622999846935269</v>
      </c>
      <c r="M3151" s="326">
        <v>0.31852000951766968</v>
      </c>
      <c r="N3151" s="142">
        <v>763</v>
      </c>
      <c r="O3151" s="326">
        <v>0.24652999639511111</v>
      </c>
      <c r="P3151" s="326">
        <v>0.35587999224662781</v>
      </c>
      <c r="Q3151" s="142">
        <v>43045</v>
      </c>
      <c r="R3151" s="326">
        <v>0.34887000918388372</v>
      </c>
      <c r="S3151" s="326">
        <v>0.39467000961303711</v>
      </c>
    </row>
    <row r="3152" spans="1:19" x14ac:dyDescent="0.25">
      <c r="A3152" t="s">
        <v>478</v>
      </c>
      <c r="B3152" t="s">
        <v>284</v>
      </c>
      <c r="C3152" t="s">
        <v>309</v>
      </c>
      <c r="D3152" t="s">
        <v>477</v>
      </c>
      <c r="E3152" t="s">
        <v>126</v>
      </c>
      <c r="F3152" t="s">
        <v>127</v>
      </c>
      <c r="G3152" s="133">
        <v>12</v>
      </c>
      <c r="H3152" t="s">
        <v>247</v>
      </c>
      <c r="I3152" t="s">
        <v>504</v>
      </c>
      <c r="J3152" t="s">
        <v>505</v>
      </c>
      <c r="K3152" s="327">
        <v>44</v>
      </c>
      <c r="L3152" s="326">
        <v>0.1803299933671951</v>
      </c>
      <c r="M3152" s="326">
        <v>0.32592999935150152</v>
      </c>
      <c r="N3152" s="327">
        <v>741</v>
      </c>
      <c r="O3152" s="326">
        <v>0.23941999673843381</v>
      </c>
      <c r="P3152" s="326">
        <v>0.34562000632286072</v>
      </c>
      <c r="Q3152" s="327">
        <v>42835</v>
      </c>
      <c r="R3152" s="326">
        <v>0.34716999530792242</v>
      </c>
      <c r="S3152" s="325">
        <v>0.39274001121521002</v>
      </c>
    </row>
    <row r="3153" spans="1:19" x14ac:dyDescent="0.25">
      <c r="A3153" t="s">
        <v>478</v>
      </c>
      <c r="B3153" t="s">
        <v>284</v>
      </c>
      <c r="C3153" t="s">
        <v>309</v>
      </c>
      <c r="D3153" t="s">
        <v>477</v>
      </c>
      <c r="E3153" t="s">
        <v>126</v>
      </c>
      <c r="F3153" t="s">
        <v>127</v>
      </c>
      <c r="G3153" s="133">
        <v>12</v>
      </c>
      <c r="H3153" t="s">
        <v>247</v>
      </c>
      <c r="I3153" t="s">
        <v>504</v>
      </c>
      <c r="J3153" t="s">
        <v>503</v>
      </c>
      <c r="K3153" s="327">
        <v>17</v>
      </c>
      <c r="L3153" s="326">
        <v>6.9669999182224274E-2</v>
      </c>
      <c r="M3153" s="326">
        <v>0.1259299963712692</v>
      </c>
      <c r="N3153" s="327">
        <v>185</v>
      </c>
      <c r="O3153" s="326">
        <v>5.9769999235868447E-2</v>
      </c>
      <c r="P3153" s="326">
        <v>8.629000186920166E-2</v>
      </c>
      <c r="Q3153" s="327">
        <v>9900</v>
      </c>
      <c r="R3153" s="326">
        <v>8.0239996314048767E-2</v>
      </c>
      <c r="S3153" s="325">
        <v>9.0769998729228973E-2</v>
      </c>
    </row>
    <row r="3154" spans="1:19" x14ac:dyDescent="0.25">
      <c r="A3154" t="s">
        <v>478</v>
      </c>
      <c r="B3154" t="s">
        <v>284</v>
      </c>
      <c r="C3154" t="s">
        <v>309</v>
      </c>
      <c r="D3154" t="s">
        <v>477</v>
      </c>
      <c r="E3154" t="s">
        <v>126</v>
      </c>
      <c r="F3154" t="s">
        <v>127</v>
      </c>
      <c r="G3154" s="133">
        <v>12</v>
      </c>
      <c r="H3154" t="s">
        <v>247</v>
      </c>
      <c r="I3154" t="s">
        <v>501</v>
      </c>
      <c r="J3154" t="s">
        <v>502</v>
      </c>
      <c r="K3154" s="327">
        <v>109</v>
      </c>
      <c r="L3154" s="326">
        <v>0.44672000408172607</v>
      </c>
      <c r="N3154" s="327">
        <v>951</v>
      </c>
      <c r="O3154" s="326">
        <v>0.30726999044418329</v>
      </c>
      <c r="Q3154" s="327">
        <v>14319</v>
      </c>
      <c r="R3154" s="326">
        <v>0.11604999750852581</v>
      </c>
      <c r="S3154" s="325"/>
    </row>
    <row r="3155" spans="1:19" x14ac:dyDescent="0.25">
      <c r="A3155" t="s">
        <v>478</v>
      </c>
      <c r="B3155" t="s">
        <v>284</v>
      </c>
      <c r="C3155" t="s">
        <v>309</v>
      </c>
      <c r="D3155" t="s">
        <v>477</v>
      </c>
      <c r="E3155" t="s">
        <v>126</v>
      </c>
      <c r="F3155" t="s">
        <v>127</v>
      </c>
      <c r="G3155" s="133">
        <v>12</v>
      </c>
      <c r="H3155" t="s">
        <v>247</v>
      </c>
      <c r="I3155" t="s">
        <v>501</v>
      </c>
      <c r="J3155" t="s">
        <v>500</v>
      </c>
      <c r="K3155" s="327">
        <v>135</v>
      </c>
      <c r="L3155" s="326">
        <v>0.55327999591827393</v>
      </c>
      <c r="M3155" s="326">
        <v>1</v>
      </c>
      <c r="N3155" s="327">
        <v>2144</v>
      </c>
      <c r="O3155" s="326">
        <v>0.69273000955581665</v>
      </c>
      <c r="P3155" s="326">
        <v>1</v>
      </c>
      <c r="Q3155" s="327">
        <v>109066</v>
      </c>
      <c r="R3155" s="326">
        <v>0.88394999504089355</v>
      </c>
      <c r="S3155" s="325">
        <v>1</v>
      </c>
    </row>
    <row r="3156" spans="1:19" x14ac:dyDescent="0.25">
      <c r="A3156" t="s">
        <v>478</v>
      </c>
      <c r="B3156" t="s">
        <v>284</v>
      </c>
      <c r="C3156" t="s">
        <v>309</v>
      </c>
      <c r="D3156" t="s">
        <v>477</v>
      </c>
      <c r="E3156" t="s">
        <v>126</v>
      </c>
      <c r="F3156" t="s">
        <v>127</v>
      </c>
      <c r="G3156" s="133">
        <v>12</v>
      </c>
      <c r="H3156" t="s">
        <v>247</v>
      </c>
      <c r="I3156" t="s">
        <v>577</v>
      </c>
      <c r="J3156" t="s">
        <v>493</v>
      </c>
      <c r="K3156" s="327">
        <v>212</v>
      </c>
      <c r="L3156" s="326">
        <v>0.8688499927520752</v>
      </c>
      <c r="N3156" s="327">
        <v>2288</v>
      </c>
      <c r="O3156" s="326">
        <v>0.73926001787185669</v>
      </c>
      <c r="Q3156" s="327">
        <v>45663</v>
      </c>
      <c r="R3156" s="326">
        <v>0.37009000778198242</v>
      </c>
      <c r="S3156" s="325"/>
    </row>
    <row r="3157" spans="1:19" x14ac:dyDescent="0.25">
      <c r="A3157" t="s">
        <v>478</v>
      </c>
      <c r="B3157" t="s">
        <v>284</v>
      </c>
      <c r="C3157" t="s">
        <v>309</v>
      </c>
      <c r="D3157" t="s">
        <v>477</v>
      </c>
      <c r="E3157" t="s">
        <v>126</v>
      </c>
      <c r="F3157" t="s">
        <v>127</v>
      </c>
      <c r="G3157" s="133">
        <v>12</v>
      </c>
      <c r="H3157" t="s">
        <v>247</v>
      </c>
      <c r="I3157" t="s">
        <v>577</v>
      </c>
      <c r="J3157" t="s">
        <v>492</v>
      </c>
      <c r="K3157" s="327">
        <v>24</v>
      </c>
      <c r="L3157" s="326">
        <v>9.8360002040863037E-2</v>
      </c>
      <c r="M3157" s="326">
        <v>0.75</v>
      </c>
      <c r="N3157" s="327">
        <v>692</v>
      </c>
      <c r="O3157" s="326">
        <v>0.2235900014638901</v>
      </c>
      <c r="P3157" s="326">
        <v>0.85750001668930054</v>
      </c>
      <c r="Q3157" s="327">
        <v>63272</v>
      </c>
      <c r="R3157" s="326">
        <v>0.51279997825622559</v>
      </c>
      <c r="S3157" s="325">
        <v>0.81407999992370605</v>
      </c>
    </row>
    <row r="3158" spans="1:19" x14ac:dyDescent="0.25">
      <c r="A3158" t="s">
        <v>478</v>
      </c>
      <c r="B3158" t="s">
        <v>284</v>
      </c>
      <c r="C3158" t="s">
        <v>309</v>
      </c>
      <c r="D3158" t="s">
        <v>477</v>
      </c>
      <c r="E3158" t="s">
        <v>126</v>
      </c>
      <c r="F3158" t="s">
        <v>127</v>
      </c>
      <c r="G3158" s="133">
        <v>12</v>
      </c>
      <c r="H3158" t="s">
        <v>247</v>
      </c>
      <c r="I3158" t="s">
        <v>577</v>
      </c>
      <c r="J3158" t="s">
        <v>491</v>
      </c>
      <c r="K3158" s="327">
        <v>6</v>
      </c>
      <c r="L3158" s="326">
        <v>2.4590000510215759E-2</v>
      </c>
      <c r="M3158" s="326">
        <v>0.1875</v>
      </c>
      <c r="N3158" s="327">
        <v>87</v>
      </c>
      <c r="O3158" s="326">
        <v>2.810999937355518E-2</v>
      </c>
      <c r="P3158" s="326">
        <v>0.10780999809503559</v>
      </c>
      <c r="Q3158" s="327">
        <v>9186</v>
      </c>
      <c r="R3158" s="326">
        <v>7.4450001120567322E-2</v>
      </c>
      <c r="S3158" s="325">
        <v>0.11818999797105791</v>
      </c>
    </row>
    <row r="3159" spans="1:19" x14ac:dyDescent="0.25">
      <c r="A3159" t="s">
        <v>478</v>
      </c>
      <c r="B3159" t="s">
        <v>284</v>
      </c>
      <c r="C3159" t="s">
        <v>309</v>
      </c>
      <c r="D3159" t="s">
        <v>477</v>
      </c>
      <c r="E3159" t="s">
        <v>126</v>
      </c>
      <c r="F3159" t="s">
        <v>127</v>
      </c>
      <c r="G3159">
        <v>12</v>
      </c>
      <c r="H3159" t="s">
        <v>247</v>
      </c>
      <c r="I3159" t="s">
        <v>577</v>
      </c>
      <c r="J3159" t="s">
        <v>490</v>
      </c>
      <c r="K3159" s="142">
        <v>2</v>
      </c>
      <c r="L3159" s="326">
        <v>8.2000000402331352E-3</v>
      </c>
      <c r="M3159" s="326">
        <v>6.25E-2</v>
      </c>
      <c r="N3159" s="142">
        <v>14</v>
      </c>
      <c r="O3159" s="326">
        <v>4.5199999585747719E-3</v>
      </c>
      <c r="P3159" s="326">
        <v>1.7349999397993091E-2</v>
      </c>
      <c r="Q3159" s="142">
        <v>3071</v>
      </c>
      <c r="R3159" s="326">
        <v>2.489000000059605E-2</v>
      </c>
      <c r="S3159" s="326">
        <v>3.9510000497102737E-2</v>
      </c>
    </row>
    <row r="3160" spans="1:19" x14ac:dyDescent="0.25">
      <c r="A3160" t="s">
        <v>478</v>
      </c>
      <c r="B3160" t="s">
        <v>284</v>
      </c>
      <c r="C3160" t="s">
        <v>309</v>
      </c>
      <c r="D3160" t="s">
        <v>477</v>
      </c>
      <c r="E3160" t="s">
        <v>126</v>
      </c>
      <c r="F3160" t="s">
        <v>127</v>
      </c>
      <c r="G3160" s="133">
        <v>12</v>
      </c>
      <c r="H3160" t="s">
        <v>247</v>
      </c>
      <c r="I3160" t="s">
        <v>577</v>
      </c>
      <c r="J3160" t="s">
        <v>489</v>
      </c>
      <c r="K3160" s="327">
        <v>0</v>
      </c>
      <c r="L3160" s="326">
        <v>0</v>
      </c>
      <c r="M3160" s="326">
        <v>0</v>
      </c>
      <c r="N3160" s="327">
        <v>12</v>
      </c>
      <c r="O3160" s="326">
        <v>3.8799999747425322E-3</v>
      </c>
      <c r="P3160" s="326">
        <v>1.48700000718236E-2</v>
      </c>
      <c r="Q3160" s="327">
        <v>1819</v>
      </c>
      <c r="R3160" s="326">
        <v>1.473999954760075E-2</v>
      </c>
      <c r="S3160" s="325">
        <v>2.339999936521053E-2</v>
      </c>
    </row>
    <row r="3161" spans="1:19" x14ac:dyDescent="0.25">
      <c r="A3161" t="s">
        <v>478</v>
      </c>
      <c r="B3161" t="s">
        <v>284</v>
      </c>
      <c r="C3161" t="s">
        <v>309</v>
      </c>
      <c r="D3161" t="s">
        <v>477</v>
      </c>
      <c r="E3161" t="s">
        <v>126</v>
      </c>
      <c r="F3161" t="s">
        <v>127</v>
      </c>
      <c r="G3161" s="133">
        <v>12</v>
      </c>
      <c r="H3161" t="s">
        <v>247</v>
      </c>
      <c r="I3161" t="s">
        <v>577</v>
      </c>
      <c r="J3161" t="s">
        <v>488</v>
      </c>
      <c r="K3161" s="327">
        <v>0</v>
      </c>
      <c r="L3161" s="326">
        <v>0</v>
      </c>
      <c r="M3161" s="326">
        <v>0</v>
      </c>
      <c r="N3161" s="327">
        <v>2</v>
      </c>
      <c r="O3161" s="326">
        <v>6.5000000176951289E-4</v>
      </c>
      <c r="P3161" s="326">
        <v>2.4800000246614222E-3</v>
      </c>
      <c r="Q3161" s="327">
        <v>374</v>
      </c>
      <c r="R3161" s="326">
        <v>3.03000002168119E-3</v>
      </c>
      <c r="S3161" s="325">
        <v>4.8099998384714127E-3</v>
      </c>
    </row>
    <row r="3162" spans="1:19" x14ac:dyDescent="0.25">
      <c r="A3162" t="s">
        <v>478</v>
      </c>
      <c r="B3162" t="s">
        <v>284</v>
      </c>
      <c r="C3162" t="s">
        <v>309</v>
      </c>
      <c r="D3162" t="s">
        <v>477</v>
      </c>
      <c r="E3162" t="s">
        <v>126</v>
      </c>
      <c r="F3162" t="s">
        <v>127</v>
      </c>
      <c r="G3162" s="133">
        <v>12</v>
      </c>
      <c r="H3162" t="s">
        <v>247</v>
      </c>
      <c r="I3162" t="s">
        <v>499</v>
      </c>
      <c r="J3162" t="s">
        <v>261</v>
      </c>
      <c r="K3162" s="327">
        <v>242</v>
      </c>
      <c r="L3162" s="326">
        <v>0.99180001020431519</v>
      </c>
      <c r="N3162" s="327">
        <v>3072</v>
      </c>
      <c r="O3162" s="326">
        <v>0.99256998300552368</v>
      </c>
      <c r="Q3162" s="327">
        <v>122496</v>
      </c>
      <c r="R3162" s="326">
        <v>0.99278998374938965</v>
      </c>
      <c r="S3162" s="325"/>
    </row>
    <row r="3163" spans="1:19" x14ac:dyDescent="0.25">
      <c r="A3163" t="s">
        <v>478</v>
      </c>
      <c r="B3163" t="s">
        <v>284</v>
      </c>
      <c r="C3163" t="s">
        <v>309</v>
      </c>
      <c r="D3163" t="s">
        <v>477</v>
      </c>
      <c r="E3163" t="s">
        <v>126</v>
      </c>
      <c r="F3163" t="s">
        <v>127</v>
      </c>
      <c r="G3163" s="133">
        <v>12</v>
      </c>
      <c r="H3163" t="s">
        <v>247</v>
      </c>
      <c r="I3163" t="s">
        <v>499</v>
      </c>
      <c r="J3163" t="s">
        <v>262</v>
      </c>
      <c r="K3163" s="327">
        <v>2</v>
      </c>
      <c r="L3163" s="326">
        <v>8.2000000402331352E-3</v>
      </c>
      <c r="N3163" s="327">
        <v>23</v>
      </c>
      <c r="O3163" s="326">
        <v>7.4300002306699753E-3</v>
      </c>
      <c r="Q3163" s="327">
        <v>889</v>
      </c>
      <c r="R3163" s="326">
        <v>7.2099999524652958E-3</v>
      </c>
      <c r="S3163" s="325"/>
    </row>
    <row r="3164" spans="1:19" x14ac:dyDescent="0.25">
      <c r="A3164" t="s">
        <v>478</v>
      </c>
      <c r="B3164" t="s">
        <v>284</v>
      </c>
      <c r="C3164" t="s">
        <v>309</v>
      </c>
      <c r="D3164" t="s">
        <v>477</v>
      </c>
      <c r="E3164" t="s">
        <v>126</v>
      </c>
      <c r="F3164" t="s">
        <v>127</v>
      </c>
      <c r="G3164">
        <v>12</v>
      </c>
      <c r="H3164" t="s">
        <v>247</v>
      </c>
      <c r="I3164" t="s">
        <v>578</v>
      </c>
      <c r="J3164" t="s">
        <v>498</v>
      </c>
      <c r="K3164" s="142">
        <v>107</v>
      </c>
      <c r="L3164" s="326">
        <v>0.43852001428604132</v>
      </c>
      <c r="N3164" s="142">
        <v>423</v>
      </c>
      <c r="O3164" s="326">
        <v>0.1366699934005737</v>
      </c>
      <c r="Q3164" s="142">
        <v>17871</v>
      </c>
      <c r="R3164" s="326">
        <v>0.1448400020599365</v>
      </c>
    </row>
    <row r="3165" spans="1:19" x14ac:dyDescent="0.25">
      <c r="A3165" t="s">
        <v>478</v>
      </c>
      <c r="B3165" t="s">
        <v>284</v>
      </c>
      <c r="C3165" t="s">
        <v>309</v>
      </c>
      <c r="D3165" t="s">
        <v>477</v>
      </c>
      <c r="E3165" t="s">
        <v>126</v>
      </c>
      <c r="F3165" t="s">
        <v>127</v>
      </c>
      <c r="G3165" s="133">
        <v>12</v>
      </c>
      <c r="H3165" t="s">
        <v>247</v>
      </c>
      <c r="I3165" t="s">
        <v>578</v>
      </c>
      <c r="J3165" t="s">
        <v>497</v>
      </c>
      <c r="K3165" s="327">
        <v>90</v>
      </c>
      <c r="L3165" s="326">
        <v>0.3688499927520752</v>
      </c>
      <c r="N3165" s="327">
        <v>806</v>
      </c>
      <c r="O3165" s="326">
        <v>0.26041999459266663</v>
      </c>
      <c r="Q3165" s="327">
        <v>21943</v>
      </c>
      <c r="R3165" s="326">
        <v>0.17783999443054199</v>
      </c>
      <c r="S3165" s="325"/>
    </row>
    <row r="3166" spans="1:19" x14ac:dyDescent="0.25">
      <c r="A3166" t="s">
        <v>478</v>
      </c>
      <c r="B3166" t="s">
        <v>284</v>
      </c>
      <c r="C3166" t="s">
        <v>309</v>
      </c>
      <c r="D3166" t="s">
        <v>477</v>
      </c>
      <c r="E3166" t="s">
        <v>126</v>
      </c>
      <c r="F3166" t="s">
        <v>127</v>
      </c>
      <c r="G3166" s="133">
        <v>12</v>
      </c>
      <c r="H3166" t="s">
        <v>247</v>
      </c>
      <c r="I3166" t="s">
        <v>578</v>
      </c>
      <c r="J3166" t="s">
        <v>496</v>
      </c>
      <c r="K3166" s="327">
        <v>22</v>
      </c>
      <c r="L3166" s="326">
        <v>9.0159997344017029E-2</v>
      </c>
      <c r="N3166" s="327">
        <v>769</v>
      </c>
      <c r="O3166" s="326">
        <v>0.2484699934720993</v>
      </c>
      <c r="Q3166" s="327">
        <v>25988</v>
      </c>
      <c r="R3166" s="326">
        <v>0.21062999963760379</v>
      </c>
      <c r="S3166" s="325"/>
    </row>
    <row r="3167" spans="1:19" x14ac:dyDescent="0.25">
      <c r="A3167" t="s">
        <v>478</v>
      </c>
      <c r="B3167" t="s">
        <v>284</v>
      </c>
      <c r="C3167" t="s">
        <v>309</v>
      </c>
      <c r="D3167" t="s">
        <v>477</v>
      </c>
      <c r="E3167" t="s">
        <v>126</v>
      </c>
      <c r="F3167" t="s">
        <v>127</v>
      </c>
      <c r="G3167">
        <v>12</v>
      </c>
      <c r="H3167" t="s">
        <v>247</v>
      </c>
      <c r="I3167" t="s">
        <v>578</v>
      </c>
      <c r="J3167" t="s">
        <v>495</v>
      </c>
      <c r="K3167" s="142">
        <v>18</v>
      </c>
      <c r="L3167" s="326">
        <v>7.3770001530647278E-2</v>
      </c>
      <c r="N3167" s="142">
        <v>680</v>
      </c>
      <c r="O3167" s="326">
        <v>0.21971000730991361</v>
      </c>
      <c r="Q3167" s="142">
        <v>27975</v>
      </c>
      <c r="R3167" s="326">
        <v>0.22673000395298001</v>
      </c>
    </row>
    <row r="3168" spans="1:19" x14ac:dyDescent="0.25">
      <c r="A3168" t="s">
        <v>478</v>
      </c>
      <c r="B3168" t="s">
        <v>284</v>
      </c>
      <c r="C3168" t="s">
        <v>309</v>
      </c>
      <c r="D3168" t="s">
        <v>477</v>
      </c>
      <c r="E3168" t="s">
        <v>126</v>
      </c>
      <c r="F3168" t="s">
        <v>127</v>
      </c>
      <c r="G3168" s="133">
        <v>12</v>
      </c>
      <c r="H3168" t="s">
        <v>247</v>
      </c>
      <c r="I3168" t="s">
        <v>578</v>
      </c>
      <c r="J3168" t="s">
        <v>494</v>
      </c>
      <c r="K3168" s="327">
        <v>7</v>
      </c>
      <c r="L3168" s="326">
        <v>2.8689999133348461E-2</v>
      </c>
      <c r="N3168" s="327">
        <v>417</v>
      </c>
      <c r="O3168" s="326">
        <v>0.13472999632358551</v>
      </c>
      <c r="Q3168" s="327">
        <v>29608</v>
      </c>
      <c r="R3168" s="326">
        <v>0.23995999991893771</v>
      </c>
      <c r="S3168" s="325"/>
    </row>
    <row r="3169" spans="1:19" x14ac:dyDescent="0.25">
      <c r="A3169" t="s">
        <v>478</v>
      </c>
      <c r="B3169" t="s">
        <v>284</v>
      </c>
      <c r="C3169" t="s">
        <v>309</v>
      </c>
      <c r="D3169" t="s">
        <v>477</v>
      </c>
      <c r="E3169" t="s">
        <v>126</v>
      </c>
      <c r="F3169" t="s">
        <v>127</v>
      </c>
      <c r="G3169" s="133">
        <v>12</v>
      </c>
      <c r="H3169" t="s">
        <v>247</v>
      </c>
      <c r="I3169" t="s">
        <v>476</v>
      </c>
      <c r="J3169" t="s">
        <v>482</v>
      </c>
      <c r="K3169" s="327">
        <v>164</v>
      </c>
      <c r="L3169" s="326">
        <v>0.67212998867034912</v>
      </c>
      <c r="M3169" s="326">
        <v>0.67769002914428711</v>
      </c>
      <c r="N3169" s="327">
        <v>2254</v>
      </c>
      <c r="O3169" s="326">
        <v>0.72826999425888062</v>
      </c>
      <c r="P3169" s="326">
        <v>0.77644002437591553</v>
      </c>
      <c r="Q3169" s="327">
        <v>91484</v>
      </c>
      <c r="R3169" s="326">
        <v>0.74145001173019409</v>
      </c>
      <c r="S3169" s="325">
        <v>0.77395999431610107</v>
      </c>
    </row>
    <row r="3170" spans="1:19" x14ac:dyDescent="0.25">
      <c r="A3170" t="s">
        <v>478</v>
      </c>
      <c r="B3170" t="s">
        <v>284</v>
      </c>
      <c r="C3170" t="s">
        <v>309</v>
      </c>
      <c r="D3170" t="s">
        <v>477</v>
      </c>
      <c r="E3170" t="s">
        <v>126</v>
      </c>
      <c r="F3170" t="s">
        <v>127</v>
      </c>
      <c r="G3170">
        <v>12</v>
      </c>
      <c r="H3170" t="s">
        <v>247</v>
      </c>
      <c r="I3170" t="s">
        <v>476</v>
      </c>
      <c r="J3170" t="s">
        <v>481</v>
      </c>
      <c r="K3170" s="142">
        <v>39</v>
      </c>
      <c r="L3170" s="326">
        <v>0.159840002655983</v>
      </c>
      <c r="M3170" s="326">
        <v>0.1611600071191788</v>
      </c>
      <c r="N3170" s="142">
        <v>293</v>
      </c>
      <c r="O3170" s="326">
        <v>9.4669997692108154E-2</v>
      </c>
      <c r="P3170" s="326">
        <v>0.1009299978613853</v>
      </c>
      <c r="Q3170" s="142">
        <v>12086</v>
      </c>
      <c r="R3170" s="326">
        <v>9.7949996590614319E-2</v>
      </c>
      <c r="S3170" s="326">
        <v>0.1022500023245811</v>
      </c>
    </row>
    <row r="3171" spans="1:19" x14ac:dyDescent="0.25">
      <c r="A3171" t="s">
        <v>478</v>
      </c>
      <c r="B3171" t="s">
        <v>284</v>
      </c>
      <c r="C3171" t="s">
        <v>309</v>
      </c>
      <c r="D3171" t="s">
        <v>477</v>
      </c>
      <c r="E3171" t="s">
        <v>126</v>
      </c>
      <c r="F3171" t="s">
        <v>127</v>
      </c>
      <c r="G3171">
        <v>12</v>
      </c>
      <c r="H3171" t="s">
        <v>247</v>
      </c>
      <c r="I3171" t="s">
        <v>476</v>
      </c>
      <c r="J3171" t="s">
        <v>480</v>
      </c>
      <c r="K3171" s="142">
        <v>23</v>
      </c>
      <c r="L3171" s="326">
        <v>9.4259999692440033E-2</v>
      </c>
      <c r="M3171" s="326">
        <v>9.5040000975131989E-2</v>
      </c>
      <c r="N3171" s="142">
        <v>202</v>
      </c>
      <c r="O3171" s="326">
        <v>6.5269999206066132E-2</v>
      </c>
      <c r="P3171" s="326">
        <v>6.9580003619194031E-2</v>
      </c>
      <c r="Q3171" s="142">
        <v>8487</v>
      </c>
      <c r="R3171" s="326">
        <v>6.8779997527599335E-2</v>
      </c>
      <c r="S3171" s="326">
        <v>7.1800000965595245E-2</v>
      </c>
    </row>
    <row r="3172" spans="1:19" x14ac:dyDescent="0.25">
      <c r="A3172" t="s">
        <v>478</v>
      </c>
      <c r="B3172" t="s">
        <v>284</v>
      </c>
      <c r="C3172" t="s">
        <v>309</v>
      </c>
      <c r="D3172" t="s">
        <v>477</v>
      </c>
      <c r="E3172" t="s">
        <v>126</v>
      </c>
      <c r="F3172" t="s">
        <v>127</v>
      </c>
      <c r="G3172">
        <v>12</v>
      </c>
      <c r="H3172" t="s">
        <v>247</v>
      </c>
      <c r="I3172" t="s">
        <v>476</v>
      </c>
      <c r="J3172" t="s">
        <v>479</v>
      </c>
      <c r="K3172" s="142">
        <v>2</v>
      </c>
      <c r="L3172" s="326">
        <v>8.2000000402331352E-3</v>
      </c>
      <c r="N3172" s="142">
        <v>192</v>
      </c>
      <c r="O3172" s="326">
        <v>6.2040001153945923E-2</v>
      </c>
      <c r="Q3172" s="142">
        <v>5183</v>
      </c>
      <c r="R3172" s="326">
        <v>4.2010001838207238E-2</v>
      </c>
    </row>
    <row r="3173" spans="1:19" x14ac:dyDescent="0.25">
      <c r="A3173" t="s">
        <v>478</v>
      </c>
      <c r="B3173" t="s">
        <v>284</v>
      </c>
      <c r="C3173" t="s">
        <v>309</v>
      </c>
      <c r="D3173" t="s">
        <v>477</v>
      </c>
      <c r="E3173" t="s">
        <v>126</v>
      </c>
      <c r="F3173" t="s">
        <v>127</v>
      </c>
      <c r="G3173" s="133">
        <v>12</v>
      </c>
      <c r="H3173" t="s">
        <v>247</v>
      </c>
      <c r="I3173" t="s">
        <v>476</v>
      </c>
      <c r="J3173" t="s">
        <v>475</v>
      </c>
      <c r="K3173" s="327">
        <v>16</v>
      </c>
      <c r="L3173" s="326">
        <v>6.556999683380127E-2</v>
      </c>
      <c r="M3173" s="326">
        <v>6.6119998693466187E-2</v>
      </c>
      <c r="N3173" s="327">
        <v>154</v>
      </c>
      <c r="O3173" s="326">
        <v>4.9759998917579651E-2</v>
      </c>
      <c r="P3173" s="326">
        <v>5.3050000220537193E-2</v>
      </c>
      <c r="Q3173" s="327">
        <v>6145</v>
      </c>
      <c r="R3173" s="326">
        <v>4.9800001084804528E-2</v>
      </c>
      <c r="S3173" s="325">
        <v>5.1989998668432243E-2</v>
      </c>
    </row>
    <row r="3174" spans="1:19" x14ac:dyDescent="0.25">
      <c r="A3174" t="s">
        <v>478</v>
      </c>
      <c r="B3174" t="s">
        <v>284</v>
      </c>
      <c r="C3174" t="s">
        <v>309</v>
      </c>
      <c r="D3174" t="s">
        <v>477</v>
      </c>
      <c r="E3174" t="s">
        <v>128</v>
      </c>
      <c r="F3174" t="s">
        <v>129</v>
      </c>
      <c r="G3174">
        <v>1</v>
      </c>
      <c r="H3174" t="s">
        <v>248</v>
      </c>
      <c r="I3174" t="s">
        <v>525</v>
      </c>
      <c r="J3174" t="s">
        <v>530</v>
      </c>
      <c r="K3174" s="142">
        <v>6</v>
      </c>
      <c r="L3174" s="326">
        <v>3.5399999469518661E-3</v>
      </c>
      <c r="N3174" s="142">
        <v>29</v>
      </c>
      <c r="O3174" s="326">
        <v>4.0099998004734516E-3</v>
      </c>
      <c r="Q3174" s="142">
        <v>595</v>
      </c>
      <c r="R3174" s="326">
        <v>4.8199999146163464E-3</v>
      </c>
    </row>
    <row r="3175" spans="1:19" x14ac:dyDescent="0.25">
      <c r="A3175" t="s">
        <v>478</v>
      </c>
      <c r="B3175" t="s">
        <v>284</v>
      </c>
      <c r="C3175" t="s">
        <v>309</v>
      </c>
      <c r="D3175" t="s">
        <v>477</v>
      </c>
      <c r="E3175" t="s">
        <v>128</v>
      </c>
      <c r="F3175" t="s">
        <v>129</v>
      </c>
      <c r="G3175">
        <v>1</v>
      </c>
      <c r="H3175" t="s">
        <v>248</v>
      </c>
      <c r="I3175" t="s">
        <v>525</v>
      </c>
      <c r="J3175" t="s">
        <v>529</v>
      </c>
      <c r="K3175" s="142">
        <v>53</v>
      </c>
      <c r="L3175" s="326">
        <v>3.1230000779032711E-2</v>
      </c>
      <c r="N3175" s="142">
        <v>251</v>
      </c>
      <c r="O3175" s="326">
        <v>3.4719999879598618E-2</v>
      </c>
      <c r="Q3175" s="142">
        <v>4962</v>
      </c>
      <c r="R3175" s="326">
        <v>4.0219999849796302E-2</v>
      </c>
    </row>
    <row r="3176" spans="1:19" x14ac:dyDescent="0.25">
      <c r="A3176" t="s">
        <v>478</v>
      </c>
      <c r="B3176" t="s">
        <v>284</v>
      </c>
      <c r="C3176" t="s">
        <v>309</v>
      </c>
      <c r="D3176" t="s">
        <v>477</v>
      </c>
      <c r="E3176" t="s">
        <v>128</v>
      </c>
      <c r="F3176" t="s">
        <v>129</v>
      </c>
      <c r="G3176">
        <v>1</v>
      </c>
      <c r="H3176" t="s">
        <v>248</v>
      </c>
      <c r="I3176" t="s">
        <v>525</v>
      </c>
      <c r="J3176" t="s">
        <v>528</v>
      </c>
      <c r="K3176" s="142">
        <v>162</v>
      </c>
      <c r="L3176" s="326">
        <v>9.5459997653961182E-2</v>
      </c>
      <c r="N3176" s="142">
        <v>790</v>
      </c>
      <c r="O3176" s="326">
        <v>0.10926999896764759</v>
      </c>
      <c r="Q3176" s="142">
        <v>15699</v>
      </c>
      <c r="R3176" s="326">
        <v>0.12724000215530401</v>
      </c>
    </row>
    <row r="3177" spans="1:19" x14ac:dyDescent="0.25">
      <c r="A3177" t="s">
        <v>478</v>
      </c>
      <c r="B3177" t="s">
        <v>284</v>
      </c>
      <c r="C3177" t="s">
        <v>309</v>
      </c>
      <c r="D3177" t="s">
        <v>477</v>
      </c>
      <c r="E3177" t="s">
        <v>128</v>
      </c>
      <c r="F3177" t="s">
        <v>129</v>
      </c>
      <c r="G3177" s="133">
        <v>1</v>
      </c>
      <c r="H3177" t="s">
        <v>248</v>
      </c>
      <c r="I3177" t="s">
        <v>525</v>
      </c>
      <c r="J3177" t="s">
        <v>527</v>
      </c>
      <c r="K3177" s="327">
        <v>445</v>
      </c>
      <c r="L3177" s="326">
        <v>0.26223000884056091</v>
      </c>
      <c r="N3177" s="327">
        <v>1777</v>
      </c>
      <c r="O3177" s="326">
        <v>0.24578000605106351</v>
      </c>
      <c r="Q3177" s="327">
        <v>30576</v>
      </c>
      <c r="R3177" s="326">
        <v>0.2478100061416626</v>
      </c>
      <c r="S3177" s="325"/>
    </row>
    <row r="3178" spans="1:19" x14ac:dyDescent="0.25">
      <c r="A3178" t="s">
        <v>478</v>
      </c>
      <c r="B3178" t="s">
        <v>284</v>
      </c>
      <c r="C3178" t="s">
        <v>309</v>
      </c>
      <c r="D3178" t="s">
        <v>477</v>
      </c>
      <c r="E3178" t="s">
        <v>128</v>
      </c>
      <c r="F3178" t="s">
        <v>129</v>
      </c>
      <c r="G3178" s="133">
        <v>1</v>
      </c>
      <c r="H3178" t="s">
        <v>248</v>
      </c>
      <c r="I3178" t="s">
        <v>525</v>
      </c>
      <c r="J3178" t="s">
        <v>526</v>
      </c>
      <c r="K3178" s="327">
        <v>527</v>
      </c>
      <c r="L3178" s="326">
        <v>0.31055000424385071</v>
      </c>
      <c r="N3178" s="327">
        <v>1934</v>
      </c>
      <c r="O3178" s="326">
        <v>0.26750001311302191</v>
      </c>
      <c r="Q3178" s="327">
        <v>30917</v>
      </c>
      <c r="R3178" s="326">
        <v>0.25056999921798712</v>
      </c>
      <c r="S3178" s="325"/>
    </row>
    <row r="3179" spans="1:19" x14ac:dyDescent="0.25">
      <c r="A3179" t="s">
        <v>478</v>
      </c>
      <c r="B3179" t="s">
        <v>284</v>
      </c>
      <c r="C3179" t="s">
        <v>309</v>
      </c>
      <c r="D3179" t="s">
        <v>477</v>
      </c>
      <c r="E3179" t="s">
        <v>128</v>
      </c>
      <c r="F3179" t="s">
        <v>129</v>
      </c>
      <c r="G3179">
        <v>1</v>
      </c>
      <c r="H3179" t="s">
        <v>248</v>
      </c>
      <c r="I3179" t="s">
        <v>525</v>
      </c>
      <c r="J3179" t="s">
        <v>259</v>
      </c>
      <c r="K3179" s="142">
        <v>328</v>
      </c>
      <c r="L3179" s="326">
        <v>0.1932799965143204</v>
      </c>
      <c r="N3179" s="142">
        <v>1404</v>
      </c>
      <c r="O3179" s="326">
        <v>0.19418999552726751</v>
      </c>
      <c r="Q3179" s="142">
        <v>23351</v>
      </c>
      <c r="R3179" s="326">
        <v>0.18925000727176669</v>
      </c>
    </row>
    <row r="3180" spans="1:19" x14ac:dyDescent="0.25">
      <c r="A3180" t="s">
        <v>478</v>
      </c>
      <c r="B3180" t="s">
        <v>284</v>
      </c>
      <c r="C3180" t="s">
        <v>309</v>
      </c>
      <c r="D3180" t="s">
        <v>477</v>
      </c>
      <c r="E3180" t="s">
        <v>128</v>
      </c>
      <c r="F3180" t="s">
        <v>129</v>
      </c>
      <c r="G3180" s="133">
        <v>1</v>
      </c>
      <c r="H3180" t="s">
        <v>248</v>
      </c>
      <c r="I3180" t="s">
        <v>525</v>
      </c>
      <c r="J3180" t="s">
        <v>260</v>
      </c>
      <c r="K3180" s="327">
        <v>176</v>
      </c>
      <c r="L3180" s="326">
        <v>0.1037100031971931</v>
      </c>
      <c r="N3180" s="327">
        <v>1045</v>
      </c>
      <c r="O3180" s="326">
        <v>0.14453999698162079</v>
      </c>
      <c r="Q3180" s="327">
        <v>17285</v>
      </c>
      <c r="R3180" s="326">
        <v>0.14009000360965729</v>
      </c>
      <c r="S3180" s="325"/>
    </row>
    <row r="3181" spans="1:19" x14ac:dyDescent="0.25">
      <c r="A3181" t="s">
        <v>478</v>
      </c>
      <c r="B3181" t="s">
        <v>284</v>
      </c>
      <c r="C3181" t="s">
        <v>309</v>
      </c>
      <c r="D3181" t="s">
        <v>477</v>
      </c>
      <c r="E3181" t="s">
        <v>128</v>
      </c>
      <c r="F3181" t="s">
        <v>129</v>
      </c>
      <c r="G3181" s="133">
        <v>1</v>
      </c>
      <c r="H3181" t="s">
        <v>248</v>
      </c>
      <c r="I3181" t="s">
        <v>521</v>
      </c>
      <c r="J3181" t="s">
        <v>524</v>
      </c>
      <c r="K3181" s="327">
        <v>1387</v>
      </c>
      <c r="L3181" s="326">
        <v>0.81731998920440674</v>
      </c>
      <c r="M3181" s="326">
        <v>0.82854998111724854</v>
      </c>
      <c r="N3181" s="327">
        <v>5851</v>
      </c>
      <c r="O3181" s="326">
        <v>0.80927002429962158</v>
      </c>
      <c r="P3181" s="326">
        <v>0.8253600001335144</v>
      </c>
      <c r="Q3181" s="327">
        <v>99716</v>
      </c>
      <c r="R3181" s="326">
        <v>0.80817002058029175</v>
      </c>
      <c r="S3181" s="325">
        <v>0.84360998868942261</v>
      </c>
    </row>
    <row r="3182" spans="1:19" x14ac:dyDescent="0.25">
      <c r="A3182" t="s">
        <v>478</v>
      </c>
      <c r="B3182" t="s">
        <v>284</v>
      </c>
      <c r="C3182" t="s">
        <v>309</v>
      </c>
      <c r="D3182" t="s">
        <v>477</v>
      </c>
      <c r="E3182" t="s">
        <v>128</v>
      </c>
      <c r="F3182" t="s">
        <v>129</v>
      </c>
      <c r="G3182" s="133">
        <v>1</v>
      </c>
      <c r="H3182" t="s">
        <v>248</v>
      </c>
      <c r="I3182" t="s">
        <v>521</v>
      </c>
      <c r="J3182" t="s">
        <v>523</v>
      </c>
      <c r="K3182" s="327">
        <v>178</v>
      </c>
      <c r="L3182" s="326">
        <v>0.1048899963498116</v>
      </c>
      <c r="M3182" s="326">
        <v>0.1063299998641014</v>
      </c>
      <c r="N3182" s="327">
        <v>662</v>
      </c>
      <c r="O3182" s="326">
        <v>9.1559998691082001E-2</v>
      </c>
      <c r="P3182" s="326">
        <v>9.3379996716976166E-2</v>
      </c>
      <c r="Q3182" s="327">
        <v>10969</v>
      </c>
      <c r="R3182" s="326">
        <v>8.8899999856948853E-2</v>
      </c>
      <c r="S3182" s="325">
        <v>9.2799998819828033E-2</v>
      </c>
    </row>
    <row r="3183" spans="1:19" x14ac:dyDescent="0.25">
      <c r="A3183" t="s">
        <v>478</v>
      </c>
      <c r="B3183" t="s">
        <v>284</v>
      </c>
      <c r="C3183" t="s">
        <v>309</v>
      </c>
      <c r="D3183" t="s">
        <v>477</v>
      </c>
      <c r="E3183" t="s">
        <v>128</v>
      </c>
      <c r="F3183" t="s">
        <v>129</v>
      </c>
      <c r="G3183" s="133">
        <v>1</v>
      </c>
      <c r="H3183" t="s">
        <v>248</v>
      </c>
      <c r="I3183" t="s">
        <v>521</v>
      </c>
      <c r="J3183" t="s">
        <v>522</v>
      </c>
      <c r="K3183" s="327">
        <v>109</v>
      </c>
      <c r="L3183" s="326">
        <v>6.4230002462863922E-2</v>
      </c>
      <c r="M3183" s="326">
        <v>6.5109997987747192E-2</v>
      </c>
      <c r="N3183" s="327">
        <v>576</v>
      </c>
      <c r="O3183" s="326">
        <v>7.9669997096061707E-2</v>
      </c>
      <c r="P3183" s="326">
        <v>8.1249997019767761E-2</v>
      </c>
      <c r="Q3183" s="327">
        <v>7517</v>
      </c>
      <c r="R3183" s="326">
        <v>6.0920000076293952E-2</v>
      </c>
      <c r="S3183" s="325">
        <v>6.3589997589588165E-2</v>
      </c>
    </row>
    <row r="3184" spans="1:19" x14ac:dyDescent="0.25">
      <c r="A3184" t="s">
        <v>478</v>
      </c>
      <c r="B3184" t="s">
        <v>284</v>
      </c>
      <c r="C3184" t="s">
        <v>309</v>
      </c>
      <c r="D3184" t="s">
        <v>477</v>
      </c>
      <c r="E3184" t="s">
        <v>128</v>
      </c>
      <c r="F3184" t="s">
        <v>129</v>
      </c>
      <c r="G3184" s="133">
        <v>1</v>
      </c>
      <c r="H3184" t="s">
        <v>248</v>
      </c>
      <c r="I3184" t="s">
        <v>521</v>
      </c>
      <c r="J3184" t="s">
        <v>438</v>
      </c>
      <c r="K3184" s="327">
        <v>23</v>
      </c>
      <c r="L3184" s="326">
        <v>1.3550000265240669E-2</v>
      </c>
      <c r="N3184" s="327">
        <v>141</v>
      </c>
      <c r="O3184" s="326">
        <v>1.9500000402331349E-2</v>
      </c>
      <c r="Q3184" s="327">
        <v>5183</v>
      </c>
      <c r="R3184" s="326">
        <v>4.2010001838207238E-2</v>
      </c>
      <c r="S3184" s="325"/>
    </row>
    <row r="3185" spans="1:19" x14ac:dyDescent="0.25">
      <c r="A3185" t="s">
        <v>478</v>
      </c>
      <c r="B3185" t="s">
        <v>284</v>
      </c>
      <c r="C3185" t="s">
        <v>309</v>
      </c>
      <c r="D3185" t="s">
        <v>477</v>
      </c>
      <c r="E3185" t="s">
        <v>128</v>
      </c>
      <c r="F3185" t="s">
        <v>129</v>
      </c>
      <c r="G3185">
        <v>1</v>
      </c>
      <c r="H3185" t="s">
        <v>248</v>
      </c>
      <c r="I3185" t="s">
        <v>517</v>
      </c>
      <c r="J3185" t="s">
        <v>520</v>
      </c>
      <c r="K3185" s="142">
        <v>583</v>
      </c>
      <c r="L3185" s="326">
        <v>0.34354999661445618</v>
      </c>
      <c r="N3185" s="142">
        <v>2465</v>
      </c>
      <c r="O3185" s="326">
        <v>0.34093999862670898</v>
      </c>
      <c r="Q3185" s="142">
        <v>43571</v>
      </c>
      <c r="R3185" s="326">
        <v>0.35313001275062561</v>
      </c>
    </row>
    <row r="3186" spans="1:19" x14ac:dyDescent="0.25">
      <c r="A3186" t="s">
        <v>478</v>
      </c>
      <c r="B3186" t="s">
        <v>284</v>
      </c>
      <c r="C3186" t="s">
        <v>309</v>
      </c>
      <c r="D3186" t="s">
        <v>477</v>
      </c>
      <c r="E3186" t="s">
        <v>128</v>
      </c>
      <c r="F3186" t="s">
        <v>129</v>
      </c>
      <c r="G3186" s="133">
        <v>1</v>
      </c>
      <c r="H3186" t="s">
        <v>248</v>
      </c>
      <c r="I3186" t="s">
        <v>517</v>
      </c>
      <c r="J3186" t="s">
        <v>519</v>
      </c>
      <c r="K3186" s="327">
        <v>477</v>
      </c>
      <c r="L3186" s="326">
        <v>0.28108000755310059</v>
      </c>
      <c r="N3186" s="327">
        <v>2041</v>
      </c>
      <c r="O3186" s="326">
        <v>0.28229999542236328</v>
      </c>
      <c r="Q3186" s="327">
        <v>34904</v>
      </c>
      <c r="R3186" s="326">
        <v>0.28288999199867249</v>
      </c>
      <c r="S3186" s="325"/>
    </row>
    <row r="3187" spans="1:19" x14ac:dyDescent="0.25">
      <c r="A3187" t="s">
        <v>478</v>
      </c>
      <c r="B3187" t="s">
        <v>284</v>
      </c>
      <c r="C3187" t="s">
        <v>309</v>
      </c>
      <c r="D3187" t="s">
        <v>477</v>
      </c>
      <c r="E3187" t="s">
        <v>128</v>
      </c>
      <c r="F3187" t="s">
        <v>129</v>
      </c>
      <c r="G3187" s="133">
        <v>1</v>
      </c>
      <c r="H3187" t="s">
        <v>248</v>
      </c>
      <c r="I3187" t="s">
        <v>517</v>
      </c>
      <c r="J3187" t="s">
        <v>518</v>
      </c>
      <c r="K3187" s="327">
        <v>637</v>
      </c>
      <c r="L3187" s="326">
        <v>0.37536999583244318</v>
      </c>
      <c r="N3187" s="327">
        <v>2724</v>
      </c>
      <c r="O3187" s="326">
        <v>0.37676000595092768</v>
      </c>
      <c r="Q3187" s="327">
        <v>44910</v>
      </c>
      <c r="R3187" s="326">
        <v>0.3639799952507019</v>
      </c>
      <c r="S3187" s="325"/>
    </row>
    <row r="3188" spans="1:19" x14ac:dyDescent="0.25">
      <c r="A3188" t="s">
        <v>478</v>
      </c>
      <c r="B3188" t="s">
        <v>284</v>
      </c>
      <c r="C3188" t="s">
        <v>309</v>
      </c>
      <c r="D3188" t="s">
        <v>477</v>
      </c>
      <c r="E3188" t="s">
        <v>128</v>
      </c>
      <c r="F3188" t="s">
        <v>129</v>
      </c>
      <c r="G3188" s="133">
        <v>1</v>
      </c>
      <c r="H3188" t="s">
        <v>248</v>
      </c>
      <c r="I3188" t="s">
        <v>513</v>
      </c>
      <c r="J3188" t="s">
        <v>516</v>
      </c>
      <c r="K3188" s="327">
        <v>53</v>
      </c>
      <c r="L3188" s="326">
        <v>3.1230000779032711E-2</v>
      </c>
      <c r="M3188" s="326">
        <v>3.4419998526573181E-2</v>
      </c>
      <c r="N3188" s="327">
        <v>294</v>
      </c>
      <c r="O3188" s="326">
        <v>4.0660001337528229E-2</v>
      </c>
      <c r="P3188" s="326">
        <v>4.7469999641180038E-2</v>
      </c>
      <c r="Q3188" s="327">
        <v>4179</v>
      </c>
      <c r="R3188" s="326">
        <v>3.3870000392198563E-2</v>
      </c>
      <c r="S3188" s="325">
        <v>3.8320001214742661E-2</v>
      </c>
    </row>
    <row r="3189" spans="1:19" x14ac:dyDescent="0.25">
      <c r="A3189" t="s">
        <v>478</v>
      </c>
      <c r="B3189" t="s">
        <v>284</v>
      </c>
      <c r="C3189" t="s">
        <v>309</v>
      </c>
      <c r="D3189" t="s">
        <v>477</v>
      </c>
      <c r="E3189" t="s">
        <v>128</v>
      </c>
      <c r="F3189" t="s">
        <v>129</v>
      </c>
      <c r="G3189" s="133">
        <v>1</v>
      </c>
      <c r="H3189" t="s">
        <v>248</v>
      </c>
      <c r="I3189" t="s">
        <v>513</v>
      </c>
      <c r="J3189" t="s">
        <v>515</v>
      </c>
      <c r="K3189" s="327">
        <v>169</v>
      </c>
      <c r="L3189" s="326">
        <v>9.9590003490447998E-2</v>
      </c>
      <c r="M3189" s="326">
        <v>0.1097399964928627</v>
      </c>
      <c r="N3189" s="327">
        <v>759</v>
      </c>
      <c r="O3189" s="326">
        <v>0.10497999936342239</v>
      </c>
      <c r="P3189" s="326">
        <v>0.12253999710083011</v>
      </c>
      <c r="Q3189" s="327">
        <v>13286</v>
      </c>
      <c r="R3189" s="326">
        <v>0.1076800003647804</v>
      </c>
      <c r="S3189" s="325">
        <v>0.12182000279426571</v>
      </c>
    </row>
    <row r="3190" spans="1:19" x14ac:dyDescent="0.25">
      <c r="A3190" t="s">
        <v>478</v>
      </c>
      <c r="B3190" t="s">
        <v>284</v>
      </c>
      <c r="C3190" t="s">
        <v>309</v>
      </c>
      <c r="D3190" t="s">
        <v>477</v>
      </c>
      <c r="E3190" t="s">
        <v>128</v>
      </c>
      <c r="F3190" t="s">
        <v>129</v>
      </c>
      <c r="G3190">
        <v>1</v>
      </c>
      <c r="H3190" t="s">
        <v>248</v>
      </c>
      <c r="I3190" t="s">
        <v>513</v>
      </c>
      <c r="J3190" t="s">
        <v>514</v>
      </c>
      <c r="K3190" s="142">
        <v>1318</v>
      </c>
      <c r="L3190" s="326">
        <v>0.77666002511978149</v>
      </c>
      <c r="M3190" s="326">
        <v>0.85584002733230591</v>
      </c>
      <c r="N3190" s="142">
        <v>5141</v>
      </c>
      <c r="O3190" s="326">
        <v>0.71107000112533569</v>
      </c>
      <c r="P3190" s="326">
        <v>0.82999998331069946</v>
      </c>
      <c r="Q3190" s="142">
        <v>91601</v>
      </c>
      <c r="R3190" s="326">
        <v>0.74239999055862427</v>
      </c>
      <c r="S3190" s="326">
        <v>0.83986997604370117</v>
      </c>
    </row>
    <row r="3191" spans="1:19" x14ac:dyDescent="0.25">
      <c r="A3191" t="s">
        <v>478</v>
      </c>
      <c r="B3191" t="s">
        <v>284</v>
      </c>
      <c r="C3191" t="s">
        <v>309</v>
      </c>
      <c r="D3191" t="s">
        <v>477</v>
      </c>
      <c r="E3191" t="s">
        <v>128</v>
      </c>
      <c r="F3191" t="s">
        <v>129</v>
      </c>
      <c r="G3191" s="133">
        <v>1</v>
      </c>
      <c r="H3191" t="s">
        <v>248</v>
      </c>
      <c r="I3191" t="s">
        <v>513</v>
      </c>
      <c r="J3191" t="s">
        <v>512</v>
      </c>
      <c r="K3191" s="327">
        <v>157</v>
      </c>
      <c r="L3191" s="326">
        <v>9.2519998550415039E-2</v>
      </c>
      <c r="N3191" s="327">
        <v>1036</v>
      </c>
      <c r="O3191" s="326">
        <v>0.14328999817371371</v>
      </c>
      <c r="Q3191" s="327">
        <v>14319</v>
      </c>
      <c r="R3191" s="326">
        <v>0.11604999750852581</v>
      </c>
      <c r="S3191" s="325"/>
    </row>
    <row r="3192" spans="1:19" x14ac:dyDescent="0.25">
      <c r="A3192" t="s">
        <v>478</v>
      </c>
      <c r="B3192" t="s">
        <v>284</v>
      </c>
      <c r="C3192" t="s">
        <v>309</v>
      </c>
      <c r="D3192" t="s">
        <v>477</v>
      </c>
      <c r="E3192" t="s">
        <v>128</v>
      </c>
      <c r="F3192" t="s">
        <v>129</v>
      </c>
      <c r="G3192" s="133">
        <v>1</v>
      </c>
      <c r="H3192" t="s">
        <v>248</v>
      </c>
      <c r="I3192" t="s">
        <v>575</v>
      </c>
      <c r="J3192" t="s">
        <v>511</v>
      </c>
      <c r="K3192" s="327">
        <v>20</v>
      </c>
      <c r="L3192" s="326">
        <v>1.1789999902248381E-2</v>
      </c>
      <c r="M3192" s="326">
        <v>1.2629999779164789E-2</v>
      </c>
      <c r="N3192" s="327">
        <v>69</v>
      </c>
      <c r="O3192" s="326">
        <v>9.5399999991059303E-3</v>
      </c>
      <c r="P3192" s="326">
        <v>9.9999997764825821E-3</v>
      </c>
      <c r="Q3192" s="327">
        <v>5100</v>
      </c>
      <c r="R3192" s="326">
        <v>4.1329998522996902E-2</v>
      </c>
      <c r="S3192" s="325">
        <v>4.4070001691579819E-2</v>
      </c>
    </row>
    <row r="3193" spans="1:19" x14ac:dyDescent="0.25">
      <c r="A3193" t="s">
        <v>478</v>
      </c>
      <c r="B3193" t="s">
        <v>284</v>
      </c>
      <c r="C3193" t="s">
        <v>309</v>
      </c>
      <c r="D3193" t="s">
        <v>477</v>
      </c>
      <c r="E3193" t="s">
        <v>128</v>
      </c>
      <c r="F3193" t="s">
        <v>129</v>
      </c>
      <c r="G3193">
        <v>1</v>
      </c>
      <c r="H3193" t="s">
        <v>248</v>
      </c>
      <c r="I3193" t="s">
        <v>575</v>
      </c>
      <c r="J3193" t="s">
        <v>510</v>
      </c>
      <c r="K3193" s="142">
        <v>2</v>
      </c>
      <c r="L3193" s="326">
        <v>1.180000021122396E-3</v>
      </c>
      <c r="M3193" s="326">
        <v>1.260000048205256E-3</v>
      </c>
      <c r="N3193" s="142">
        <v>13</v>
      </c>
      <c r="O3193" s="326">
        <v>1.799999969080091E-3</v>
      </c>
      <c r="P3193" s="326">
        <v>1.879999996162951E-3</v>
      </c>
      <c r="Q3193" s="142">
        <v>2781</v>
      </c>
      <c r="R3193" s="326">
        <v>2.2539999336004261E-2</v>
      </c>
      <c r="S3193" s="326">
        <v>2.4029999971389771E-2</v>
      </c>
    </row>
    <row r="3194" spans="1:19" x14ac:dyDescent="0.25">
      <c r="A3194" t="s">
        <v>478</v>
      </c>
      <c r="B3194" t="s">
        <v>284</v>
      </c>
      <c r="C3194" t="s">
        <v>309</v>
      </c>
      <c r="D3194" t="s">
        <v>477</v>
      </c>
      <c r="E3194" t="s">
        <v>128</v>
      </c>
      <c r="F3194" t="s">
        <v>129</v>
      </c>
      <c r="G3194">
        <v>1</v>
      </c>
      <c r="H3194" t="s">
        <v>248</v>
      </c>
      <c r="I3194" t="s">
        <v>575</v>
      </c>
      <c r="J3194" t="s">
        <v>509</v>
      </c>
      <c r="K3194" s="142">
        <v>2</v>
      </c>
      <c r="L3194" s="326">
        <v>1.180000021122396E-3</v>
      </c>
      <c r="M3194" s="326">
        <v>1.260000048205256E-3</v>
      </c>
      <c r="N3194" s="142">
        <v>7</v>
      </c>
      <c r="O3194" s="326">
        <v>9.6999999368563294E-4</v>
      </c>
      <c r="P3194" s="326">
        <v>1.010000007227063E-3</v>
      </c>
      <c r="Q3194" s="142">
        <v>909</v>
      </c>
      <c r="R3194" s="326">
        <v>7.3699997738003731E-3</v>
      </c>
      <c r="S3194" s="326">
        <v>7.8499997034668922E-3</v>
      </c>
    </row>
    <row r="3195" spans="1:19" x14ac:dyDescent="0.25">
      <c r="A3195" t="s">
        <v>478</v>
      </c>
      <c r="B3195" t="s">
        <v>284</v>
      </c>
      <c r="C3195" t="s">
        <v>309</v>
      </c>
      <c r="D3195" t="s">
        <v>477</v>
      </c>
      <c r="E3195" t="s">
        <v>128</v>
      </c>
      <c r="F3195" t="s">
        <v>129</v>
      </c>
      <c r="G3195" s="133">
        <v>1</v>
      </c>
      <c r="H3195" t="s">
        <v>248</v>
      </c>
      <c r="I3195" t="s">
        <v>575</v>
      </c>
      <c r="J3195" t="s">
        <v>508</v>
      </c>
      <c r="K3195" s="327">
        <v>13</v>
      </c>
      <c r="L3195" s="326">
        <v>7.6600001193583012E-3</v>
      </c>
      <c r="M3195" s="326">
        <v>8.2099996507167816E-3</v>
      </c>
      <c r="N3195" s="327">
        <v>40</v>
      </c>
      <c r="O3195" s="326">
        <v>5.5300001986324787E-3</v>
      </c>
      <c r="P3195" s="326">
        <v>5.7999999262392521E-3</v>
      </c>
      <c r="Q3195" s="327">
        <v>2219</v>
      </c>
      <c r="R3195" s="326">
        <v>1.7980000004172329E-2</v>
      </c>
      <c r="S3195" s="325">
        <v>1.9169999286532399E-2</v>
      </c>
    </row>
    <row r="3196" spans="1:19" x14ac:dyDescent="0.25">
      <c r="A3196" t="s">
        <v>478</v>
      </c>
      <c r="B3196" t="s">
        <v>284</v>
      </c>
      <c r="C3196" t="s">
        <v>309</v>
      </c>
      <c r="D3196" t="s">
        <v>477</v>
      </c>
      <c r="E3196" t="s">
        <v>128</v>
      </c>
      <c r="F3196" t="s">
        <v>129</v>
      </c>
      <c r="G3196" s="133">
        <v>1</v>
      </c>
      <c r="H3196" t="s">
        <v>248</v>
      </c>
      <c r="I3196" t="s">
        <v>575</v>
      </c>
      <c r="J3196" t="s">
        <v>438</v>
      </c>
      <c r="K3196" s="327">
        <v>113</v>
      </c>
      <c r="L3196" s="326">
        <v>6.6590003669261932E-2</v>
      </c>
      <c r="N3196" s="327">
        <v>331</v>
      </c>
      <c r="O3196" s="326">
        <v>4.5779999345541E-2</v>
      </c>
      <c r="Q3196" s="327">
        <v>7648</v>
      </c>
      <c r="R3196" s="326">
        <v>6.1980001628398902E-2</v>
      </c>
      <c r="S3196" s="325"/>
    </row>
    <row r="3197" spans="1:19" x14ac:dyDescent="0.25">
      <c r="A3197" t="s">
        <v>478</v>
      </c>
      <c r="B3197" t="s">
        <v>284</v>
      </c>
      <c r="C3197" t="s">
        <v>309</v>
      </c>
      <c r="D3197" t="s">
        <v>477</v>
      </c>
      <c r="E3197" t="s">
        <v>128</v>
      </c>
      <c r="F3197" t="s">
        <v>129</v>
      </c>
      <c r="G3197" s="133">
        <v>1</v>
      </c>
      <c r="H3197" t="s">
        <v>248</v>
      </c>
      <c r="I3197" t="s">
        <v>575</v>
      </c>
      <c r="J3197" t="s">
        <v>507</v>
      </c>
      <c r="K3197" s="327">
        <v>1547</v>
      </c>
      <c r="L3197" s="326">
        <v>0.91161000728607178</v>
      </c>
      <c r="M3197" s="326">
        <v>0.97663998603820801</v>
      </c>
      <c r="N3197" s="327">
        <v>6770</v>
      </c>
      <c r="O3197" s="326">
        <v>0.93638002872467041</v>
      </c>
      <c r="P3197" s="326">
        <v>0.9812999963760376</v>
      </c>
      <c r="Q3197" s="327">
        <v>104728</v>
      </c>
      <c r="R3197" s="326">
        <v>0.84878998994827271</v>
      </c>
      <c r="S3197" s="325">
        <v>0.90487998723983765</v>
      </c>
    </row>
    <row r="3198" spans="1:19" x14ac:dyDescent="0.25">
      <c r="A3198" t="s">
        <v>478</v>
      </c>
      <c r="B3198" t="s">
        <v>284</v>
      </c>
      <c r="C3198" t="s">
        <v>309</v>
      </c>
      <c r="D3198" t="s">
        <v>477</v>
      </c>
      <c r="E3198" t="s">
        <v>128</v>
      </c>
      <c r="F3198" t="s">
        <v>129</v>
      </c>
      <c r="G3198" s="133">
        <v>1</v>
      </c>
      <c r="H3198" t="s">
        <v>248</v>
      </c>
      <c r="I3198" t="s">
        <v>576</v>
      </c>
      <c r="J3198" t="s">
        <v>485</v>
      </c>
      <c r="K3198" s="327">
        <v>0</v>
      </c>
      <c r="L3198" s="326">
        <v>0</v>
      </c>
      <c r="N3198" s="327">
        <v>0</v>
      </c>
      <c r="O3198" s="326">
        <v>0</v>
      </c>
      <c r="Q3198" s="327">
        <v>2</v>
      </c>
      <c r="R3198" s="326">
        <v>1.99999994947575E-5</v>
      </c>
      <c r="S3198" s="325">
        <v>0.5</v>
      </c>
    </row>
    <row r="3199" spans="1:19" x14ac:dyDescent="0.25">
      <c r="A3199" t="s">
        <v>478</v>
      </c>
      <c r="B3199" t="s">
        <v>284</v>
      </c>
      <c r="C3199" t="s">
        <v>309</v>
      </c>
      <c r="D3199" t="s">
        <v>477</v>
      </c>
      <c r="E3199" t="s">
        <v>128</v>
      </c>
      <c r="F3199" t="s">
        <v>129</v>
      </c>
      <c r="G3199" s="133">
        <v>1</v>
      </c>
      <c r="H3199" t="s">
        <v>248</v>
      </c>
      <c r="I3199" t="s">
        <v>576</v>
      </c>
      <c r="J3199" t="s">
        <v>484</v>
      </c>
      <c r="K3199" s="327">
        <v>0</v>
      </c>
      <c r="L3199" s="326">
        <v>0</v>
      </c>
      <c r="N3199" s="327">
        <v>0</v>
      </c>
      <c r="O3199" s="326">
        <v>0</v>
      </c>
      <c r="Q3199" s="327">
        <v>2</v>
      </c>
      <c r="R3199" s="326">
        <v>1.99999994947575E-5</v>
      </c>
      <c r="S3199" s="325">
        <v>0.5</v>
      </c>
    </row>
    <row r="3200" spans="1:19" x14ac:dyDescent="0.25">
      <c r="A3200" t="s">
        <v>478</v>
      </c>
      <c r="B3200" t="s">
        <v>284</v>
      </c>
      <c r="C3200" t="s">
        <v>309</v>
      </c>
      <c r="D3200" t="s">
        <v>477</v>
      </c>
      <c r="E3200" t="s">
        <v>128</v>
      </c>
      <c r="F3200" t="s">
        <v>129</v>
      </c>
      <c r="G3200" s="133">
        <v>1</v>
      </c>
      <c r="H3200" t="s">
        <v>248</v>
      </c>
      <c r="I3200" t="s">
        <v>576</v>
      </c>
      <c r="J3200" t="s">
        <v>438</v>
      </c>
      <c r="K3200" s="327">
        <v>1697</v>
      </c>
      <c r="L3200" s="326">
        <v>1</v>
      </c>
      <c r="N3200" s="327">
        <v>7230</v>
      </c>
      <c r="O3200" s="326">
        <v>1</v>
      </c>
      <c r="Q3200" s="327">
        <v>123381</v>
      </c>
      <c r="R3200" s="326">
        <v>0.99997001886367798</v>
      </c>
      <c r="S3200" s="325"/>
    </row>
    <row r="3201" spans="1:19" x14ac:dyDescent="0.25">
      <c r="A3201" t="s">
        <v>478</v>
      </c>
      <c r="B3201" t="s">
        <v>284</v>
      </c>
      <c r="C3201" t="s">
        <v>309</v>
      </c>
      <c r="D3201" t="s">
        <v>477</v>
      </c>
      <c r="E3201" t="s">
        <v>128</v>
      </c>
      <c r="F3201" t="s">
        <v>129</v>
      </c>
      <c r="G3201" s="133">
        <v>1</v>
      </c>
      <c r="H3201" t="s">
        <v>248</v>
      </c>
      <c r="I3201" t="s">
        <v>504</v>
      </c>
      <c r="J3201" t="s">
        <v>506</v>
      </c>
      <c r="K3201" s="327">
        <v>157</v>
      </c>
      <c r="L3201" s="326">
        <v>9.2519998550415039E-2</v>
      </c>
      <c r="N3201" s="327">
        <v>1036</v>
      </c>
      <c r="O3201" s="326">
        <v>0.14328999817371371</v>
      </c>
      <c r="Q3201" s="327">
        <v>14319</v>
      </c>
      <c r="R3201" s="326">
        <v>0.11604999750852581</v>
      </c>
      <c r="S3201" s="325"/>
    </row>
    <row r="3202" spans="1:19" x14ac:dyDescent="0.25">
      <c r="A3202" t="s">
        <v>478</v>
      </c>
      <c r="B3202" t="s">
        <v>284</v>
      </c>
      <c r="C3202" t="s">
        <v>309</v>
      </c>
      <c r="D3202" t="s">
        <v>477</v>
      </c>
      <c r="E3202" t="s">
        <v>128</v>
      </c>
      <c r="F3202" t="s">
        <v>129</v>
      </c>
      <c r="G3202" s="133">
        <v>1</v>
      </c>
      <c r="H3202" t="s">
        <v>248</v>
      </c>
      <c r="I3202" t="s">
        <v>504</v>
      </c>
      <c r="J3202" t="s">
        <v>424</v>
      </c>
      <c r="K3202" s="327">
        <v>169</v>
      </c>
      <c r="L3202" s="326">
        <v>9.9590003490447998E-2</v>
      </c>
      <c r="M3202" s="326">
        <v>0.1097399964928627</v>
      </c>
      <c r="N3202" s="327">
        <v>759</v>
      </c>
      <c r="O3202" s="326">
        <v>0.10497999936342239</v>
      </c>
      <c r="P3202" s="326">
        <v>0.12253999710083011</v>
      </c>
      <c r="Q3202" s="327">
        <v>13286</v>
      </c>
      <c r="R3202" s="326">
        <v>0.1076800003647804</v>
      </c>
      <c r="S3202" s="325">
        <v>0.12182000279426571</v>
      </c>
    </row>
    <row r="3203" spans="1:19" x14ac:dyDescent="0.25">
      <c r="A3203" t="s">
        <v>478</v>
      </c>
      <c r="B3203" t="s">
        <v>284</v>
      </c>
      <c r="C3203" t="s">
        <v>309</v>
      </c>
      <c r="D3203" t="s">
        <v>477</v>
      </c>
      <c r="E3203" t="s">
        <v>128</v>
      </c>
      <c r="F3203" t="s">
        <v>129</v>
      </c>
      <c r="G3203" s="133">
        <v>1</v>
      </c>
      <c r="H3203" t="s">
        <v>248</v>
      </c>
      <c r="I3203" t="s">
        <v>504</v>
      </c>
      <c r="J3203" t="s">
        <v>455</v>
      </c>
      <c r="K3203" s="327">
        <v>682</v>
      </c>
      <c r="L3203" s="326">
        <v>0.40189000964164728</v>
      </c>
      <c r="M3203" s="326">
        <v>0.44286000728607178</v>
      </c>
      <c r="N3203" s="327">
        <v>2492</v>
      </c>
      <c r="O3203" s="326">
        <v>0.34466999769210821</v>
      </c>
      <c r="P3203" s="326">
        <v>0.40231999754905701</v>
      </c>
      <c r="Q3203" s="327">
        <v>43045</v>
      </c>
      <c r="R3203" s="326">
        <v>0.34887000918388372</v>
      </c>
      <c r="S3203" s="325">
        <v>0.39467000961303711</v>
      </c>
    </row>
    <row r="3204" spans="1:19" x14ac:dyDescent="0.25">
      <c r="A3204" t="s">
        <v>478</v>
      </c>
      <c r="B3204" t="s">
        <v>284</v>
      </c>
      <c r="C3204" t="s">
        <v>309</v>
      </c>
      <c r="D3204" t="s">
        <v>477</v>
      </c>
      <c r="E3204" t="s">
        <v>128</v>
      </c>
      <c r="F3204" t="s">
        <v>129</v>
      </c>
      <c r="G3204" s="133">
        <v>1</v>
      </c>
      <c r="H3204" t="s">
        <v>248</v>
      </c>
      <c r="I3204" t="s">
        <v>504</v>
      </c>
      <c r="J3204" t="s">
        <v>505</v>
      </c>
      <c r="K3204" s="327">
        <v>555</v>
      </c>
      <c r="L3204" s="326">
        <v>0.32705000042915339</v>
      </c>
      <c r="M3204" s="326">
        <v>0.36039000749588013</v>
      </c>
      <c r="N3204" s="327">
        <v>2310</v>
      </c>
      <c r="O3204" s="326">
        <v>0.31949999928474432</v>
      </c>
      <c r="P3204" s="326">
        <v>0.37294000387191772</v>
      </c>
      <c r="Q3204" s="327">
        <v>42835</v>
      </c>
      <c r="R3204" s="326">
        <v>0.34716999530792242</v>
      </c>
      <c r="S3204" s="325">
        <v>0.39274001121521002</v>
      </c>
    </row>
    <row r="3205" spans="1:19" x14ac:dyDescent="0.25">
      <c r="A3205" t="s">
        <v>478</v>
      </c>
      <c r="B3205" t="s">
        <v>284</v>
      </c>
      <c r="C3205" t="s">
        <v>309</v>
      </c>
      <c r="D3205" t="s">
        <v>477</v>
      </c>
      <c r="E3205" t="s">
        <v>128</v>
      </c>
      <c r="F3205" t="s">
        <v>129</v>
      </c>
      <c r="G3205" s="133">
        <v>1</v>
      </c>
      <c r="H3205" t="s">
        <v>248</v>
      </c>
      <c r="I3205" t="s">
        <v>504</v>
      </c>
      <c r="J3205" t="s">
        <v>503</v>
      </c>
      <c r="K3205" s="327">
        <v>134</v>
      </c>
      <c r="L3205" s="326">
        <v>7.8960001468658447E-2</v>
      </c>
      <c r="M3205" s="326">
        <v>8.7010003626346588E-2</v>
      </c>
      <c r="N3205" s="327">
        <v>633</v>
      </c>
      <c r="O3205" s="326">
        <v>8.7549999356269836E-2</v>
      </c>
      <c r="P3205" s="326">
        <v>0.1022000014781952</v>
      </c>
      <c r="Q3205" s="327">
        <v>9900</v>
      </c>
      <c r="R3205" s="326">
        <v>8.0239996314048767E-2</v>
      </c>
      <c r="S3205" s="325">
        <v>9.0769998729228973E-2</v>
      </c>
    </row>
    <row r="3206" spans="1:19" x14ac:dyDescent="0.25">
      <c r="A3206" t="s">
        <v>478</v>
      </c>
      <c r="B3206" t="s">
        <v>284</v>
      </c>
      <c r="C3206" t="s">
        <v>309</v>
      </c>
      <c r="D3206" t="s">
        <v>477</v>
      </c>
      <c r="E3206" t="s">
        <v>128</v>
      </c>
      <c r="F3206" t="s">
        <v>129</v>
      </c>
      <c r="G3206" s="133">
        <v>1</v>
      </c>
      <c r="H3206" t="s">
        <v>248</v>
      </c>
      <c r="I3206" t="s">
        <v>501</v>
      </c>
      <c r="J3206" t="s">
        <v>502</v>
      </c>
      <c r="K3206" s="327">
        <v>157</v>
      </c>
      <c r="L3206" s="326">
        <v>9.2519998550415039E-2</v>
      </c>
      <c r="N3206" s="327">
        <v>1036</v>
      </c>
      <c r="O3206" s="326">
        <v>0.14328999817371371</v>
      </c>
      <c r="Q3206" s="327">
        <v>14319</v>
      </c>
      <c r="R3206" s="326">
        <v>0.11604999750852581</v>
      </c>
      <c r="S3206" s="325"/>
    </row>
    <row r="3207" spans="1:19" x14ac:dyDescent="0.25">
      <c r="A3207" t="s">
        <v>478</v>
      </c>
      <c r="B3207" t="s">
        <v>284</v>
      </c>
      <c r="C3207" t="s">
        <v>309</v>
      </c>
      <c r="D3207" t="s">
        <v>477</v>
      </c>
      <c r="E3207" t="s">
        <v>128</v>
      </c>
      <c r="F3207" t="s">
        <v>129</v>
      </c>
      <c r="G3207" s="133">
        <v>1</v>
      </c>
      <c r="H3207" t="s">
        <v>248</v>
      </c>
      <c r="I3207" t="s">
        <v>501</v>
      </c>
      <c r="J3207" t="s">
        <v>500</v>
      </c>
      <c r="K3207" s="327">
        <v>1540</v>
      </c>
      <c r="L3207" s="326">
        <v>0.90748000144958496</v>
      </c>
      <c r="M3207" s="326">
        <v>1</v>
      </c>
      <c r="N3207" s="327">
        <v>6194</v>
      </c>
      <c r="O3207" s="326">
        <v>0.85671001672744751</v>
      </c>
      <c r="P3207" s="326">
        <v>1</v>
      </c>
      <c r="Q3207" s="327">
        <v>109066</v>
      </c>
      <c r="R3207" s="326">
        <v>0.88394999504089355</v>
      </c>
      <c r="S3207" s="325">
        <v>1</v>
      </c>
    </row>
    <row r="3208" spans="1:19" x14ac:dyDescent="0.25">
      <c r="A3208" t="s">
        <v>478</v>
      </c>
      <c r="B3208" t="s">
        <v>284</v>
      </c>
      <c r="C3208" t="s">
        <v>309</v>
      </c>
      <c r="D3208" t="s">
        <v>477</v>
      </c>
      <c r="E3208" t="s">
        <v>128</v>
      </c>
      <c r="F3208" t="s">
        <v>129</v>
      </c>
      <c r="G3208" s="133">
        <v>1</v>
      </c>
      <c r="H3208" t="s">
        <v>248</v>
      </c>
      <c r="I3208" t="s">
        <v>577</v>
      </c>
      <c r="J3208" t="s">
        <v>493</v>
      </c>
      <c r="K3208" s="327">
        <v>88</v>
      </c>
      <c r="L3208" s="326">
        <v>5.1860000938177109E-2</v>
      </c>
      <c r="N3208" s="327">
        <v>3292</v>
      </c>
      <c r="O3208" s="326">
        <v>0.4553300142288208</v>
      </c>
      <c r="Q3208" s="327">
        <v>45663</v>
      </c>
      <c r="R3208" s="326">
        <v>0.37009000778198242</v>
      </c>
      <c r="S3208" s="325"/>
    </row>
    <row r="3209" spans="1:19" x14ac:dyDescent="0.25">
      <c r="A3209" t="s">
        <v>478</v>
      </c>
      <c r="B3209" t="s">
        <v>284</v>
      </c>
      <c r="C3209" t="s">
        <v>309</v>
      </c>
      <c r="D3209" t="s">
        <v>477</v>
      </c>
      <c r="E3209" t="s">
        <v>128</v>
      </c>
      <c r="F3209" t="s">
        <v>129</v>
      </c>
      <c r="G3209" s="133">
        <v>1</v>
      </c>
      <c r="H3209" t="s">
        <v>248</v>
      </c>
      <c r="I3209" t="s">
        <v>577</v>
      </c>
      <c r="J3209" t="s">
        <v>492</v>
      </c>
      <c r="K3209" s="327">
        <v>1388</v>
      </c>
      <c r="L3209" s="326">
        <v>0.81791001558303833</v>
      </c>
      <c r="M3209" s="326">
        <v>0.86264997720718384</v>
      </c>
      <c r="N3209" s="327">
        <v>3232</v>
      </c>
      <c r="O3209" s="326">
        <v>0.44703000783920288</v>
      </c>
      <c r="P3209" s="326">
        <v>0.82072001695632935</v>
      </c>
      <c r="Q3209" s="327">
        <v>63272</v>
      </c>
      <c r="R3209" s="326">
        <v>0.51279997825622559</v>
      </c>
      <c r="S3209" s="325">
        <v>0.81407999992370605</v>
      </c>
    </row>
    <row r="3210" spans="1:19" x14ac:dyDescent="0.25">
      <c r="A3210" t="s">
        <v>478</v>
      </c>
      <c r="B3210" t="s">
        <v>284</v>
      </c>
      <c r="C3210" t="s">
        <v>309</v>
      </c>
      <c r="D3210" t="s">
        <v>477</v>
      </c>
      <c r="E3210" t="s">
        <v>128</v>
      </c>
      <c r="F3210" t="s">
        <v>129</v>
      </c>
      <c r="G3210" s="133">
        <v>1</v>
      </c>
      <c r="H3210" t="s">
        <v>248</v>
      </c>
      <c r="I3210" t="s">
        <v>577</v>
      </c>
      <c r="J3210" t="s">
        <v>491</v>
      </c>
      <c r="K3210" s="327">
        <v>131</v>
      </c>
      <c r="L3210" s="326">
        <v>7.720000296831131E-2</v>
      </c>
      <c r="M3210" s="326">
        <v>8.1419996917247772E-2</v>
      </c>
      <c r="N3210" s="327">
        <v>436</v>
      </c>
      <c r="O3210" s="326">
        <v>6.0300000011920929E-2</v>
      </c>
      <c r="P3210" s="326">
        <v>0.11072000116109849</v>
      </c>
      <c r="Q3210" s="327">
        <v>9186</v>
      </c>
      <c r="R3210" s="326">
        <v>7.4450001120567322E-2</v>
      </c>
      <c r="S3210" s="325">
        <v>0.11818999797105791</v>
      </c>
    </row>
    <row r="3211" spans="1:19" x14ac:dyDescent="0.25">
      <c r="A3211" t="s">
        <v>478</v>
      </c>
      <c r="B3211" t="s">
        <v>284</v>
      </c>
      <c r="C3211" t="s">
        <v>309</v>
      </c>
      <c r="D3211" t="s">
        <v>477</v>
      </c>
      <c r="E3211" t="s">
        <v>128</v>
      </c>
      <c r="F3211" t="s">
        <v>129</v>
      </c>
      <c r="G3211" s="133">
        <v>1</v>
      </c>
      <c r="H3211" t="s">
        <v>248</v>
      </c>
      <c r="I3211" t="s">
        <v>577</v>
      </c>
      <c r="J3211" t="s">
        <v>490</v>
      </c>
      <c r="K3211" s="327">
        <v>60</v>
      </c>
      <c r="L3211" s="326">
        <v>3.5360001027584083E-2</v>
      </c>
      <c r="M3211" s="326">
        <v>3.7289999425411217E-2</v>
      </c>
      <c r="N3211" s="327">
        <v>168</v>
      </c>
      <c r="O3211" s="326">
        <v>2.324000000953674E-2</v>
      </c>
      <c r="P3211" s="326">
        <v>4.2660001665353782E-2</v>
      </c>
      <c r="Q3211" s="327">
        <v>3071</v>
      </c>
      <c r="R3211" s="326">
        <v>2.489000000059605E-2</v>
      </c>
      <c r="S3211" s="325">
        <v>3.9510000497102737E-2</v>
      </c>
    </row>
    <row r="3212" spans="1:19" x14ac:dyDescent="0.25">
      <c r="A3212" t="s">
        <v>478</v>
      </c>
      <c r="B3212" t="s">
        <v>284</v>
      </c>
      <c r="C3212" t="s">
        <v>309</v>
      </c>
      <c r="D3212" t="s">
        <v>477</v>
      </c>
      <c r="E3212" t="s">
        <v>128</v>
      </c>
      <c r="F3212" t="s">
        <v>129</v>
      </c>
      <c r="G3212" s="133">
        <v>1</v>
      </c>
      <c r="H3212" t="s">
        <v>248</v>
      </c>
      <c r="I3212" t="s">
        <v>577</v>
      </c>
      <c r="J3212" t="s">
        <v>489</v>
      </c>
      <c r="K3212" s="327">
        <v>28</v>
      </c>
      <c r="L3212" s="326">
        <v>1.6499999910593029E-2</v>
      </c>
      <c r="M3212" s="326">
        <v>1.740000024437904E-2</v>
      </c>
      <c r="N3212" s="327">
        <v>82</v>
      </c>
      <c r="O3212" s="326">
        <v>1.1339999735355381E-2</v>
      </c>
      <c r="P3212" s="326">
        <v>2.0819999277591709E-2</v>
      </c>
      <c r="Q3212" s="327">
        <v>1819</v>
      </c>
      <c r="R3212" s="326">
        <v>1.473999954760075E-2</v>
      </c>
      <c r="S3212" s="325">
        <v>2.339999936521053E-2</v>
      </c>
    </row>
    <row r="3213" spans="1:19" x14ac:dyDescent="0.25">
      <c r="A3213" t="s">
        <v>478</v>
      </c>
      <c r="B3213" t="s">
        <v>284</v>
      </c>
      <c r="C3213" t="s">
        <v>309</v>
      </c>
      <c r="D3213" t="s">
        <v>477</v>
      </c>
      <c r="E3213" t="s">
        <v>128</v>
      </c>
      <c r="F3213" t="s">
        <v>129</v>
      </c>
      <c r="G3213" s="133">
        <v>1</v>
      </c>
      <c r="H3213" t="s">
        <v>248</v>
      </c>
      <c r="I3213" t="s">
        <v>577</v>
      </c>
      <c r="J3213" t="s">
        <v>488</v>
      </c>
      <c r="K3213" s="327">
        <v>2</v>
      </c>
      <c r="L3213" s="326">
        <v>1.180000021122396E-3</v>
      </c>
      <c r="M3213" s="326">
        <v>1.2400000123307111E-3</v>
      </c>
      <c r="N3213" s="327">
        <v>20</v>
      </c>
      <c r="O3213" s="326">
        <v>2.769999904558063E-3</v>
      </c>
      <c r="P3213" s="326">
        <v>5.0800000317394733E-3</v>
      </c>
      <c r="Q3213" s="327">
        <v>374</v>
      </c>
      <c r="R3213" s="326">
        <v>3.03000002168119E-3</v>
      </c>
      <c r="S3213" s="325">
        <v>4.8099998384714127E-3</v>
      </c>
    </row>
    <row r="3214" spans="1:19" x14ac:dyDescent="0.25">
      <c r="A3214" t="s">
        <v>478</v>
      </c>
      <c r="B3214" t="s">
        <v>284</v>
      </c>
      <c r="C3214" t="s">
        <v>309</v>
      </c>
      <c r="D3214" t="s">
        <v>477</v>
      </c>
      <c r="E3214" t="s">
        <v>128</v>
      </c>
      <c r="F3214" t="s">
        <v>129</v>
      </c>
      <c r="G3214">
        <v>1</v>
      </c>
      <c r="H3214" t="s">
        <v>248</v>
      </c>
      <c r="I3214" t="s">
        <v>499</v>
      </c>
      <c r="J3214" t="s">
        <v>261</v>
      </c>
      <c r="K3214" s="142">
        <v>1691</v>
      </c>
      <c r="L3214" s="326">
        <v>0.99646002054214478</v>
      </c>
      <c r="N3214" s="142">
        <v>7181</v>
      </c>
      <c r="O3214" s="326">
        <v>0.99321997165679932</v>
      </c>
      <c r="Q3214" s="142">
        <v>122496</v>
      </c>
      <c r="R3214" s="326">
        <v>0.99278998374938965</v>
      </c>
    </row>
    <row r="3215" spans="1:19" x14ac:dyDescent="0.25">
      <c r="A3215" t="s">
        <v>478</v>
      </c>
      <c r="B3215" t="s">
        <v>284</v>
      </c>
      <c r="C3215" t="s">
        <v>309</v>
      </c>
      <c r="D3215" t="s">
        <v>477</v>
      </c>
      <c r="E3215" t="s">
        <v>128</v>
      </c>
      <c r="F3215" t="s">
        <v>129</v>
      </c>
      <c r="G3215" s="133">
        <v>1</v>
      </c>
      <c r="H3215" t="s">
        <v>248</v>
      </c>
      <c r="I3215" t="s">
        <v>499</v>
      </c>
      <c r="J3215" t="s">
        <v>262</v>
      </c>
      <c r="K3215" s="327">
        <v>6</v>
      </c>
      <c r="L3215" s="326">
        <v>3.5399999469518661E-3</v>
      </c>
      <c r="N3215" s="327">
        <v>49</v>
      </c>
      <c r="O3215" s="326">
        <v>6.7799999378621578E-3</v>
      </c>
      <c r="Q3215" s="327">
        <v>889</v>
      </c>
      <c r="R3215" s="326">
        <v>7.2099999524652958E-3</v>
      </c>
      <c r="S3215" s="325"/>
    </row>
    <row r="3216" spans="1:19" x14ac:dyDescent="0.25">
      <c r="A3216" t="s">
        <v>478</v>
      </c>
      <c r="B3216" t="s">
        <v>284</v>
      </c>
      <c r="C3216" t="s">
        <v>309</v>
      </c>
      <c r="D3216" t="s">
        <v>477</v>
      </c>
      <c r="E3216" t="s">
        <v>128</v>
      </c>
      <c r="F3216" t="s">
        <v>129</v>
      </c>
      <c r="G3216" s="133">
        <v>1</v>
      </c>
      <c r="H3216" t="s">
        <v>248</v>
      </c>
      <c r="I3216" t="s">
        <v>578</v>
      </c>
      <c r="J3216" t="s">
        <v>498</v>
      </c>
      <c r="K3216" s="327">
        <v>532</v>
      </c>
      <c r="L3216" s="326">
        <v>0.31349000334739691</v>
      </c>
      <c r="N3216" s="327">
        <v>1825</v>
      </c>
      <c r="O3216" s="326">
        <v>0.25242000818252558</v>
      </c>
      <c r="Q3216" s="327">
        <v>17871</v>
      </c>
      <c r="R3216" s="326">
        <v>0.1448400020599365</v>
      </c>
      <c r="S3216" s="325"/>
    </row>
    <row r="3217" spans="1:19" x14ac:dyDescent="0.25">
      <c r="A3217" t="s">
        <v>478</v>
      </c>
      <c r="B3217" t="s">
        <v>284</v>
      </c>
      <c r="C3217" t="s">
        <v>309</v>
      </c>
      <c r="D3217" t="s">
        <v>477</v>
      </c>
      <c r="E3217" t="s">
        <v>128</v>
      </c>
      <c r="F3217" t="s">
        <v>129</v>
      </c>
      <c r="G3217" s="133">
        <v>1</v>
      </c>
      <c r="H3217" t="s">
        <v>248</v>
      </c>
      <c r="I3217" t="s">
        <v>578</v>
      </c>
      <c r="J3217" t="s">
        <v>497</v>
      </c>
      <c r="K3217" s="327">
        <v>290</v>
      </c>
      <c r="L3217" s="326">
        <v>0.17089000344276431</v>
      </c>
      <c r="N3217" s="327">
        <v>1546</v>
      </c>
      <c r="O3217" s="326">
        <v>0.21382999420166021</v>
      </c>
      <c r="Q3217" s="327">
        <v>21943</v>
      </c>
      <c r="R3217" s="326">
        <v>0.17783999443054199</v>
      </c>
      <c r="S3217" s="325"/>
    </row>
    <row r="3218" spans="1:19" x14ac:dyDescent="0.25">
      <c r="A3218" t="s">
        <v>478</v>
      </c>
      <c r="B3218" t="s">
        <v>284</v>
      </c>
      <c r="C3218" t="s">
        <v>309</v>
      </c>
      <c r="D3218" t="s">
        <v>477</v>
      </c>
      <c r="E3218" t="s">
        <v>128</v>
      </c>
      <c r="F3218" t="s">
        <v>129</v>
      </c>
      <c r="G3218" s="133">
        <v>1</v>
      </c>
      <c r="H3218" t="s">
        <v>248</v>
      </c>
      <c r="I3218" t="s">
        <v>578</v>
      </c>
      <c r="J3218" t="s">
        <v>496</v>
      </c>
      <c r="K3218" s="327">
        <v>239</v>
      </c>
      <c r="L3218" s="326">
        <v>0.14083999395370481</v>
      </c>
      <c r="N3218" s="327">
        <v>1251</v>
      </c>
      <c r="O3218" s="326">
        <v>0.1730300039052963</v>
      </c>
      <c r="Q3218" s="327">
        <v>25988</v>
      </c>
      <c r="R3218" s="326">
        <v>0.21062999963760379</v>
      </c>
      <c r="S3218" s="325"/>
    </row>
    <row r="3219" spans="1:19" x14ac:dyDescent="0.25">
      <c r="A3219" t="s">
        <v>478</v>
      </c>
      <c r="B3219" t="s">
        <v>284</v>
      </c>
      <c r="C3219" t="s">
        <v>309</v>
      </c>
      <c r="D3219" t="s">
        <v>477</v>
      </c>
      <c r="E3219" t="s">
        <v>128</v>
      </c>
      <c r="F3219" t="s">
        <v>129</v>
      </c>
      <c r="G3219" s="133">
        <v>1</v>
      </c>
      <c r="H3219" t="s">
        <v>248</v>
      </c>
      <c r="I3219" t="s">
        <v>578</v>
      </c>
      <c r="J3219" t="s">
        <v>495</v>
      </c>
      <c r="K3219" s="327">
        <v>340</v>
      </c>
      <c r="L3219" s="326">
        <v>0.2003500014543533</v>
      </c>
      <c r="N3219" s="327">
        <v>1327</v>
      </c>
      <c r="O3219" s="326">
        <v>0.18354000151157379</v>
      </c>
      <c r="Q3219" s="327">
        <v>27975</v>
      </c>
      <c r="R3219" s="326">
        <v>0.22673000395298001</v>
      </c>
      <c r="S3219" s="325"/>
    </row>
    <row r="3220" spans="1:19" x14ac:dyDescent="0.25">
      <c r="A3220" t="s">
        <v>478</v>
      </c>
      <c r="B3220" t="s">
        <v>284</v>
      </c>
      <c r="C3220" t="s">
        <v>309</v>
      </c>
      <c r="D3220" t="s">
        <v>477</v>
      </c>
      <c r="E3220" t="s">
        <v>128</v>
      </c>
      <c r="F3220" t="s">
        <v>129</v>
      </c>
      <c r="G3220" s="133">
        <v>1</v>
      </c>
      <c r="H3220" t="s">
        <v>248</v>
      </c>
      <c r="I3220" t="s">
        <v>578</v>
      </c>
      <c r="J3220" t="s">
        <v>494</v>
      </c>
      <c r="K3220" s="327">
        <v>296</v>
      </c>
      <c r="L3220" s="326">
        <v>0.1744299978017807</v>
      </c>
      <c r="N3220" s="327">
        <v>1281</v>
      </c>
      <c r="O3220" s="326">
        <v>0.17718000710010531</v>
      </c>
      <c r="Q3220" s="327">
        <v>29608</v>
      </c>
      <c r="R3220" s="326">
        <v>0.23995999991893771</v>
      </c>
      <c r="S3220" s="325"/>
    </row>
    <row r="3221" spans="1:19" x14ac:dyDescent="0.25">
      <c r="A3221" t="s">
        <v>478</v>
      </c>
      <c r="B3221" t="s">
        <v>284</v>
      </c>
      <c r="C3221" t="s">
        <v>309</v>
      </c>
      <c r="D3221" t="s">
        <v>477</v>
      </c>
      <c r="E3221" t="s">
        <v>128</v>
      </c>
      <c r="F3221" t="s">
        <v>129</v>
      </c>
      <c r="G3221" s="133">
        <v>1</v>
      </c>
      <c r="H3221" t="s">
        <v>248</v>
      </c>
      <c r="I3221" t="s">
        <v>476</v>
      </c>
      <c r="J3221" t="s">
        <v>482</v>
      </c>
      <c r="K3221" s="327">
        <v>1255</v>
      </c>
      <c r="L3221" s="326">
        <v>0.7395399808883667</v>
      </c>
      <c r="M3221" s="326">
        <v>0.74970000982284546</v>
      </c>
      <c r="N3221" s="327">
        <v>5324</v>
      </c>
      <c r="O3221" s="326">
        <v>0.73637998104095459</v>
      </c>
      <c r="P3221" s="326">
        <v>0.75102001428604126</v>
      </c>
      <c r="Q3221" s="327">
        <v>91484</v>
      </c>
      <c r="R3221" s="326">
        <v>0.74145001173019409</v>
      </c>
      <c r="S3221" s="325">
        <v>0.77395999431610107</v>
      </c>
    </row>
    <row r="3222" spans="1:19" x14ac:dyDescent="0.25">
      <c r="A3222" t="s">
        <v>478</v>
      </c>
      <c r="B3222" t="s">
        <v>284</v>
      </c>
      <c r="C3222" t="s">
        <v>309</v>
      </c>
      <c r="D3222" t="s">
        <v>477</v>
      </c>
      <c r="E3222" t="s">
        <v>128</v>
      </c>
      <c r="F3222" t="s">
        <v>129</v>
      </c>
      <c r="G3222" s="133">
        <v>1</v>
      </c>
      <c r="H3222" t="s">
        <v>248</v>
      </c>
      <c r="I3222" t="s">
        <v>476</v>
      </c>
      <c r="J3222" t="s">
        <v>481</v>
      </c>
      <c r="K3222" s="327">
        <v>184</v>
      </c>
      <c r="L3222" s="326">
        <v>0.1084299981594086</v>
      </c>
      <c r="M3222" s="326">
        <v>0.10992000252008439</v>
      </c>
      <c r="N3222" s="327">
        <v>752</v>
      </c>
      <c r="O3222" s="326">
        <v>0.1040100008249283</v>
      </c>
      <c r="P3222" s="326">
        <v>0.1060800030827522</v>
      </c>
      <c r="Q3222" s="327">
        <v>12086</v>
      </c>
      <c r="R3222" s="326">
        <v>9.7949996590614319E-2</v>
      </c>
      <c r="S3222" s="325">
        <v>0.1022500023245811</v>
      </c>
    </row>
    <row r="3223" spans="1:19" x14ac:dyDescent="0.25">
      <c r="A3223" t="s">
        <v>478</v>
      </c>
      <c r="B3223" t="s">
        <v>284</v>
      </c>
      <c r="C3223" t="s">
        <v>309</v>
      </c>
      <c r="D3223" t="s">
        <v>477</v>
      </c>
      <c r="E3223" t="s">
        <v>128</v>
      </c>
      <c r="F3223" t="s">
        <v>129</v>
      </c>
      <c r="G3223">
        <v>1</v>
      </c>
      <c r="H3223" t="s">
        <v>248</v>
      </c>
      <c r="I3223" t="s">
        <v>476</v>
      </c>
      <c r="J3223" t="s">
        <v>480</v>
      </c>
      <c r="K3223" s="142">
        <v>135</v>
      </c>
      <c r="L3223" s="326">
        <v>7.9549998044967651E-2</v>
      </c>
      <c r="M3223" s="326">
        <v>8.0650001764297485E-2</v>
      </c>
      <c r="N3223" s="142">
        <v>581</v>
      </c>
      <c r="O3223" s="326">
        <v>8.0360002815723419E-2</v>
      </c>
      <c r="P3223" s="326">
        <v>8.1960000097751617E-2</v>
      </c>
      <c r="Q3223" s="142">
        <v>8487</v>
      </c>
      <c r="R3223" s="326">
        <v>6.8779997527599335E-2</v>
      </c>
      <c r="S3223" s="326">
        <v>7.1800000965595245E-2</v>
      </c>
    </row>
    <row r="3224" spans="1:19" x14ac:dyDescent="0.25">
      <c r="A3224" t="s">
        <v>478</v>
      </c>
      <c r="B3224" t="s">
        <v>284</v>
      </c>
      <c r="C3224" t="s">
        <v>309</v>
      </c>
      <c r="D3224" t="s">
        <v>477</v>
      </c>
      <c r="E3224" t="s">
        <v>128</v>
      </c>
      <c r="F3224" t="s">
        <v>129</v>
      </c>
      <c r="G3224" s="133">
        <v>1</v>
      </c>
      <c r="H3224" t="s">
        <v>248</v>
      </c>
      <c r="I3224" t="s">
        <v>476</v>
      </c>
      <c r="J3224" t="s">
        <v>479</v>
      </c>
      <c r="K3224" s="327">
        <v>23</v>
      </c>
      <c r="L3224" s="326">
        <v>1.3550000265240669E-2</v>
      </c>
      <c r="N3224" s="327">
        <v>141</v>
      </c>
      <c r="O3224" s="326">
        <v>1.9500000402331349E-2</v>
      </c>
      <c r="Q3224" s="327">
        <v>5183</v>
      </c>
      <c r="R3224" s="326">
        <v>4.2010001838207238E-2</v>
      </c>
      <c r="S3224" s="325"/>
    </row>
    <row r="3225" spans="1:19" x14ac:dyDescent="0.25">
      <c r="A3225" t="s">
        <v>478</v>
      </c>
      <c r="B3225" t="s">
        <v>284</v>
      </c>
      <c r="C3225" t="s">
        <v>309</v>
      </c>
      <c r="D3225" t="s">
        <v>477</v>
      </c>
      <c r="E3225" t="s">
        <v>128</v>
      </c>
      <c r="F3225" t="s">
        <v>129</v>
      </c>
      <c r="G3225" s="133">
        <v>1</v>
      </c>
      <c r="H3225" t="s">
        <v>248</v>
      </c>
      <c r="I3225" t="s">
        <v>476</v>
      </c>
      <c r="J3225" t="s">
        <v>475</v>
      </c>
      <c r="K3225" s="327">
        <v>100</v>
      </c>
      <c r="L3225" s="326">
        <v>5.8929998427629471E-2</v>
      </c>
      <c r="M3225" s="326">
        <v>5.973999947309494E-2</v>
      </c>
      <c r="N3225" s="327">
        <v>432</v>
      </c>
      <c r="O3225" s="326">
        <v>5.9749998152256012E-2</v>
      </c>
      <c r="P3225" s="326">
        <v>6.0940001159906387E-2</v>
      </c>
      <c r="Q3225" s="327">
        <v>6145</v>
      </c>
      <c r="R3225" s="326">
        <v>4.9800001084804528E-2</v>
      </c>
      <c r="S3225" s="325">
        <v>5.1989998668432243E-2</v>
      </c>
    </row>
    <row r="3226" spans="1:19" x14ac:dyDescent="0.25">
      <c r="A3226" t="s">
        <v>478</v>
      </c>
      <c r="B3226" t="s">
        <v>284</v>
      </c>
      <c r="C3226" t="s">
        <v>309</v>
      </c>
      <c r="D3226" t="s">
        <v>477</v>
      </c>
      <c r="E3226" t="s">
        <v>130</v>
      </c>
      <c r="F3226" t="s">
        <v>131</v>
      </c>
      <c r="G3226">
        <v>10</v>
      </c>
      <c r="H3226" t="s">
        <v>532</v>
      </c>
      <c r="I3226" t="s">
        <v>525</v>
      </c>
      <c r="J3226" t="s">
        <v>530</v>
      </c>
      <c r="K3226" s="142">
        <v>6</v>
      </c>
      <c r="L3226" s="326">
        <v>5.950000137090683E-3</v>
      </c>
      <c r="N3226" s="142">
        <v>28</v>
      </c>
      <c r="O3226" s="326">
        <v>3.599999938160181E-3</v>
      </c>
      <c r="Q3226" s="142">
        <v>595</v>
      </c>
      <c r="R3226" s="326">
        <v>4.8199999146163464E-3</v>
      </c>
    </row>
    <row r="3227" spans="1:19" x14ac:dyDescent="0.25">
      <c r="A3227" t="s">
        <v>478</v>
      </c>
      <c r="B3227" t="s">
        <v>284</v>
      </c>
      <c r="C3227" t="s">
        <v>309</v>
      </c>
      <c r="D3227" t="s">
        <v>477</v>
      </c>
      <c r="E3227" t="s">
        <v>130</v>
      </c>
      <c r="F3227" t="s">
        <v>131</v>
      </c>
      <c r="G3227" s="133">
        <v>10</v>
      </c>
      <c r="H3227" t="s">
        <v>532</v>
      </c>
      <c r="I3227" t="s">
        <v>525</v>
      </c>
      <c r="J3227" t="s">
        <v>529</v>
      </c>
      <c r="K3227" s="327">
        <v>51</v>
      </c>
      <c r="L3227" s="326">
        <v>5.0549998879432678E-2</v>
      </c>
      <c r="N3227" s="327">
        <v>256</v>
      </c>
      <c r="O3227" s="326">
        <v>3.2930001616477973E-2</v>
      </c>
      <c r="Q3227" s="327">
        <v>4962</v>
      </c>
      <c r="R3227" s="326">
        <v>4.0219999849796302E-2</v>
      </c>
      <c r="S3227" s="325"/>
    </row>
    <row r="3228" spans="1:19" x14ac:dyDescent="0.25">
      <c r="A3228" t="s">
        <v>478</v>
      </c>
      <c r="B3228" t="s">
        <v>284</v>
      </c>
      <c r="C3228" t="s">
        <v>309</v>
      </c>
      <c r="D3228" t="s">
        <v>477</v>
      </c>
      <c r="E3228" t="s">
        <v>130</v>
      </c>
      <c r="F3228" t="s">
        <v>131</v>
      </c>
      <c r="G3228">
        <v>10</v>
      </c>
      <c r="H3228" t="s">
        <v>532</v>
      </c>
      <c r="I3228" t="s">
        <v>525</v>
      </c>
      <c r="J3228" t="s">
        <v>528</v>
      </c>
      <c r="K3228" s="142">
        <v>146</v>
      </c>
      <c r="L3228" s="326">
        <v>0.1447000056505203</v>
      </c>
      <c r="N3228" s="142">
        <v>848</v>
      </c>
      <c r="O3228" s="326">
        <v>0.1090800017118454</v>
      </c>
      <c r="Q3228" s="142">
        <v>15699</v>
      </c>
      <c r="R3228" s="326">
        <v>0.12724000215530401</v>
      </c>
    </row>
    <row r="3229" spans="1:19" x14ac:dyDescent="0.25">
      <c r="A3229" t="s">
        <v>478</v>
      </c>
      <c r="B3229" t="s">
        <v>284</v>
      </c>
      <c r="C3229" t="s">
        <v>309</v>
      </c>
      <c r="D3229" t="s">
        <v>477</v>
      </c>
      <c r="E3229" t="s">
        <v>130</v>
      </c>
      <c r="F3229" t="s">
        <v>131</v>
      </c>
      <c r="G3229" s="133">
        <v>10</v>
      </c>
      <c r="H3229" t="s">
        <v>532</v>
      </c>
      <c r="I3229" t="s">
        <v>525</v>
      </c>
      <c r="J3229" t="s">
        <v>527</v>
      </c>
      <c r="K3229" s="327">
        <v>246</v>
      </c>
      <c r="L3229" s="326">
        <v>0.24380999803543091</v>
      </c>
      <c r="N3229" s="327">
        <v>1842</v>
      </c>
      <c r="O3229" s="326">
        <v>0.2369399964809418</v>
      </c>
      <c r="Q3229" s="327">
        <v>30576</v>
      </c>
      <c r="R3229" s="326">
        <v>0.2478100061416626</v>
      </c>
      <c r="S3229" s="325"/>
    </row>
    <row r="3230" spans="1:19" x14ac:dyDescent="0.25">
      <c r="A3230" t="s">
        <v>478</v>
      </c>
      <c r="B3230" t="s">
        <v>284</v>
      </c>
      <c r="C3230" t="s">
        <v>309</v>
      </c>
      <c r="D3230" t="s">
        <v>477</v>
      </c>
      <c r="E3230" t="s">
        <v>130</v>
      </c>
      <c r="F3230" t="s">
        <v>131</v>
      </c>
      <c r="G3230" s="133">
        <v>10</v>
      </c>
      <c r="H3230" t="s">
        <v>532</v>
      </c>
      <c r="I3230" t="s">
        <v>525</v>
      </c>
      <c r="J3230" t="s">
        <v>526</v>
      </c>
      <c r="K3230" s="327">
        <v>215</v>
      </c>
      <c r="L3230" s="326">
        <v>0.21308000385761261</v>
      </c>
      <c r="N3230" s="327">
        <v>1927</v>
      </c>
      <c r="O3230" s="326">
        <v>0.2478799968957901</v>
      </c>
      <c r="Q3230" s="327">
        <v>30917</v>
      </c>
      <c r="R3230" s="326">
        <v>0.25056999921798712</v>
      </c>
      <c r="S3230" s="325"/>
    </row>
    <row r="3231" spans="1:19" x14ac:dyDescent="0.25">
      <c r="A3231" t="s">
        <v>478</v>
      </c>
      <c r="B3231" t="s">
        <v>284</v>
      </c>
      <c r="C3231" t="s">
        <v>309</v>
      </c>
      <c r="D3231" t="s">
        <v>477</v>
      </c>
      <c r="E3231" t="s">
        <v>130</v>
      </c>
      <c r="F3231" t="s">
        <v>131</v>
      </c>
      <c r="G3231" s="133">
        <v>10</v>
      </c>
      <c r="H3231" t="s">
        <v>532</v>
      </c>
      <c r="I3231" t="s">
        <v>525</v>
      </c>
      <c r="J3231" t="s">
        <v>259</v>
      </c>
      <c r="K3231" s="327">
        <v>197</v>
      </c>
      <c r="L3231" s="326">
        <v>0.1952400058507919</v>
      </c>
      <c r="N3231" s="327">
        <v>1613</v>
      </c>
      <c r="O3231" s="326">
        <v>0.20748999714851379</v>
      </c>
      <c r="Q3231" s="327">
        <v>23351</v>
      </c>
      <c r="R3231" s="326">
        <v>0.18925000727176669</v>
      </c>
      <c r="S3231" s="325"/>
    </row>
    <row r="3232" spans="1:19" x14ac:dyDescent="0.25">
      <c r="A3232" t="s">
        <v>478</v>
      </c>
      <c r="B3232" t="s">
        <v>284</v>
      </c>
      <c r="C3232" t="s">
        <v>309</v>
      </c>
      <c r="D3232" t="s">
        <v>477</v>
      </c>
      <c r="E3232" t="s">
        <v>130</v>
      </c>
      <c r="F3232" t="s">
        <v>131</v>
      </c>
      <c r="G3232">
        <v>10</v>
      </c>
      <c r="H3232" t="s">
        <v>532</v>
      </c>
      <c r="I3232" t="s">
        <v>525</v>
      </c>
      <c r="J3232" t="s">
        <v>260</v>
      </c>
      <c r="K3232" s="142">
        <v>148</v>
      </c>
      <c r="L3232" s="326">
        <v>0.1466799974441528</v>
      </c>
      <c r="N3232" s="142">
        <v>1260</v>
      </c>
      <c r="O3232" s="326">
        <v>0.1620800048112869</v>
      </c>
      <c r="Q3232" s="142">
        <v>17285</v>
      </c>
      <c r="R3232" s="326">
        <v>0.14009000360965729</v>
      </c>
    </row>
    <row r="3233" spans="1:19" x14ac:dyDescent="0.25">
      <c r="A3233" t="s">
        <v>478</v>
      </c>
      <c r="B3233" t="s">
        <v>284</v>
      </c>
      <c r="C3233" t="s">
        <v>309</v>
      </c>
      <c r="D3233" t="s">
        <v>477</v>
      </c>
      <c r="E3233" t="s">
        <v>130</v>
      </c>
      <c r="F3233" t="s">
        <v>131</v>
      </c>
      <c r="G3233" s="133">
        <v>10</v>
      </c>
      <c r="H3233" t="s">
        <v>532</v>
      </c>
      <c r="I3233" t="s">
        <v>521</v>
      </c>
      <c r="J3233" t="s">
        <v>524</v>
      </c>
      <c r="K3233" s="327">
        <v>819</v>
      </c>
      <c r="L3233" s="326">
        <v>0.81168997287750244</v>
      </c>
      <c r="M3233" s="326">
        <v>0.86211001873016357</v>
      </c>
      <c r="N3233" s="327">
        <v>6287</v>
      </c>
      <c r="O3233" s="326">
        <v>0.80871999263763428</v>
      </c>
      <c r="P3233" s="326">
        <v>0.85119998455047607</v>
      </c>
      <c r="Q3233" s="327">
        <v>99716</v>
      </c>
      <c r="R3233" s="326">
        <v>0.80817002058029175</v>
      </c>
      <c r="S3233" s="325">
        <v>0.84360998868942261</v>
      </c>
    </row>
    <row r="3234" spans="1:19" x14ac:dyDescent="0.25">
      <c r="A3234" t="s">
        <v>478</v>
      </c>
      <c r="B3234" t="s">
        <v>284</v>
      </c>
      <c r="C3234" t="s">
        <v>309</v>
      </c>
      <c r="D3234" t="s">
        <v>477</v>
      </c>
      <c r="E3234" t="s">
        <v>130</v>
      </c>
      <c r="F3234" t="s">
        <v>131</v>
      </c>
      <c r="G3234">
        <v>10</v>
      </c>
      <c r="H3234" t="s">
        <v>532</v>
      </c>
      <c r="I3234" t="s">
        <v>521</v>
      </c>
      <c r="J3234" t="s">
        <v>523</v>
      </c>
      <c r="K3234" s="142">
        <v>88</v>
      </c>
      <c r="L3234" s="326">
        <v>8.7219998240470886E-2</v>
      </c>
      <c r="M3234" s="326">
        <v>9.2629998922348022E-2</v>
      </c>
      <c r="N3234" s="142">
        <v>664</v>
      </c>
      <c r="O3234" s="326">
        <v>8.5409998893737793E-2</v>
      </c>
      <c r="P3234" s="326">
        <v>8.9900001883506775E-2</v>
      </c>
      <c r="Q3234" s="142">
        <v>10969</v>
      </c>
      <c r="R3234" s="326">
        <v>8.8899999856948853E-2</v>
      </c>
      <c r="S3234" s="326">
        <v>9.2799998819828033E-2</v>
      </c>
    </row>
    <row r="3235" spans="1:19" x14ac:dyDescent="0.25">
      <c r="A3235" t="s">
        <v>478</v>
      </c>
      <c r="B3235" t="s">
        <v>284</v>
      </c>
      <c r="C3235" t="s">
        <v>309</v>
      </c>
      <c r="D3235" t="s">
        <v>477</v>
      </c>
      <c r="E3235" t="s">
        <v>130</v>
      </c>
      <c r="F3235" t="s">
        <v>131</v>
      </c>
      <c r="G3235" s="133">
        <v>10</v>
      </c>
      <c r="H3235" t="s">
        <v>532</v>
      </c>
      <c r="I3235" t="s">
        <v>521</v>
      </c>
      <c r="J3235" t="s">
        <v>522</v>
      </c>
      <c r="K3235" s="327">
        <v>43</v>
      </c>
      <c r="L3235" s="326">
        <v>4.2619999498128891E-2</v>
      </c>
      <c r="M3235" s="326">
        <v>4.5260000973939903E-2</v>
      </c>
      <c r="N3235" s="327">
        <v>435</v>
      </c>
      <c r="O3235" s="326">
        <v>5.5959999561309808E-2</v>
      </c>
      <c r="P3235" s="326">
        <v>5.8899998664855957E-2</v>
      </c>
      <c r="Q3235" s="327">
        <v>7517</v>
      </c>
      <c r="R3235" s="326">
        <v>6.0920000076293952E-2</v>
      </c>
      <c r="S3235" s="325">
        <v>6.3589997589588165E-2</v>
      </c>
    </row>
    <row r="3236" spans="1:19" x14ac:dyDescent="0.25">
      <c r="A3236" t="s">
        <v>478</v>
      </c>
      <c r="B3236" t="s">
        <v>284</v>
      </c>
      <c r="C3236" t="s">
        <v>309</v>
      </c>
      <c r="D3236" t="s">
        <v>477</v>
      </c>
      <c r="E3236" t="s">
        <v>130</v>
      </c>
      <c r="F3236" t="s">
        <v>131</v>
      </c>
      <c r="G3236">
        <v>10</v>
      </c>
      <c r="H3236" t="s">
        <v>532</v>
      </c>
      <c r="I3236" t="s">
        <v>521</v>
      </c>
      <c r="J3236" t="s">
        <v>438</v>
      </c>
      <c r="K3236" s="142">
        <v>59</v>
      </c>
      <c r="L3236" s="326">
        <v>5.8469999581575387E-2</v>
      </c>
      <c r="N3236" s="142">
        <v>388</v>
      </c>
      <c r="O3236" s="326">
        <v>4.9910001456737518E-2</v>
      </c>
      <c r="Q3236" s="142">
        <v>5183</v>
      </c>
      <c r="R3236" s="326">
        <v>4.2010001838207238E-2</v>
      </c>
    </row>
    <row r="3237" spans="1:19" x14ac:dyDescent="0.25">
      <c r="A3237" t="s">
        <v>478</v>
      </c>
      <c r="B3237" t="s">
        <v>284</v>
      </c>
      <c r="C3237" t="s">
        <v>309</v>
      </c>
      <c r="D3237" t="s">
        <v>477</v>
      </c>
      <c r="E3237" t="s">
        <v>130</v>
      </c>
      <c r="F3237" t="s">
        <v>131</v>
      </c>
      <c r="G3237">
        <v>10</v>
      </c>
      <c r="H3237" t="s">
        <v>532</v>
      </c>
      <c r="I3237" t="s">
        <v>517</v>
      </c>
      <c r="J3237" t="s">
        <v>520</v>
      </c>
      <c r="K3237" s="142">
        <v>354</v>
      </c>
      <c r="L3237" s="326">
        <v>0.3508400022983551</v>
      </c>
      <c r="N3237" s="142">
        <v>2645</v>
      </c>
      <c r="O3237" s="326">
        <v>0.3402400016784668</v>
      </c>
      <c r="Q3237" s="142">
        <v>43571</v>
      </c>
      <c r="R3237" s="326">
        <v>0.35313001275062561</v>
      </c>
    </row>
    <row r="3238" spans="1:19" x14ac:dyDescent="0.25">
      <c r="A3238" t="s">
        <v>478</v>
      </c>
      <c r="B3238" t="s">
        <v>284</v>
      </c>
      <c r="C3238" t="s">
        <v>309</v>
      </c>
      <c r="D3238" t="s">
        <v>477</v>
      </c>
      <c r="E3238" t="s">
        <v>130</v>
      </c>
      <c r="F3238" t="s">
        <v>131</v>
      </c>
      <c r="G3238" s="133">
        <v>10</v>
      </c>
      <c r="H3238" t="s">
        <v>532</v>
      </c>
      <c r="I3238" t="s">
        <v>517</v>
      </c>
      <c r="J3238" t="s">
        <v>519</v>
      </c>
      <c r="K3238" s="327">
        <v>323</v>
      </c>
      <c r="L3238" s="326">
        <v>0.32012000679969788</v>
      </c>
      <c r="N3238" s="327">
        <v>2292</v>
      </c>
      <c r="O3238" s="326">
        <v>0.29482999444007868</v>
      </c>
      <c r="Q3238" s="327">
        <v>34904</v>
      </c>
      <c r="R3238" s="326">
        <v>0.28288999199867249</v>
      </c>
      <c r="S3238" s="325"/>
    </row>
    <row r="3239" spans="1:19" x14ac:dyDescent="0.25">
      <c r="A3239" t="s">
        <v>478</v>
      </c>
      <c r="B3239" t="s">
        <v>284</v>
      </c>
      <c r="C3239" t="s">
        <v>309</v>
      </c>
      <c r="D3239" t="s">
        <v>477</v>
      </c>
      <c r="E3239" t="s">
        <v>130</v>
      </c>
      <c r="F3239" t="s">
        <v>131</v>
      </c>
      <c r="G3239">
        <v>10</v>
      </c>
      <c r="H3239" t="s">
        <v>532</v>
      </c>
      <c r="I3239" t="s">
        <v>517</v>
      </c>
      <c r="J3239" t="s">
        <v>518</v>
      </c>
      <c r="K3239" s="142">
        <v>332</v>
      </c>
      <c r="L3239" s="326">
        <v>0.32903999090194702</v>
      </c>
      <c r="N3239" s="142">
        <v>2837</v>
      </c>
      <c r="O3239" s="326">
        <v>0.36493000388145452</v>
      </c>
      <c r="Q3239" s="142">
        <v>44910</v>
      </c>
      <c r="R3239" s="326">
        <v>0.3639799952507019</v>
      </c>
    </row>
    <row r="3240" spans="1:19" x14ac:dyDescent="0.25">
      <c r="A3240" t="s">
        <v>478</v>
      </c>
      <c r="B3240" t="s">
        <v>284</v>
      </c>
      <c r="C3240" t="s">
        <v>309</v>
      </c>
      <c r="D3240" t="s">
        <v>477</v>
      </c>
      <c r="E3240" t="s">
        <v>130</v>
      </c>
      <c r="F3240" t="s">
        <v>131</v>
      </c>
      <c r="G3240" s="133">
        <v>10</v>
      </c>
      <c r="H3240" t="s">
        <v>532</v>
      </c>
      <c r="I3240" t="s">
        <v>513</v>
      </c>
      <c r="J3240" t="s">
        <v>516</v>
      </c>
      <c r="K3240" s="327">
        <v>38</v>
      </c>
      <c r="L3240" s="326">
        <v>3.765999898314476E-2</v>
      </c>
      <c r="M3240" s="326">
        <v>4.0600001811981201E-2</v>
      </c>
      <c r="N3240" s="327">
        <v>257</v>
      </c>
      <c r="O3240" s="326">
        <v>3.3059999346733093E-2</v>
      </c>
      <c r="P3240" s="326">
        <v>3.5679999738931663E-2</v>
      </c>
      <c r="Q3240" s="327">
        <v>4179</v>
      </c>
      <c r="R3240" s="326">
        <v>3.3870000392198563E-2</v>
      </c>
      <c r="S3240" s="325">
        <v>3.8320001214742661E-2</v>
      </c>
    </row>
    <row r="3241" spans="1:19" x14ac:dyDescent="0.25">
      <c r="A3241" t="s">
        <v>478</v>
      </c>
      <c r="B3241" t="s">
        <v>284</v>
      </c>
      <c r="C3241" t="s">
        <v>309</v>
      </c>
      <c r="D3241" t="s">
        <v>477</v>
      </c>
      <c r="E3241" t="s">
        <v>130</v>
      </c>
      <c r="F3241" t="s">
        <v>131</v>
      </c>
      <c r="G3241" s="133">
        <v>10</v>
      </c>
      <c r="H3241" t="s">
        <v>532</v>
      </c>
      <c r="I3241" t="s">
        <v>513</v>
      </c>
      <c r="J3241" t="s">
        <v>515</v>
      </c>
      <c r="K3241" s="327">
        <v>77</v>
      </c>
      <c r="L3241" s="326">
        <v>7.6310001313686371E-2</v>
      </c>
      <c r="M3241" s="326">
        <v>8.2259997725486755E-2</v>
      </c>
      <c r="N3241" s="327">
        <v>606</v>
      </c>
      <c r="O3241" s="326">
        <v>7.7950000762939453E-2</v>
      </c>
      <c r="P3241" s="326">
        <v>8.4140002727508545E-2</v>
      </c>
      <c r="Q3241" s="327">
        <v>13286</v>
      </c>
      <c r="R3241" s="326">
        <v>0.1076800003647804</v>
      </c>
      <c r="S3241" s="325">
        <v>0.12182000279426571</v>
      </c>
    </row>
    <row r="3242" spans="1:19" x14ac:dyDescent="0.25">
      <c r="A3242" t="s">
        <v>478</v>
      </c>
      <c r="B3242" t="s">
        <v>284</v>
      </c>
      <c r="C3242" t="s">
        <v>309</v>
      </c>
      <c r="D3242" t="s">
        <v>477</v>
      </c>
      <c r="E3242" t="s">
        <v>130</v>
      </c>
      <c r="F3242" t="s">
        <v>131</v>
      </c>
      <c r="G3242" s="133">
        <v>10</v>
      </c>
      <c r="H3242" t="s">
        <v>532</v>
      </c>
      <c r="I3242" t="s">
        <v>513</v>
      </c>
      <c r="J3242" t="s">
        <v>514</v>
      </c>
      <c r="K3242" s="327">
        <v>821</v>
      </c>
      <c r="L3242" s="326">
        <v>0.81367999315261841</v>
      </c>
      <c r="M3242" s="326">
        <v>0.87713998556137085</v>
      </c>
      <c r="N3242" s="327">
        <v>6339</v>
      </c>
      <c r="O3242" s="326">
        <v>0.81541001796722412</v>
      </c>
      <c r="P3242" s="326">
        <v>0.88016998767852783</v>
      </c>
      <c r="Q3242" s="327">
        <v>91601</v>
      </c>
      <c r="R3242" s="326">
        <v>0.74239999055862427</v>
      </c>
      <c r="S3242" s="325">
        <v>0.83986997604370117</v>
      </c>
    </row>
    <row r="3243" spans="1:19" x14ac:dyDescent="0.25">
      <c r="A3243" t="s">
        <v>478</v>
      </c>
      <c r="B3243" t="s">
        <v>284</v>
      </c>
      <c r="C3243" t="s">
        <v>309</v>
      </c>
      <c r="D3243" t="s">
        <v>477</v>
      </c>
      <c r="E3243" t="s">
        <v>130</v>
      </c>
      <c r="F3243" t="s">
        <v>131</v>
      </c>
      <c r="G3243" s="133">
        <v>10</v>
      </c>
      <c r="H3243" t="s">
        <v>532</v>
      </c>
      <c r="I3243" t="s">
        <v>513</v>
      </c>
      <c r="J3243" t="s">
        <v>512</v>
      </c>
      <c r="K3243" s="327">
        <v>73</v>
      </c>
      <c r="L3243" s="326">
        <v>7.2350002825260162E-2</v>
      </c>
      <c r="N3243" s="327">
        <v>572</v>
      </c>
      <c r="O3243" s="326">
        <v>7.3579996824264526E-2</v>
      </c>
      <c r="Q3243" s="327">
        <v>14319</v>
      </c>
      <c r="R3243" s="326">
        <v>0.11604999750852581</v>
      </c>
      <c r="S3243" s="325"/>
    </row>
    <row r="3244" spans="1:19" x14ac:dyDescent="0.25">
      <c r="A3244" t="s">
        <v>478</v>
      </c>
      <c r="B3244" t="s">
        <v>284</v>
      </c>
      <c r="C3244" t="s">
        <v>309</v>
      </c>
      <c r="D3244" t="s">
        <v>477</v>
      </c>
      <c r="E3244" t="s">
        <v>130</v>
      </c>
      <c r="F3244" t="s">
        <v>131</v>
      </c>
      <c r="G3244" s="133">
        <v>10</v>
      </c>
      <c r="H3244" t="s">
        <v>532</v>
      </c>
      <c r="I3244" t="s">
        <v>575</v>
      </c>
      <c r="J3244" t="s">
        <v>511</v>
      </c>
      <c r="K3244" s="327">
        <v>41</v>
      </c>
      <c r="L3244" s="326">
        <v>4.0630001574754708E-2</v>
      </c>
      <c r="M3244" s="326">
        <v>4.3200001120567322E-2</v>
      </c>
      <c r="N3244" s="327">
        <v>127</v>
      </c>
      <c r="O3244" s="326">
        <v>1.6340000554919239E-2</v>
      </c>
      <c r="P3244" s="326">
        <v>1.7139999195933339E-2</v>
      </c>
      <c r="Q3244" s="327">
        <v>5100</v>
      </c>
      <c r="R3244" s="326">
        <v>4.1329998522996902E-2</v>
      </c>
      <c r="S3244" s="325">
        <v>4.4070001691579819E-2</v>
      </c>
    </row>
    <row r="3245" spans="1:19" x14ac:dyDescent="0.25">
      <c r="A3245" t="s">
        <v>478</v>
      </c>
      <c r="B3245" t="s">
        <v>284</v>
      </c>
      <c r="C3245" t="s">
        <v>309</v>
      </c>
      <c r="D3245" t="s">
        <v>477</v>
      </c>
      <c r="E3245" t="s">
        <v>130</v>
      </c>
      <c r="F3245" t="s">
        <v>131</v>
      </c>
      <c r="G3245" s="133">
        <v>10</v>
      </c>
      <c r="H3245" t="s">
        <v>532</v>
      </c>
      <c r="I3245" t="s">
        <v>575</v>
      </c>
      <c r="J3245" t="s">
        <v>510</v>
      </c>
      <c r="K3245" s="327">
        <v>10</v>
      </c>
      <c r="L3245" s="326">
        <v>9.9099995568394661E-3</v>
      </c>
      <c r="M3245" s="326">
        <v>1.05400001630187E-2</v>
      </c>
      <c r="N3245" s="327">
        <v>43</v>
      </c>
      <c r="O3245" s="326">
        <v>5.5300001986324787E-3</v>
      </c>
      <c r="P3245" s="326">
        <v>5.7999999262392521E-3</v>
      </c>
      <c r="Q3245" s="327">
        <v>2781</v>
      </c>
      <c r="R3245" s="326">
        <v>2.2539999336004261E-2</v>
      </c>
      <c r="S3245" s="325">
        <v>2.4029999971389771E-2</v>
      </c>
    </row>
    <row r="3246" spans="1:19" x14ac:dyDescent="0.25">
      <c r="A3246" t="s">
        <v>478</v>
      </c>
      <c r="B3246" t="s">
        <v>284</v>
      </c>
      <c r="C3246" t="s">
        <v>309</v>
      </c>
      <c r="D3246" t="s">
        <v>477</v>
      </c>
      <c r="E3246" t="s">
        <v>130</v>
      </c>
      <c r="F3246" t="s">
        <v>131</v>
      </c>
      <c r="G3246">
        <v>10</v>
      </c>
      <c r="H3246" t="s">
        <v>532</v>
      </c>
      <c r="I3246" t="s">
        <v>575</v>
      </c>
      <c r="J3246" t="s">
        <v>509</v>
      </c>
      <c r="K3246" s="142">
        <v>12</v>
      </c>
      <c r="L3246" s="326">
        <v>1.188999973237514E-2</v>
      </c>
      <c r="M3246" s="326">
        <v>1.264000032097101E-2</v>
      </c>
      <c r="N3246" s="142">
        <v>63</v>
      </c>
      <c r="O3246" s="326">
        <v>8.1000002101063728E-3</v>
      </c>
      <c r="P3246" s="326">
        <v>8.500000461935997E-3</v>
      </c>
      <c r="Q3246" s="142">
        <v>909</v>
      </c>
      <c r="R3246" s="326">
        <v>7.3699997738003731E-3</v>
      </c>
      <c r="S3246" s="326">
        <v>7.8499997034668922E-3</v>
      </c>
    </row>
    <row r="3247" spans="1:19" x14ac:dyDescent="0.25">
      <c r="A3247" t="s">
        <v>478</v>
      </c>
      <c r="B3247" t="s">
        <v>284</v>
      </c>
      <c r="C3247" t="s">
        <v>309</v>
      </c>
      <c r="D3247" t="s">
        <v>477</v>
      </c>
      <c r="E3247" t="s">
        <v>130</v>
      </c>
      <c r="F3247" t="s">
        <v>131</v>
      </c>
      <c r="G3247" s="133">
        <v>10</v>
      </c>
      <c r="H3247" t="s">
        <v>532</v>
      </c>
      <c r="I3247" t="s">
        <v>575</v>
      </c>
      <c r="J3247" t="s">
        <v>508</v>
      </c>
      <c r="K3247" s="327">
        <v>8</v>
      </c>
      <c r="L3247" s="326">
        <v>7.9300003126263618E-3</v>
      </c>
      <c r="M3247" s="326">
        <v>8.4300003945827484E-3</v>
      </c>
      <c r="N3247" s="327">
        <v>91</v>
      </c>
      <c r="O3247" s="326">
        <v>1.1710000224411489E-2</v>
      </c>
      <c r="P3247" s="326">
        <v>1.2280000373721119E-2</v>
      </c>
      <c r="Q3247" s="327">
        <v>2219</v>
      </c>
      <c r="R3247" s="326">
        <v>1.7980000004172329E-2</v>
      </c>
      <c r="S3247" s="325">
        <v>1.9169999286532399E-2</v>
      </c>
    </row>
    <row r="3248" spans="1:19" x14ac:dyDescent="0.25">
      <c r="A3248" t="s">
        <v>478</v>
      </c>
      <c r="B3248" t="s">
        <v>284</v>
      </c>
      <c r="C3248" t="s">
        <v>309</v>
      </c>
      <c r="D3248" t="s">
        <v>477</v>
      </c>
      <c r="E3248" t="s">
        <v>130</v>
      </c>
      <c r="F3248" t="s">
        <v>131</v>
      </c>
      <c r="G3248" s="133">
        <v>10</v>
      </c>
      <c r="H3248" t="s">
        <v>532</v>
      </c>
      <c r="I3248" t="s">
        <v>575</v>
      </c>
      <c r="J3248" t="s">
        <v>438</v>
      </c>
      <c r="K3248" s="327">
        <v>60</v>
      </c>
      <c r="L3248" s="326">
        <v>5.9459999203681953E-2</v>
      </c>
      <c r="N3248" s="327">
        <v>364</v>
      </c>
      <c r="O3248" s="326">
        <v>4.6819999814033508E-2</v>
      </c>
      <c r="Q3248" s="327">
        <v>7648</v>
      </c>
      <c r="R3248" s="326">
        <v>6.1980001628398902E-2</v>
      </c>
      <c r="S3248" s="325"/>
    </row>
    <row r="3249" spans="1:19" x14ac:dyDescent="0.25">
      <c r="A3249" t="s">
        <v>478</v>
      </c>
      <c r="B3249" t="s">
        <v>284</v>
      </c>
      <c r="C3249" t="s">
        <v>309</v>
      </c>
      <c r="D3249" t="s">
        <v>477</v>
      </c>
      <c r="E3249" t="s">
        <v>130</v>
      </c>
      <c r="F3249" t="s">
        <v>131</v>
      </c>
      <c r="G3249" s="133">
        <v>10</v>
      </c>
      <c r="H3249" t="s">
        <v>532</v>
      </c>
      <c r="I3249" t="s">
        <v>575</v>
      </c>
      <c r="J3249" t="s">
        <v>507</v>
      </c>
      <c r="K3249" s="327">
        <v>878</v>
      </c>
      <c r="L3249" s="326">
        <v>0.870169997215271</v>
      </c>
      <c r="M3249" s="326">
        <v>0.92518001794815063</v>
      </c>
      <c r="N3249" s="327">
        <v>7086</v>
      </c>
      <c r="O3249" s="326">
        <v>0.91149997711181641</v>
      </c>
      <c r="P3249" s="326">
        <v>0.95627999305725098</v>
      </c>
      <c r="Q3249" s="327">
        <v>104728</v>
      </c>
      <c r="R3249" s="326">
        <v>0.84878998994827271</v>
      </c>
      <c r="S3249" s="325">
        <v>0.90487998723983765</v>
      </c>
    </row>
    <row r="3250" spans="1:19" x14ac:dyDescent="0.25">
      <c r="A3250" t="s">
        <v>478</v>
      </c>
      <c r="B3250" t="s">
        <v>284</v>
      </c>
      <c r="C3250" t="s">
        <v>309</v>
      </c>
      <c r="D3250" t="s">
        <v>477</v>
      </c>
      <c r="E3250" t="s">
        <v>130</v>
      </c>
      <c r="F3250" t="s">
        <v>131</v>
      </c>
      <c r="G3250" s="133">
        <v>10</v>
      </c>
      <c r="H3250" t="s">
        <v>532</v>
      </c>
      <c r="I3250" t="s">
        <v>576</v>
      </c>
      <c r="J3250" t="s">
        <v>485</v>
      </c>
      <c r="K3250" s="327">
        <v>0</v>
      </c>
      <c r="L3250" s="326">
        <v>0</v>
      </c>
      <c r="N3250" s="327">
        <v>0</v>
      </c>
      <c r="O3250" s="326">
        <v>0</v>
      </c>
      <c r="Q3250" s="327">
        <v>2</v>
      </c>
      <c r="R3250" s="326">
        <v>1.99999994947575E-5</v>
      </c>
      <c r="S3250" s="325">
        <v>0.5</v>
      </c>
    </row>
    <row r="3251" spans="1:19" x14ac:dyDescent="0.25">
      <c r="A3251" t="s">
        <v>478</v>
      </c>
      <c r="B3251" t="s">
        <v>284</v>
      </c>
      <c r="C3251" t="s">
        <v>309</v>
      </c>
      <c r="D3251" t="s">
        <v>477</v>
      </c>
      <c r="E3251" t="s">
        <v>130</v>
      </c>
      <c r="F3251" t="s">
        <v>131</v>
      </c>
      <c r="G3251">
        <v>10</v>
      </c>
      <c r="H3251" t="s">
        <v>532</v>
      </c>
      <c r="I3251" t="s">
        <v>576</v>
      </c>
      <c r="J3251" t="s">
        <v>484</v>
      </c>
      <c r="K3251" s="142">
        <v>0</v>
      </c>
      <c r="L3251" s="326">
        <v>0</v>
      </c>
      <c r="N3251" s="142">
        <v>0</v>
      </c>
      <c r="O3251" s="326">
        <v>0</v>
      </c>
      <c r="Q3251" s="142">
        <v>2</v>
      </c>
      <c r="R3251" s="326">
        <v>1.99999994947575E-5</v>
      </c>
      <c r="S3251" s="326">
        <v>0.5</v>
      </c>
    </row>
    <row r="3252" spans="1:19" x14ac:dyDescent="0.25">
      <c r="A3252" t="s">
        <v>478</v>
      </c>
      <c r="B3252" t="s">
        <v>284</v>
      </c>
      <c r="C3252" t="s">
        <v>309</v>
      </c>
      <c r="D3252" t="s">
        <v>477</v>
      </c>
      <c r="E3252" t="s">
        <v>130</v>
      </c>
      <c r="F3252" t="s">
        <v>131</v>
      </c>
      <c r="G3252" s="133">
        <v>10</v>
      </c>
      <c r="H3252" t="s">
        <v>532</v>
      </c>
      <c r="I3252" t="s">
        <v>576</v>
      </c>
      <c r="J3252" t="s">
        <v>438</v>
      </c>
      <c r="K3252" s="327">
        <v>1009</v>
      </c>
      <c r="L3252" s="326">
        <v>1</v>
      </c>
      <c r="N3252" s="327">
        <v>7774</v>
      </c>
      <c r="O3252" s="326">
        <v>1</v>
      </c>
      <c r="Q3252" s="327">
        <v>123381</v>
      </c>
      <c r="R3252" s="326">
        <v>0.99997001886367798</v>
      </c>
      <c r="S3252" s="325"/>
    </row>
    <row r="3253" spans="1:19" x14ac:dyDescent="0.25">
      <c r="A3253" t="s">
        <v>478</v>
      </c>
      <c r="B3253" t="s">
        <v>284</v>
      </c>
      <c r="C3253" t="s">
        <v>309</v>
      </c>
      <c r="D3253" t="s">
        <v>477</v>
      </c>
      <c r="E3253" t="s">
        <v>130</v>
      </c>
      <c r="F3253" t="s">
        <v>131</v>
      </c>
      <c r="G3253">
        <v>10</v>
      </c>
      <c r="H3253" t="s">
        <v>532</v>
      </c>
      <c r="I3253" t="s">
        <v>504</v>
      </c>
      <c r="J3253" t="s">
        <v>506</v>
      </c>
      <c r="K3253" s="142">
        <v>73</v>
      </c>
      <c r="L3253" s="326">
        <v>7.2350002825260162E-2</v>
      </c>
      <c r="N3253" s="142">
        <v>572</v>
      </c>
      <c r="O3253" s="326">
        <v>7.3579996824264526E-2</v>
      </c>
      <c r="Q3253" s="142">
        <v>14319</v>
      </c>
      <c r="R3253" s="326">
        <v>0.11604999750852581</v>
      </c>
    </row>
    <row r="3254" spans="1:19" x14ac:dyDescent="0.25">
      <c r="A3254" t="s">
        <v>478</v>
      </c>
      <c r="B3254" t="s">
        <v>284</v>
      </c>
      <c r="C3254" t="s">
        <v>309</v>
      </c>
      <c r="D3254" t="s">
        <v>477</v>
      </c>
      <c r="E3254" t="s">
        <v>130</v>
      </c>
      <c r="F3254" t="s">
        <v>131</v>
      </c>
      <c r="G3254" s="133">
        <v>10</v>
      </c>
      <c r="H3254" t="s">
        <v>532</v>
      </c>
      <c r="I3254" t="s">
        <v>504</v>
      </c>
      <c r="J3254" t="s">
        <v>424</v>
      </c>
      <c r="K3254" s="327">
        <v>77</v>
      </c>
      <c r="L3254" s="326">
        <v>7.6310001313686371E-2</v>
      </c>
      <c r="M3254" s="326">
        <v>8.2259997725486755E-2</v>
      </c>
      <c r="N3254" s="327">
        <v>606</v>
      </c>
      <c r="O3254" s="326">
        <v>7.7950000762939453E-2</v>
      </c>
      <c r="P3254" s="326">
        <v>8.4140002727508545E-2</v>
      </c>
      <c r="Q3254" s="327">
        <v>13286</v>
      </c>
      <c r="R3254" s="326">
        <v>0.1076800003647804</v>
      </c>
      <c r="S3254" s="325">
        <v>0.12182000279426571</v>
      </c>
    </row>
    <row r="3255" spans="1:19" x14ac:dyDescent="0.25">
      <c r="A3255" t="s">
        <v>478</v>
      </c>
      <c r="B3255" t="s">
        <v>284</v>
      </c>
      <c r="C3255" t="s">
        <v>309</v>
      </c>
      <c r="D3255" t="s">
        <v>477</v>
      </c>
      <c r="E3255" t="s">
        <v>130</v>
      </c>
      <c r="F3255" t="s">
        <v>131</v>
      </c>
      <c r="G3255" s="133">
        <v>10</v>
      </c>
      <c r="H3255" t="s">
        <v>532</v>
      </c>
      <c r="I3255" t="s">
        <v>504</v>
      </c>
      <c r="J3255" t="s">
        <v>455</v>
      </c>
      <c r="K3255" s="327">
        <v>313</v>
      </c>
      <c r="L3255" s="326">
        <v>0.31020998954772949</v>
      </c>
      <c r="M3255" s="326">
        <v>0.3343999981880188</v>
      </c>
      <c r="N3255" s="327">
        <v>3007</v>
      </c>
      <c r="O3255" s="326">
        <v>0.38679999113082891</v>
      </c>
      <c r="P3255" s="326">
        <v>0.41751998662948608</v>
      </c>
      <c r="Q3255" s="327">
        <v>43045</v>
      </c>
      <c r="R3255" s="326">
        <v>0.34887000918388372</v>
      </c>
      <c r="S3255" s="325">
        <v>0.39467000961303711</v>
      </c>
    </row>
    <row r="3256" spans="1:19" x14ac:dyDescent="0.25">
      <c r="A3256" t="s">
        <v>478</v>
      </c>
      <c r="B3256" t="s">
        <v>284</v>
      </c>
      <c r="C3256" t="s">
        <v>309</v>
      </c>
      <c r="D3256" t="s">
        <v>477</v>
      </c>
      <c r="E3256" t="s">
        <v>130</v>
      </c>
      <c r="F3256" t="s">
        <v>131</v>
      </c>
      <c r="G3256" s="133">
        <v>10</v>
      </c>
      <c r="H3256" t="s">
        <v>532</v>
      </c>
      <c r="I3256" t="s">
        <v>504</v>
      </c>
      <c r="J3256" t="s">
        <v>505</v>
      </c>
      <c r="K3256" s="327">
        <v>456</v>
      </c>
      <c r="L3256" s="326">
        <v>0.45192998647689819</v>
      </c>
      <c r="M3256" s="326">
        <v>0.48717999458312988</v>
      </c>
      <c r="N3256" s="327">
        <v>2933</v>
      </c>
      <c r="O3256" s="326">
        <v>0.37727999687194819</v>
      </c>
      <c r="P3256" s="326">
        <v>0.40724998712539667</v>
      </c>
      <c r="Q3256" s="327">
        <v>42835</v>
      </c>
      <c r="R3256" s="326">
        <v>0.34716999530792242</v>
      </c>
      <c r="S3256" s="325">
        <v>0.39274001121521002</v>
      </c>
    </row>
    <row r="3257" spans="1:19" x14ac:dyDescent="0.25">
      <c r="A3257" t="s">
        <v>478</v>
      </c>
      <c r="B3257" t="s">
        <v>284</v>
      </c>
      <c r="C3257" t="s">
        <v>309</v>
      </c>
      <c r="D3257" t="s">
        <v>477</v>
      </c>
      <c r="E3257" t="s">
        <v>130</v>
      </c>
      <c r="F3257" t="s">
        <v>131</v>
      </c>
      <c r="G3257" s="133">
        <v>10</v>
      </c>
      <c r="H3257" t="s">
        <v>532</v>
      </c>
      <c r="I3257" t="s">
        <v>504</v>
      </c>
      <c r="J3257" t="s">
        <v>503</v>
      </c>
      <c r="K3257" s="327">
        <v>90</v>
      </c>
      <c r="L3257" s="326">
        <v>8.919999748468399E-2</v>
      </c>
      <c r="M3257" s="326">
        <v>9.6150003373622894E-2</v>
      </c>
      <c r="N3257" s="327">
        <v>656</v>
      </c>
      <c r="O3257" s="326">
        <v>8.4380000829696655E-2</v>
      </c>
      <c r="P3257" s="326">
        <v>9.1090001165866852E-2</v>
      </c>
      <c r="Q3257" s="327">
        <v>9900</v>
      </c>
      <c r="R3257" s="326">
        <v>8.0239996314048767E-2</v>
      </c>
      <c r="S3257" s="325">
        <v>9.0769998729228973E-2</v>
      </c>
    </row>
    <row r="3258" spans="1:19" x14ac:dyDescent="0.25">
      <c r="A3258" t="s">
        <v>478</v>
      </c>
      <c r="B3258" t="s">
        <v>284</v>
      </c>
      <c r="C3258" t="s">
        <v>309</v>
      </c>
      <c r="D3258" t="s">
        <v>477</v>
      </c>
      <c r="E3258" t="s">
        <v>130</v>
      </c>
      <c r="F3258" t="s">
        <v>131</v>
      </c>
      <c r="G3258" s="133">
        <v>10</v>
      </c>
      <c r="H3258" t="s">
        <v>532</v>
      </c>
      <c r="I3258" t="s">
        <v>501</v>
      </c>
      <c r="J3258" t="s">
        <v>502</v>
      </c>
      <c r="K3258" s="327">
        <v>73</v>
      </c>
      <c r="L3258" s="326">
        <v>7.2350002825260162E-2</v>
      </c>
      <c r="N3258" s="327">
        <v>572</v>
      </c>
      <c r="O3258" s="326">
        <v>7.3579996824264526E-2</v>
      </c>
      <c r="Q3258" s="327">
        <v>14319</v>
      </c>
      <c r="R3258" s="326">
        <v>0.11604999750852581</v>
      </c>
      <c r="S3258" s="325"/>
    </row>
    <row r="3259" spans="1:19" x14ac:dyDescent="0.25">
      <c r="A3259" t="s">
        <v>478</v>
      </c>
      <c r="B3259" t="s">
        <v>284</v>
      </c>
      <c r="C3259" t="s">
        <v>309</v>
      </c>
      <c r="D3259" t="s">
        <v>477</v>
      </c>
      <c r="E3259" t="s">
        <v>130</v>
      </c>
      <c r="F3259" t="s">
        <v>131</v>
      </c>
      <c r="G3259" s="133">
        <v>10</v>
      </c>
      <c r="H3259" t="s">
        <v>532</v>
      </c>
      <c r="I3259" t="s">
        <v>501</v>
      </c>
      <c r="J3259" t="s">
        <v>500</v>
      </c>
      <c r="K3259" s="327">
        <v>936</v>
      </c>
      <c r="L3259" s="326">
        <v>0.92764997482299805</v>
      </c>
      <c r="M3259" s="326">
        <v>1</v>
      </c>
      <c r="N3259" s="327">
        <v>7202</v>
      </c>
      <c r="O3259" s="326">
        <v>0.92641997337341309</v>
      </c>
      <c r="P3259" s="326">
        <v>1</v>
      </c>
      <c r="Q3259" s="327">
        <v>109066</v>
      </c>
      <c r="R3259" s="326">
        <v>0.88394999504089355</v>
      </c>
      <c r="S3259" s="325">
        <v>1</v>
      </c>
    </row>
    <row r="3260" spans="1:19" x14ac:dyDescent="0.25">
      <c r="A3260" t="s">
        <v>478</v>
      </c>
      <c r="B3260" t="s">
        <v>284</v>
      </c>
      <c r="C3260" t="s">
        <v>309</v>
      </c>
      <c r="D3260" t="s">
        <v>477</v>
      </c>
      <c r="E3260" t="s">
        <v>130</v>
      </c>
      <c r="F3260" t="s">
        <v>131</v>
      </c>
      <c r="G3260" s="133">
        <v>10</v>
      </c>
      <c r="H3260" t="s">
        <v>532</v>
      </c>
      <c r="I3260" t="s">
        <v>577</v>
      </c>
      <c r="J3260" t="s">
        <v>493</v>
      </c>
      <c r="K3260" s="327">
        <v>295</v>
      </c>
      <c r="L3260" s="326">
        <v>0.29236999154090881</v>
      </c>
      <c r="N3260" s="327">
        <v>2106</v>
      </c>
      <c r="O3260" s="326">
        <v>0.27090001106262213</v>
      </c>
      <c r="Q3260" s="327">
        <v>45663</v>
      </c>
      <c r="R3260" s="326">
        <v>0.37009000778198242</v>
      </c>
      <c r="S3260" s="325"/>
    </row>
    <row r="3261" spans="1:19" x14ac:dyDescent="0.25">
      <c r="A3261" t="s">
        <v>478</v>
      </c>
      <c r="B3261" t="s">
        <v>284</v>
      </c>
      <c r="C3261" t="s">
        <v>309</v>
      </c>
      <c r="D3261" t="s">
        <v>477</v>
      </c>
      <c r="E3261" t="s">
        <v>130</v>
      </c>
      <c r="F3261" t="s">
        <v>131</v>
      </c>
      <c r="G3261" s="133">
        <v>10</v>
      </c>
      <c r="H3261" t="s">
        <v>532</v>
      </c>
      <c r="I3261" t="s">
        <v>577</v>
      </c>
      <c r="J3261" t="s">
        <v>492</v>
      </c>
      <c r="K3261" s="327">
        <v>527</v>
      </c>
      <c r="L3261" s="326">
        <v>0.52230000495910645</v>
      </c>
      <c r="M3261" s="326">
        <v>0.73809999227523804</v>
      </c>
      <c r="N3261" s="327">
        <v>4163</v>
      </c>
      <c r="O3261" s="326">
        <v>0.53549998998641968</v>
      </c>
      <c r="P3261" s="326">
        <v>0.73447000980377197</v>
      </c>
      <c r="Q3261" s="327">
        <v>63272</v>
      </c>
      <c r="R3261" s="326">
        <v>0.51279997825622559</v>
      </c>
      <c r="S3261" s="325">
        <v>0.81407999992370605</v>
      </c>
    </row>
    <row r="3262" spans="1:19" x14ac:dyDescent="0.25">
      <c r="A3262" t="s">
        <v>478</v>
      </c>
      <c r="B3262" t="s">
        <v>284</v>
      </c>
      <c r="C3262" t="s">
        <v>309</v>
      </c>
      <c r="D3262" t="s">
        <v>477</v>
      </c>
      <c r="E3262" t="s">
        <v>130</v>
      </c>
      <c r="F3262" t="s">
        <v>131</v>
      </c>
      <c r="G3262" s="133">
        <v>10</v>
      </c>
      <c r="H3262" t="s">
        <v>532</v>
      </c>
      <c r="I3262" t="s">
        <v>577</v>
      </c>
      <c r="J3262" t="s">
        <v>491</v>
      </c>
      <c r="K3262" s="327">
        <v>109</v>
      </c>
      <c r="L3262" s="326">
        <v>0.10802999883890151</v>
      </c>
      <c r="M3262" s="326">
        <v>0.152659997344017</v>
      </c>
      <c r="N3262" s="327">
        <v>987</v>
      </c>
      <c r="O3262" s="326">
        <v>0.12695999443531039</v>
      </c>
      <c r="P3262" s="326">
        <v>0.1741400063037872</v>
      </c>
      <c r="Q3262" s="327">
        <v>9186</v>
      </c>
      <c r="R3262" s="326">
        <v>7.4450001120567322E-2</v>
      </c>
      <c r="S3262" s="325">
        <v>0.11818999797105791</v>
      </c>
    </row>
    <row r="3263" spans="1:19" x14ac:dyDescent="0.25">
      <c r="A3263" t="s">
        <v>478</v>
      </c>
      <c r="B3263" t="s">
        <v>284</v>
      </c>
      <c r="C3263" t="s">
        <v>309</v>
      </c>
      <c r="D3263" t="s">
        <v>477</v>
      </c>
      <c r="E3263" t="s">
        <v>130</v>
      </c>
      <c r="F3263" t="s">
        <v>131</v>
      </c>
      <c r="G3263" s="133">
        <v>10</v>
      </c>
      <c r="H3263" t="s">
        <v>532</v>
      </c>
      <c r="I3263" t="s">
        <v>577</v>
      </c>
      <c r="J3263" t="s">
        <v>490</v>
      </c>
      <c r="K3263" s="327">
        <v>51</v>
      </c>
      <c r="L3263" s="326">
        <v>5.0549998879432678E-2</v>
      </c>
      <c r="M3263" s="326">
        <v>7.1429997682571411E-2</v>
      </c>
      <c r="N3263" s="327">
        <v>296</v>
      </c>
      <c r="O3263" s="326">
        <v>3.8079999387264252E-2</v>
      </c>
      <c r="P3263" s="326">
        <v>5.2220001816749573E-2</v>
      </c>
      <c r="Q3263" s="327">
        <v>3071</v>
      </c>
      <c r="R3263" s="326">
        <v>2.489000000059605E-2</v>
      </c>
      <c r="S3263" s="325">
        <v>3.9510000497102737E-2</v>
      </c>
    </row>
    <row r="3264" spans="1:19" x14ac:dyDescent="0.25">
      <c r="A3264" t="s">
        <v>478</v>
      </c>
      <c r="B3264" t="s">
        <v>284</v>
      </c>
      <c r="C3264" t="s">
        <v>309</v>
      </c>
      <c r="D3264" t="s">
        <v>477</v>
      </c>
      <c r="E3264" t="s">
        <v>130</v>
      </c>
      <c r="F3264" t="s">
        <v>131</v>
      </c>
      <c r="G3264" s="133">
        <v>10</v>
      </c>
      <c r="H3264" t="s">
        <v>532</v>
      </c>
      <c r="I3264" t="s">
        <v>577</v>
      </c>
      <c r="J3264" t="s">
        <v>489</v>
      </c>
      <c r="K3264" s="327">
        <v>25</v>
      </c>
      <c r="L3264" s="326">
        <v>2.477999962866306E-2</v>
      </c>
      <c r="M3264" s="326">
        <v>3.5009998828172677E-2</v>
      </c>
      <c r="N3264" s="327">
        <v>194</v>
      </c>
      <c r="O3264" s="326">
        <v>2.4949999526143071E-2</v>
      </c>
      <c r="P3264" s="326">
        <v>3.4230001270771027E-2</v>
      </c>
      <c r="Q3264" s="327">
        <v>1819</v>
      </c>
      <c r="R3264" s="326">
        <v>1.473999954760075E-2</v>
      </c>
      <c r="S3264" s="325">
        <v>2.339999936521053E-2</v>
      </c>
    </row>
    <row r="3265" spans="1:19" x14ac:dyDescent="0.25">
      <c r="A3265" t="s">
        <v>478</v>
      </c>
      <c r="B3265" t="s">
        <v>284</v>
      </c>
      <c r="C3265" t="s">
        <v>309</v>
      </c>
      <c r="D3265" t="s">
        <v>477</v>
      </c>
      <c r="E3265" t="s">
        <v>130</v>
      </c>
      <c r="F3265" t="s">
        <v>131</v>
      </c>
      <c r="G3265">
        <v>10</v>
      </c>
      <c r="H3265" t="s">
        <v>532</v>
      </c>
      <c r="I3265" t="s">
        <v>577</v>
      </c>
      <c r="J3265" t="s">
        <v>488</v>
      </c>
      <c r="K3265" s="142">
        <v>2</v>
      </c>
      <c r="L3265" s="326">
        <v>1.9799999427050352E-3</v>
      </c>
      <c r="M3265" s="326">
        <v>2.79999990016222E-3</v>
      </c>
      <c r="N3265" s="142">
        <v>28</v>
      </c>
      <c r="O3265" s="326">
        <v>3.599999938160181E-3</v>
      </c>
      <c r="P3265" s="326">
        <v>4.9399998970329762E-3</v>
      </c>
      <c r="Q3265" s="142">
        <v>374</v>
      </c>
      <c r="R3265" s="326">
        <v>3.03000002168119E-3</v>
      </c>
      <c r="S3265" s="326">
        <v>4.8099998384714127E-3</v>
      </c>
    </row>
    <row r="3266" spans="1:19" x14ac:dyDescent="0.25">
      <c r="A3266" t="s">
        <v>478</v>
      </c>
      <c r="B3266" t="s">
        <v>284</v>
      </c>
      <c r="C3266" t="s">
        <v>309</v>
      </c>
      <c r="D3266" t="s">
        <v>477</v>
      </c>
      <c r="E3266" t="s">
        <v>130</v>
      </c>
      <c r="F3266" t="s">
        <v>131</v>
      </c>
      <c r="G3266" s="133">
        <v>10</v>
      </c>
      <c r="H3266" t="s">
        <v>532</v>
      </c>
      <c r="I3266" t="s">
        <v>499</v>
      </c>
      <c r="J3266" t="s">
        <v>261</v>
      </c>
      <c r="K3266" s="327">
        <v>1001</v>
      </c>
      <c r="L3266" s="326">
        <v>0.99207001924514771</v>
      </c>
      <c r="N3266" s="327">
        <v>7726</v>
      </c>
      <c r="O3266" s="326">
        <v>0.99383002519607544</v>
      </c>
      <c r="Q3266" s="327">
        <v>122496</v>
      </c>
      <c r="R3266" s="326">
        <v>0.99278998374938965</v>
      </c>
      <c r="S3266" s="325"/>
    </row>
    <row r="3267" spans="1:19" x14ac:dyDescent="0.25">
      <c r="A3267" t="s">
        <v>478</v>
      </c>
      <c r="B3267" t="s">
        <v>284</v>
      </c>
      <c r="C3267" t="s">
        <v>309</v>
      </c>
      <c r="D3267" t="s">
        <v>477</v>
      </c>
      <c r="E3267" t="s">
        <v>130</v>
      </c>
      <c r="F3267" t="s">
        <v>131</v>
      </c>
      <c r="G3267">
        <v>10</v>
      </c>
      <c r="H3267" t="s">
        <v>532</v>
      </c>
      <c r="I3267" t="s">
        <v>499</v>
      </c>
      <c r="J3267" t="s">
        <v>262</v>
      </c>
      <c r="K3267" s="142">
        <v>8</v>
      </c>
      <c r="L3267" s="326">
        <v>7.9300003126263618E-3</v>
      </c>
      <c r="N3267" s="142">
        <v>48</v>
      </c>
      <c r="O3267" s="326">
        <v>6.1699999496340752E-3</v>
      </c>
      <c r="Q3267" s="142">
        <v>889</v>
      </c>
      <c r="R3267" s="326">
        <v>7.2099999524652958E-3</v>
      </c>
    </row>
    <row r="3268" spans="1:19" x14ac:dyDescent="0.25">
      <c r="A3268" t="s">
        <v>478</v>
      </c>
      <c r="B3268" t="s">
        <v>284</v>
      </c>
      <c r="C3268" t="s">
        <v>309</v>
      </c>
      <c r="D3268" t="s">
        <v>477</v>
      </c>
      <c r="E3268" t="s">
        <v>130</v>
      </c>
      <c r="F3268" t="s">
        <v>131</v>
      </c>
      <c r="G3268" s="133">
        <v>10</v>
      </c>
      <c r="H3268" t="s">
        <v>532</v>
      </c>
      <c r="I3268" t="s">
        <v>578</v>
      </c>
      <c r="J3268" t="s">
        <v>498</v>
      </c>
      <c r="K3268" s="327">
        <v>143</v>
      </c>
      <c r="L3268" s="326">
        <v>0.1417199969291687</v>
      </c>
      <c r="N3268" s="327">
        <v>745</v>
      </c>
      <c r="O3268" s="326">
        <v>9.5830000936985016E-2</v>
      </c>
      <c r="Q3268" s="327">
        <v>17871</v>
      </c>
      <c r="R3268" s="326">
        <v>0.1448400020599365</v>
      </c>
      <c r="S3268" s="325"/>
    </row>
    <row r="3269" spans="1:19" x14ac:dyDescent="0.25">
      <c r="A3269" t="s">
        <v>478</v>
      </c>
      <c r="B3269" t="s">
        <v>284</v>
      </c>
      <c r="C3269" t="s">
        <v>309</v>
      </c>
      <c r="D3269" t="s">
        <v>477</v>
      </c>
      <c r="E3269" t="s">
        <v>130</v>
      </c>
      <c r="F3269" t="s">
        <v>131</v>
      </c>
      <c r="G3269" s="133">
        <v>10</v>
      </c>
      <c r="H3269" t="s">
        <v>532</v>
      </c>
      <c r="I3269" t="s">
        <v>578</v>
      </c>
      <c r="J3269" t="s">
        <v>497</v>
      </c>
      <c r="K3269" s="327">
        <v>149</v>
      </c>
      <c r="L3269" s="326">
        <v>0.14767000079154971</v>
      </c>
      <c r="N3269" s="327">
        <v>1347</v>
      </c>
      <c r="O3269" s="326">
        <v>0.17327000200748441</v>
      </c>
      <c r="Q3269" s="327">
        <v>21943</v>
      </c>
      <c r="R3269" s="326">
        <v>0.17783999443054199</v>
      </c>
      <c r="S3269" s="325"/>
    </row>
    <row r="3270" spans="1:19" x14ac:dyDescent="0.25">
      <c r="A3270" t="s">
        <v>478</v>
      </c>
      <c r="B3270" t="s">
        <v>284</v>
      </c>
      <c r="C3270" t="s">
        <v>309</v>
      </c>
      <c r="D3270" t="s">
        <v>477</v>
      </c>
      <c r="E3270" t="s">
        <v>130</v>
      </c>
      <c r="F3270" t="s">
        <v>131</v>
      </c>
      <c r="G3270" s="133">
        <v>10</v>
      </c>
      <c r="H3270" t="s">
        <v>532</v>
      </c>
      <c r="I3270" t="s">
        <v>578</v>
      </c>
      <c r="J3270" t="s">
        <v>496</v>
      </c>
      <c r="K3270" s="327">
        <v>250</v>
      </c>
      <c r="L3270" s="326">
        <v>0.24776999652385709</v>
      </c>
      <c r="N3270" s="327">
        <v>2275</v>
      </c>
      <c r="O3270" s="326">
        <v>0.29264000058174128</v>
      </c>
      <c r="Q3270" s="327">
        <v>25988</v>
      </c>
      <c r="R3270" s="326">
        <v>0.21062999963760379</v>
      </c>
      <c r="S3270" s="325"/>
    </row>
    <row r="3271" spans="1:19" x14ac:dyDescent="0.25">
      <c r="A3271" t="s">
        <v>478</v>
      </c>
      <c r="B3271" t="s">
        <v>284</v>
      </c>
      <c r="C3271" t="s">
        <v>309</v>
      </c>
      <c r="D3271" t="s">
        <v>477</v>
      </c>
      <c r="E3271" t="s">
        <v>130</v>
      </c>
      <c r="F3271" t="s">
        <v>131</v>
      </c>
      <c r="G3271">
        <v>10</v>
      </c>
      <c r="H3271" t="s">
        <v>532</v>
      </c>
      <c r="I3271" t="s">
        <v>578</v>
      </c>
      <c r="J3271" t="s">
        <v>495</v>
      </c>
      <c r="K3271" s="142">
        <v>262</v>
      </c>
      <c r="L3271" s="326">
        <v>0.25966000556945801</v>
      </c>
      <c r="N3271" s="142">
        <v>1787</v>
      </c>
      <c r="O3271" s="326">
        <v>0.22987000644207001</v>
      </c>
      <c r="Q3271" s="142">
        <v>27975</v>
      </c>
      <c r="R3271" s="326">
        <v>0.22673000395298001</v>
      </c>
    </row>
    <row r="3272" spans="1:19" x14ac:dyDescent="0.25">
      <c r="A3272" t="s">
        <v>478</v>
      </c>
      <c r="B3272" t="s">
        <v>284</v>
      </c>
      <c r="C3272" t="s">
        <v>309</v>
      </c>
      <c r="D3272" t="s">
        <v>477</v>
      </c>
      <c r="E3272" t="s">
        <v>130</v>
      </c>
      <c r="F3272" t="s">
        <v>131</v>
      </c>
      <c r="G3272" s="133">
        <v>10</v>
      </c>
      <c r="H3272" t="s">
        <v>532</v>
      </c>
      <c r="I3272" t="s">
        <v>578</v>
      </c>
      <c r="J3272" t="s">
        <v>494</v>
      </c>
      <c r="K3272" s="327">
        <v>205</v>
      </c>
      <c r="L3272" s="326">
        <v>0.20317000150680539</v>
      </c>
      <c r="N3272" s="327">
        <v>1620</v>
      </c>
      <c r="O3272" s="326">
        <v>0.2083899974822998</v>
      </c>
      <c r="Q3272" s="327">
        <v>29608</v>
      </c>
      <c r="R3272" s="326">
        <v>0.23995999991893771</v>
      </c>
      <c r="S3272" s="325"/>
    </row>
    <row r="3273" spans="1:19" x14ac:dyDescent="0.25">
      <c r="A3273" t="s">
        <v>478</v>
      </c>
      <c r="B3273" t="s">
        <v>284</v>
      </c>
      <c r="C3273" t="s">
        <v>309</v>
      </c>
      <c r="D3273" t="s">
        <v>477</v>
      </c>
      <c r="E3273" t="s">
        <v>130</v>
      </c>
      <c r="F3273" t="s">
        <v>131</v>
      </c>
      <c r="G3273" s="133">
        <v>10</v>
      </c>
      <c r="H3273" t="s">
        <v>532</v>
      </c>
      <c r="I3273" t="s">
        <v>476</v>
      </c>
      <c r="J3273" t="s">
        <v>482</v>
      </c>
      <c r="K3273" s="327">
        <v>751</v>
      </c>
      <c r="L3273" s="326">
        <v>0.74430000782012939</v>
      </c>
      <c r="M3273" s="326">
        <v>0.79053002595901489</v>
      </c>
      <c r="N3273" s="327">
        <v>5801</v>
      </c>
      <c r="O3273" s="326">
        <v>0.74620997905731201</v>
      </c>
      <c r="P3273" s="326">
        <v>0.78539997339248657</v>
      </c>
      <c r="Q3273" s="327">
        <v>91484</v>
      </c>
      <c r="R3273" s="326">
        <v>0.74145001173019409</v>
      </c>
      <c r="S3273" s="325">
        <v>0.77395999431610107</v>
      </c>
    </row>
    <row r="3274" spans="1:19" x14ac:dyDescent="0.25">
      <c r="A3274" t="s">
        <v>478</v>
      </c>
      <c r="B3274" t="s">
        <v>284</v>
      </c>
      <c r="C3274" t="s">
        <v>309</v>
      </c>
      <c r="D3274" t="s">
        <v>477</v>
      </c>
      <c r="E3274" t="s">
        <v>130</v>
      </c>
      <c r="F3274" t="s">
        <v>131</v>
      </c>
      <c r="G3274" s="133">
        <v>10</v>
      </c>
      <c r="H3274" t="s">
        <v>532</v>
      </c>
      <c r="I3274" t="s">
        <v>476</v>
      </c>
      <c r="J3274" t="s">
        <v>481</v>
      </c>
      <c r="K3274" s="327">
        <v>98</v>
      </c>
      <c r="L3274" s="326">
        <v>9.7130000591278076E-2</v>
      </c>
      <c r="M3274" s="326">
        <v>0.1031600013375282</v>
      </c>
      <c r="N3274" s="327">
        <v>762</v>
      </c>
      <c r="O3274" s="326">
        <v>9.8020002245903015E-2</v>
      </c>
      <c r="P3274" s="326">
        <v>0.1031700000166893</v>
      </c>
      <c r="Q3274" s="327">
        <v>12086</v>
      </c>
      <c r="R3274" s="326">
        <v>9.7949996590614319E-2</v>
      </c>
      <c r="S3274" s="325">
        <v>0.1022500023245811</v>
      </c>
    </row>
    <row r="3275" spans="1:19" x14ac:dyDescent="0.25">
      <c r="A3275" t="s">
        <v>478</v>
      </c>
      <c r="B3275" t="s">
        <v>284</v>
      </c>
      <c r="C3275" t="s">
        <v>309</v>
      </c>
      <c r="D3275" t="s">
        <v>477</v>
      </c>
      <c r="E3275" t="s">
        <v>130</v>
      </c>
      <c r="F3275" t="s">
        <v>131</v>
      </c>
      <c r="G3275">
        <v>10</v>
      </c>
      <c r="H3275" t="s">
        <v>532</v>
      </c>
      <c r="I3275" t="s">
        <v>476</v>
      </c>
      <c r="J3275" t="s">
        <v>480</v>
      </c>
      <c r="K3275" s="142">
        <v>68</v>
      </c>
      <c r="L3275" s="326">
        <v>6.7390002310276031E-2</v>
      </c>
      <c r="M3275" s="326">
        <v>7.1580000221729279E-2</v>
      </c>
      <c r="N3275" s="142">
        <v>488</v>
      </c>
      <c r="O3275" s="326">
        <v>6.2770001590251923E-2</v>
      </c>
      <c r="P3275" s="326">
        <v>6.6069997847080231E-2</v>
      </c>
      <c r="Q3275" s="142">
        <v>8487</v>
      </c>
      <c r="R3275" s="326">
        <v>6.8779997527599335E-2</v>
      </c>
      <c r="S3275" s="326">
        <v>7.1800000965595245E-2</v>
      </c>
    </row>
    <row r="3276" spans="1:19" x14ac:dyDescent="0.25">
      <c r="A3276" t="s">
        <v>478</v>
      </c>
      <c r="B3276" t="s">
        <v>284</v>
      </c>
      <c r="C3276" t="s">
        <v>309</v>
      </c>
      <c r="D3276" t="s">
        <v>477</v>
      </c>
      <c r="E3276" t="s">
        <v>130</v>
      </c>
      <c r="F3276" t="s">
        <v>131</v>
      </c>
      <c r="G3276">
        <v>10</v>
      </c>
      <c r="H3276" t="s">
        <v>532</v>
      </c>
      <c r="I3276" t="s">
        <v>476</v>
      </c>
      <c r="J3276" t="s">
        <v>479</v>
      </c>
      <c r="K3276" s="142">
        <v>59</v>
      </c>
      <c r="L3276" s="326">
        <v>5.8469999581575387E-2</v>
      </c>
      <c r="N3276" s="142">
        <v>388</v>
      </c>
      <c r="O3276" s="326">
        <v>4.9910001456737518E-2</v>
      </c>
      <c r="Q3276" s="142">
        <v>5183</v>
      </c>
      <c r="R3276" s="326">
        <v>4.2010001838207238E-2</v>
      </c>
    </row>
    <row r="3277" spans="1:19" x14ac:dyDescent="0.25">
      <c r="A3277" t="s">
        <v>478</v>
      </c>
      <c r="B3277" t="s">
        <v>284</v>
      </c>
      <c r="C3277" t="s">
        <v>309</v>
      </c>
      <c r="D3277" t="s">
        <v>477</v>
      </c>
      <c r="E3277" t="s">
        <v>130</v>
      </c>
      <c r="F3277" t="s">
        <v>131</v>
      </c>
      <c r="G3277" s="133">
        <v>10</v>
      </c>
      <c r="H3277" t="s">
        <v>532</v>
      </c>
      <c r="I3277" t="s">
        <v>476</v>
      </c>
      <c r="J3277" t="s">
        <v>475</v>
      </c>
      <c r="K3277" s="327">
        <v>33</v>
      </c>
      <c r="L3277" s="326">
        <v>3.2710000872612E-2</v>
      </c>
      <c r="M3277" s="326">
        <v>3.474000096321106E-2</v>
      </c>
      <c r="N3277" s="327">
        <v>335</v>
      </c>
      <c r="O3277" s="326">
        <v>4.3090000748634338E-2</v>
      </c>
      <c r="P3277" s="326">
        <v>4.5359998941421509E-2</v>
      </c>
      <c r="Q3277" s="327">
        <v>6145</v>
      </c>
      <c r="R3277" s="326">
        <v>4.9800001084804528E-2</v>
      </c>
      <c r="S3277" s="325">
        <v>5.1989998668432243E-2</v>
      </c>
    </row>
    <row r="3278" spans="1:19" x14ac:dyDescent="0.25">
      <c r="A3278" t="s">
        <v>478</v>
      </c>
      <c r="B3278" t="s">
        <v>284</v>
      </c>
      <c r="C3278" t="s">
        <v>309</v>
      </c>
      <c r="D3278" t="s">
        <v>477</v>
      </c>
      <c r="E3278" t="s">
        <v>132</v>
      </c>
      <c r="F3278" t="s">
        <v>133</v>
      </c>
      <c r="G3278" s="133">
        <v>9</v>
      </c>
      <c r="H3278" t="s">
        <v>246</v>
      </c>
      <c r="I3278" t="s">
        <v>525</v>
      </c>
      <c r="J3278" t="s">
        <v>530</v>
      </c>
      <c r="K3278" s="327">
        <v>2</v>
      </c>
      <c r="L3278" s="326">
        <v>2.529999939724803E-3</v>
      </c>
      <c r="N3278" s="327">
        <v>49</v>
      </c>
      <c r="O3278" s="326">
        <v>5.2100000903010368E-3</v>
      </c>
      <c r="Q3278" s="327">
        <v>595</v>
      </c>
      <c r="R3278" s="326">
        <v>4.8199999146163464E-3</v>
      </c>
      <c r="S3278" s="325"/>
    </row>
    <row r="3279" spans="1:19" x14ac:dyDescent="0.25">
      <c r="A3279" t="s">
        <v>478</v>
      </c>
      <c r="B3279" t="s">
        <v>284</v>
      </c>
      <c r="C3279" t="s">
        <v>309</v>
      </c>
      <c r="D3279" t="s">
        <v>477</v>
      </c>
      <c r="E3279" t="s">
        <v>132</v>
      </c>
      <c r="F3279" t="s">
        <v>133</v>
      </c>
      <c r="G3279" s="133">
        <v>9</v>
      </c>
      <c r="H3279" t="s">
        <v>246</v>
      </c>
      <c r="I3279" t="s">
        <v>525</v>
      </c>
      <c r="J3279" t="s">
        <v>529</v>
      </c>
      <c r="K3279" s="327">
        <v>36</v>
      </c>
      <c r="L3279" s="326">
        <v>4.5570001006126397E-2</v>
      </c>
      <c r="N3279" s="327">
        <v>377</v>
      </c>
      <c r="O3279" s="326">
        <v>4.0070001035928733E-2</v>
      </c>
      <c r="Q3279" s="327">
        <v>4962</v>
      </c>
      <c r="R3279" s="326">
        <v>4.0219999849796302E-2</v>
      </c>
      <c r="S3279" s="325"/>
    </row>
    <row r="3280" spans="1:19" x14ac:dyDescent="0.25">
      <c r="A3280" t="s">
        <v>478</v>
      </c>
      <c r="B3280" t="s">
        <v>284</v>
      </c>
      <c r="C3280" t="s">
        <v>309</v>
      </c>
      <c r="D3280" t="s">
        <v>477</v>
      </c>
      <c r="E3280" t="s">
        <v>132</v>
      </c>
      <c r="F3280" t="s">
        <v>133</v>
      </c>
      <c r="G3280">
        <v>9</v>
      </c>
      <c r="H3280" t="s">
        <v>246</v>
      </c>
      <c r="I3280" t="s">
        <v>525</v>
      </c>
      <c r="J3280" t="s">
        <v>528</v>
      </c>
      <c r="K3280" s="142">
        <v>111</v>
      </c>
      <c r="L3280" s="326">
        <v>0.14050999283790591</v>
      </c>
      <c r="N3280" s="142">
        <v>1187</v>
      </c>
      <c r="O3280" s="326">
        <v>0.12616999447345731</v>
      </c>
      <c r="Q3280" s="142">
        <v>15699</v>
      </c>
      <c r="R3280" s="326">
        <v>0.12724000215530401</v>
      </c>
    </row>
    <row r="3281" spans="1:19" x14ac:dyDescent="0.25">
      <c r="A3281" t="s">
        <v>478</v>
      </c>
      <c r="B3281" t="s">
        <v>284</v>
      </c>
      <c r="C3281" t="s">
        <v>309</v>
      </c>
      <c r="D3281" t="s">
        <v>477</v>
      </c>
      <c r="E3281" t="s">
        <v>132</v>
      </c>
      <c r="F3281" t="s">
        <v>133</v>
      </c>
      <c r="G3281" s="133">
        <v>9</v>
      </c>
      <c r="H3281" t="s">
        <v>246</v>
      </c>
      <c r="I3281" t="s">
        <v>525</v>
      </c>
      <c r="J3281" t="s">
        <v>527</v>
      </c>
      <c r="K3281" s="327">
        <v>207</v>
      </c>
      <c r="L3281" s="326">
        <v>0.26203000545501709</v>
      </c>
      <c r="N3281" s="327">
        <v>2404</v>
      </c>
      <c r="O3281" s="326">
        <v>0.25552999973297119</v>
      </c>
      <c r="Q3281" s="327">
        <v>30576</v>
      </c>
      <c r="R3281" s="326">
        <v>0.2478100061416626</v>
      </c>
      <c r="S3281" s="325"/>
    </row>
    <row r="3282" spans="1:19" x14ac:dyDescent="0.25">
      <c r="A3282" t="s">
        <v>478</v>
      </c>
      <c r="B3282" t="s">
        <v>284</v>
      </c>
      <c r="C3282" t="s">
        <v>309</v>
      </c>
      <c r="D3282" t="s">
        <v>477</v>
      </c>
      <c r="E3282" t="s">
        <v>132</v>
      </c>
      <c r="F3282" t="s">
        <v>133</v>
      </c>
      <c r="G3282" s="133">
        <v>9</v>
      </c>
      <c r="H3282" t="s">
        <v>246</v>
      </c>
      <c r="I3282" t="s">
        <v>525</v>
      </c>
      <c r="J3282" t="s">
        <v>526</v>
      </c>
      <c r="K3282" s="327">
        <v>202</v>
      </c>
      <c r="L3282" s="326">
        <v>0.25569999217987061</v>
      </c>
      <c r="N3282" s="327">
        <v>2392</v>
      </c>
      <c r="O3282" s="326">
        <v>0.25424998998641968</v>
      </c>
      <c r="Q3282" s="327">
        <v>30917</v>
      </c>
      <c r="R3282" s="326">
        <v>0.25056999921798712</v>
      </c>
      <c r="S3282" s="325"/>
    </row>
    <row r="3283" spans="1:19" x14ac:dyDescent="0.25">
      <c r="A3283" t="s">
        <v>478</v>
      </c>
      <c r="B3283" t="s">
        <v>284</v>
      </c>
      <c r="C3283" t="s">
        <v>309</v>
      </c>
      <c r="D3283" t="s">
        <v>477</v>
      </c>
      <c r="E3283" t="s">
        <v>132</v>
      </c>
      <c r="F3283" t="s">
        <v>133</v>
      </c>
      <c r="G3283" s="133">
        <v>9</v>
      </c>
      <c r="H3283" t="s">
        <v>246</v>
      </c>
      <c r="I3283" t="s">
        <v>525</v>
      </c>
      <c r="J3283" t="s">
        <v>259</v>
      </c>
      <c r="K3283" s="327">
        <v>133</v>
      </c>
      <c r="L3283" s="326">
        <v>0.16834999620914459</v>
      </c>
      <c r="N3283" s="327">
        <v>1772</v>
      </c>
      <c r="O3283" s="326">
        <v>0.18835000693798071</v>
      </c>
      <c r="Q3283" s="327">
        <v>23351</v>
      </c>
      <c r="R3283" s="326">
        <v>0.18925000727176669</v>
      </c>
      <c r="S3283" s="325"/>
    </row>
    <row r="3284" spans="1:19" x14ac:dyDescent="0.25">
      <c r="A3284" t="s">
        <v>478</v>
      </c>
      <c r="B3284" t="s">
        <v>284</v>
      </c>
      <c r="C3284" t="s">
        <v>309</v>
      </c>
      <c r="D3284" t="s">
        <v>477</v>
      </c>
      <c r="E3284" t="s">
        <v>132</v>
      </c>
      <c r="F3284" t="s">
        <v>133</v>
      </c>
      <c r="G3284" s="133">
        <v>9</v>
      </c>
      <c r="H3284" t="s">
        <v>246</v>
      </c>
      <c r="I3284" t="s">
        <v>525</v>
      </c>
      <c r="J3284" t="s">
        <v>260</v>
      </c>
      <c r="K3284" s="327">
        <v>99</v>
      </c>
      <c r="L3284" s="326">
        <v>0.12532000243663791</v>
      </c>
      <c r="N3284" s="327">
        <v>1227</v>
      </c>
      <c r="O3284" s="326">
        <v>0.13041999936103821</v>
      </c>
      <c r="Q3284" s="327">
        <v>17285</v>
      </c>
      <c r="R3284" s="326">
        <v>0.14009000360965729</v>
      </c>
      <c r="S3284" s="325"/>
    </row>
    <row r="3285" spans="1:19" x14ac:dyDescent="0.25">
      <c r="A3285" t="s">
        <v>478</v>
      </c>
      <c r="B3285" t="s">
        <v>284</v>
      </c>
      <c r="C3285" t="s">
        <v>309</v>
      </c>
      <c r="D3285" t="s">
        <v>477</v>
      </c>
      <c r="E3285" t="s">
        <v>132</v>
      </c>
      <c r="F3285" t="s">
        <v>133</v>
      </c>
      <c r="G3285" s="133">
        <v>9</v>
      </c>
      <c r="H3285" t="s">
        <v>246</v>
      </c>
      <c r="I3285" t="s">
        <v>521</v>
      </c>
      <c r="J3285" t="s">
        <v>524</v>
      </c>
      <c r="K3285" s="327">
        <v>657</v>
      </c>
      <c r="L3285" s="326">
        <v>0.8316500186920166</v>
      </c>
      <c r="M3285" s="326">
        <v>0.87599998712539673</v>
      </c>
      <c r="N3285" s="327">
        <v>7770</v>
      </c>
      <c r="O3285" s="326">
        <v>0.82589000463485718</v>
      </c>
      <c r="P3285" s="326">
        <v>0.85506999492645264</v>
      </c>
      <c r="Q3285" s="327">
        <v>99716</v>
      </c>
      <c r="R3285" s="326">
        <v>0.80817002058029175</v>
      </c>
      <c r="S3285" s="325">
        <v>0.84360998868942261</v>
      </c>
    </row>
    <row r="3286" spans="1:19" x14ac:dyDescent="0.25">
      <c r="A3286" t="s">
        <v>478</v>
      </c>
      <c r="B3286" t="s">
        <v>284</v>
      </c>
      <c r="C3286" t="s">
        <v>309</v>
      </c>
      <c r="D3286" t="s">
        <v>477</v>
      </c>
      <c r="E3286" t="s">
        <v>132</v>
      </c>
      <c r="F3286" t="s">
        <v>133</v>
      </c>
      <c r="G3286">
        <v>9</v>
      </c>
      <c r="H3286" t="s">
        <v>246</v>
      </c>
      <c r="I3286" t="s">
        <v>521</v>
      </c>
      <c r="J3286" t="s">
        <v>523</v>
      </c>
      <c r="K3286" s="142">
        <v>47</v>
      </c>
      <c r="L3286" s="326">
        <v>5.948999896645546E-2</v>
      </c>
      <c r="M3286" s="326">
        <v>6.2669999897480011E-2</v>
      </c>
      <c r="N3286" s="142">
        <v>767</v>
      </c>
      <c r="O3286" s="326">
        <v>8.1529997289180756E-2</v>
      </c>
      <c r="P3286" s="326">
        <v>8.4409996867179871E-2</v>
      </c>
      <c r="Q3286" s="142">
        <v>10969</v>
      </c>
      <c r="R3286" s="326">
        <v>8.8899999856948853E-2</v>
      </c>
      <c r="S3286" s="326">
        <v>9.2799998819828033E-2</v>
      </c>
    </row>
    <row r="3287" spans="1:19" x14ac:dyDescent="0.25">
      <c r="A3287" t="s">
        <v>478</v>
      </c>
      <c r="B3287" t="s">
        <v>284</v>
      </c>
      <c r="C3287" t="s">
        <v>309</v>
      </c>
      <c r="D3287" t="s">
        <v>477</v>
      </c>
      <c r="E3287" t="s">
        <v>132</v>
      </c>
      <c r="F3287" t="s">
        <v>133</v>
      </c>
      <c r="G3287" s="133">
        <v>9</v>
      </c>
      <c r="H3287" t="s">
        <v>246</v>
      </c>
      <c r="I3287" t="s">
        <v>521</v>
      </c>
      <c r="J3287" t="s">
        <v>522</v>
      </c>
      <c r="K3287" s="327">
        <v>46</v>
      </c>
      <c r="L3287" s="326">
        <v>5.8230001479387283E-2</v>
      </c>
      <c r="M3287" s="326">
        <v>6.1330001801252372E-2</v>
      </c>
      <c r="N3287" s="327">
        <v>550</v>
      </c>
      <c r="O3287" s="326">
        <v>5.8460000902414322E-2</v>
      </c>
      <c r="P3287" s="326">
        <v>6.0529999434947968E-2</v>
      </c>
      <c r="Q3287" s="327">
        <v>7517</v>
      </c>
      <c r="R3287" s="326">
        <v>6.0920000076293952E-2</v>
      </c>
      <c r="S3287" s="325">
        <v>6.3589997589588165E-2</v>
      </c>
    </row>
    <row r="3288" spans="1:19" x14ac:dyDescent="0.25">
      <c r="A3288" t="s">
        <v>478</v>
      </c>
      <c r="B3288" t="s">
        <v>284</v>
      </c>
      <c r="C3288" t="s">
        <v>309</v>
      </c>
      <c r="D3288" t="s">
        <v>477</v>
      </c>
      <c r="E3288" t="s">
        <v>132</v>
      </c>
      <c r="F3288" t="s">
        <v>133</v>
      </c>
      <c r="G3288" s="133">
        <v>9</v>
      </c>
      <c r="H3288" t="s">
        <v>246</v>
      </c>
      <c r="I3288" t="s">
        <v>521</v>
      </c>
      <c r="J3288" t="s">
        <v>438</v>
      </c>
      <c r="K3288" s="327">
        <v>40</v>
      </c>
      <c r="L3288" s="326">
        <v>5.0629999488592148E-2</v>
      </c>
      <c r="N3288" s="327">
        <v>321</v>
      </c>
      <c r="O3288" s="326">
        <v>3.4120000898838043E-2</v>
      </c>
      <c r="Q3288" s="327">
        <v>5183</v>
      </c>
      <c r="R3288" s="326">
        <v>4.2010001838207238E-2</v>
      </c>
      <c r="S3288" s="325"/>
    </row>
    <row r="3289" spans="1:19" x14ac:dyDescent="0.25">
      <c r="A3289" t="s">
        <v>478</v>
      </c>
      <c r="B3289" t="s">
        <v>284</v>
      </c>
      <c r="C3289" t="s">
        <v>309</v>
      </c>
      <c r="D3289" t="s">
        <v>477</v>
      </c>
      <c r="E3289" t="s">
        <v>132</v>
      </c>
      <c r="F3289" t="s">
        <v>133</v>
      </c>
      <c r="G3289" s="133">
        <v>9</v>
      </c>
      <c r="H3289" t="s">
        <v>246</v>
      </c>
      <c r="I3289" t="s">
        <v>517</v>
      </c>
      <c r="J3289" t="s">
        <v>520</v>
      </c>
      <c r="K3289" s="327">
        <v>297</v>
      </c>
      <c r="L3289" s="326">
        <v>0.37595000863075262</v>
      </c>
      <c r="N3289" s="327">
        <v>3364</v>
      </c>
      <c r="O3289" s="326">
        <v>0.35756999254226679</v>
      </c>
      <c r="Q3289" s="327">
        <v>43571</v>
      </c>
      <c r="R3289" s="326">
        <v>0.35313001275062561</v>
      </c>
      <c r="S3289" s="325"/>
    </row>
    <row r="3290" spans="1:19" x14ac:dyDescent="0.25">
      <c r="A3290" t="s">
        <v>478</v>
      </c>
      <c r="B3290" t="s">
        <v>284</v>
      </c>
      <c r="C3290" t="s">
        <v>309</v>
      </c>
      <c r="D3290" t="s">
        <v>477</v>
      </c>
      <c r="E3290" t="s">
        <v>132</v>
      </c>
      <c r="F3290" t="s">
        <v>133</v>
      </c>
      <c r="G3290">
        <v>9</v>
      </c>
      <c r="H3290" t="s">
        <v>246</v>
      </c>
      <c r="I3290" t="s">
        <v>517</v>
      </c>
      <c r="J3290" t="s">
        <v>519</v>
      </c>
      <c r="K3290" s="142">
        <v>241</v>
      </c>
      <c r="L3290" s="326">
        <v>0.3050599992275238</v>
      </c>
      <c r="N3290" s="142">
        <v>2707</v>
      </c>
      <c r="O3290" s="326">
        <v>0.28773000836372381</v>
      </c>
      <c r="Q3290" s="142">
        <v>34904</v>
      </c>
      <c r="R3290" s="326">
        <v>0.28288999199867249</v>
      </c>
    </row>
    <row r="3291" spans="1:19" x14ac:dyDescent="0.25">
      <c r="A3291" t="s">
        <v>478</v>
      </c>
      <c r="B3291" t="s">
        <v>284</v>
      </c>
      <c r="C3291" t="s">
        <v>309</v>
      </c>
      <c r="D3291" t="s">
        <v>477</v>
      </c>
      <c r="E3291" t="s">
        <v>132</v>
      </c>
      <c r="F3291" t="s">
        <v>133</v>
      </c>
      <c r="G3291" s="133">
        <v>9</v>
      </c>
      <c r="H3291" t="s">
        <v>246</v>
      </c>
      <c r="I3291" t="s">
        <v>517</v>
      </c>
      <c r="J3291" t="s">
        <v>518</v>
      </c>
      <c r="K3291" s="327">
        <v>252</v>
      </c>
      <c r="L3291" s="326">
        <v>0.31898999214172358</v>
      </c>
      <c r="N3291" s="327">
        <v>3337</v>
      </c>
      <c r="O3291" s="326">
        <v>0.3546999990940094</v>
      </c>
      <c r="Q3291" s="327">
        <v>44910</v>
      </c>
      <c r="R3291" s="326">
        <v>0.3639799952507019</v>
      </c>
      <c r="S3291" s="325"/>
    </row>
    <row r="3292" spans="1:19" x14ac:dyDescent="0.25">
      <c r="A3292" t="s">
        <v>478</v>
      </c>
      <c r="B3292" t="s">
        <v>284</v>
      </c>
      <c r="C3292" t="s">
        <v>309</v>
      </c>
      <c r="D3292" t="s">
        <v>477</v>
      </c>
      <c r="E3292" t="s">
        <v>132</v>
      </c>
      <c r="F3292" t="s">
        <v>133</v>
      </c>
      <c r="G3292" s="133">
        <v>9</v>
      </c>
      <c r="H3292" t="s">
        <v>246</v>
      </c>
      <c r="I3292" t="s">
        <v>513</v>
      </c>
      <c r="J3292" t="s">
        <v>516</v>
      </c>
      <c r="K3292" s="327">
        <v>30</v>
      </c>
      <c r="L3292" s="326">
        <v>3.7969999015331268E-2</v>
      </c>
      <c r="M3292" s="326">
        <v>4.3230000883340843E-2</v>
      </c>
      <c r="N3292" s="327">
        <v>253</v>
      </c>
      <c r="O3292" s="326">
        <v>2.6890000328421589E-2</v>
      </c>
      <c r="P3292" s="326">
        <v>3.1939998269081123E-2</v>
      </c>
      <c r="Q3292" s="327">
        <v>4179</v>
      </c>
      <c r="R3292" s="326">
        <v>3.3870000392198563E-2</v>
      </c>
      <c r="S3292" s="325">
        <v>3.8320001214742661E-2</v>
      </c>
    </row>
    <row r="3293" spans="1:19" x14ac:dyDescent="0.25">
      <c r="A3293" t="s">
        <v>478</v>
      </c>
      <c r="B3293" t="s">
        <v>284</v>
      </c>
      <c r="C3293" t="s">
        <v>309</v>
      </c>
      <c r="D3293" t="s">
        <v>477</v>
      </c>
      <c r="E3293" t="s">
        <v>132</v>
      </c>
      <c r="F3293" t="s">
        <v>133</v>
      </c>
      <c r="G3293" s="133">
        <v>9</v>
      </c>
      <c r="H3293" t="s">
        <v>246</v>
      </c>
      <c r="I3293" t="s">
        <v>513</v>
      </c>
      <c r="J3293" t="s">
        <v>515</v>
      </c>
      <c r="K3293" s="327">
        <v>75</v>
      </c>
      <c r="L3293" s="326">
        <v>9.4939999282360077E-2</v>
      </c>
      <c r="M3293" s="326">
        <v>0.1080700010061264</v>
      </c>
      <c r="N3293" s="327">
        <v>910</v>
      </c>
      <c r="O3293" s="326">
        <v>9.6730001270771027E-2</v>
      </c>
      <c r="P3293" s="326">
        <v>0.1148800030350685</v>
      </c>
      <c r="Q3293" s="327">
        <v>13286</v>
      </c>
      <c r="R3293" s="326">
        <v>0.1076800003647804</v>
      </c>
      <c r="S3293" s="325">
        <v>0.12182000279426571</v>
      </c>
    </row>
    <row r="3294" spans="1:19" x14ac:dyDescent="0.25">
      <c r="A3294" t="s">
        <v>478</v>
      </c>
      <c r="B3294" t="s">
        <v>284</v>
      </c>
      <c r="C3294" t="s">
        <v>309</v>
      </c>
      <c r="D3294" t="s">
        <v>477</v>
      </c>
      <c r="E3294" t="s">
        <v>132</v>
      </c>
      <c r="F3294" t="s">
        <v>133</v>
      </c>
      <c r="G3294">
        <v>9</v>
      </c>
      <c r="H3294" t="s">
        <v>246</v>
      </c>
      <c r="I3294" t="s">
        <v>513</v>
      </c>
      <c r="J3294" t="s">
        <v>514</v>
      </c>
      <c r="K3294" s="142">
        <v>589</v>
      </c>
      <c r="L3294" s="326">
        <v>0.74557000398635864</v>
      </c>
      <c r="M3294" s="326">
        <v>0.84869998693466187</v>
      </c>
      <c r="N3294" s="142">
        <v>6758</v>
      </c>
      <c r="O3294" s="326">
        <v>0.71832001209259033</v>
      </c>
      <c r="P3294" s="326">
        <v>0.85317999124526978</v>
      </c>
      <c r="Q3294" s="142">
        <v>91601</v>
      </c>
      <c r="R3294" s="326">
        <v>0.74239999055862427</v>
      </c>
      <c r="S3294" s="326">
        <v>0.83986997604370117</v>
      </c>
    </row>
    <row r="3295" spans="1:19" x14ac:dyDescent="0.25">
      <c r="A3295" t="s">
        <v>478</v>
      </c>
      <c r="B3295" t="s">
        <v>284</v>
      </c>
      <c r="C3295" t="s">
        <v>309</v>
      </c>
      <c r="D3295" t="s">
        <v>477</v>
      </c>
      <c r="E3295" t="s">
        <v>132</v>
      </c>
      <c r="F3295" t="s">
        <v>133</v>
      </c>
      <c r="G3295" s="133">
        <v>9</v>
      </c>
      <c r="H3295" t="s">
        <v>246</v>
      </c>
      <c r="I3295" t="s">
        <v>513</v>
      </c>
      <c r="J3295" t="s">
        <v>512</v>
      </c>
      <c r="K3295" s="327">
        <v>96</v>
      </c>
      <c r="L3295" s="326">
        <v>0.12151999771595</v>
      </c>
      <c r="N3295" s="327">
        <v>1487</v>
      </c>
      <c r="O3295" s="326">
        <v>0.15805999934673309</v>
      </c>
      <c r="Q3295" s="327">
        <v>14319</v>
      </c>
      <c r="R3295" s="326">
        <v>0.11604999750852581</v>
      </c>
      <c r="S3295" s="325"/>
    </row>
    <row r="3296" spans="1:19" x14ac:dyDescent="0.25">
      <c r="A3296" t="s">
        <v>478</v>
      </c>
      <c r="B3296" t="s">
        <v>284</v>
      </c>
      <c r="C3296" t="s">
        <v>309</v>
      </c>
      <c r="D3296" t="s">
        <v>477</v>
      </c>
      <c r="E3296" t="s">
        <v>132</v>
      </c>
      <c r="F3296" t="s">
        <v>133</v>
      </c>
      <c r="G3296" s="133">
        <v>9</v>
      </c>
      <c r="H3296" t="s">
        <v>246</v>
      </c>
      <c r="I3296" t="s">
        <v>575</v>
      </c>
      <c r="J3296" t="s">
        <v>511</v>
      </c>
      <c r="K3296" s="327">
        <v>16</v>
      </c>
      <c r="L3296" s="326">
        <v>2.0250000059604641E-2</v>
      </c>
      <c r="M3296" s="326">
        <v>2.322000078856945E-2</v>
      </c>
      <c r="N3296" s="327">
        <v>387</v>
      </c>
      <c r="O3296" s="326">
        <v>4.1140001267194748E-2</v>
      </c>
      <c r="P3296" s="326">
        <v>4.4319998472929001E-2</v>
      </c>
      <c r="Q3296" s="327">
        <v>5100</v>
      </c>
      <c r="R3296" s="326">
        <v>4.1329998522996902E-2</v>
      </c>
      <c r="S3296" s="325">
        <v>4.4070001691579819E-2</v>
      </c>
    </row>
    <row r="3297" spans="1:19" x14ac:dyDescent="0.25">
      <c r="A3297" t="s">
        <v>478</v>
      </c>
      <c r="B3297" t="s">
        <v>284</v>
      </c>
      <c r="C3297" t="s">
        <v>309</v>
      </c>
      <c r="D3297" t="s">
        <v>477</v>
      </c>
      <c r="E3297" t="s">
        <v>132</v>
      </c>
      <c r="F3297" t="s">
        <v>133</v>
      </c>
      <c r="G3297">
        <v>9</v>
      </c>
      <c r="H3297" t="s">
        <v>246</v>
      </c>
      <c r="I3297" t="s">
        <v>575</v>
      </c>
      <c r="J3297" t="s">
        <v>510</v>
      </c>
      <c r="K3297" s="142">
        <v>15</v>
      </c>
      <c r="L3297" s="326">
        <v>1.8990000709891319E-2</v>
      </c>
      <c r="M3297" s="326">
        <v>2.1770000457763668E-2</v>
      </c>
      <c r="N3297" s="142">
        <v>114</v>
      </c>
      <c r="O3297" s="326">
        <v>1.212000008672476E-2</v>
      </c>
      <c r="P3297" s="326">
        <v>1.3059999793767931E-2</v>
      </c>
      <c r="Q3297" s="142">
        <v>2781</v>
      </c>
      <c r="R3297" s="326">
        <v>2.2539999336004261E-2</v>
      </c>
      <c r="S3297" s="326">
        <v>2.4029999971389771E-2</v>
      </c>
    </row>
    <row r="3298" spans="1:19" x14ac:dyDescent="0.25">
      <c r="A3298" t="s">
        <v>478</v>
      </c>
      <c r="B3298" t="s">
        <v>284</v>
      </c>
      <c r="C3298" t="s">
        <v>309</v>
      </c>
      <c r="D3298" t="s">
        <v>477</v>
      </c>
      <c r="E3298" t="s">
        <v>132</v>
      </c>
      <c r="F3298" t="s">
        <v>133</v>
      </c>
      <c r="G3298" s="133">
        <v>9</v>
      </c>
      <c r="H3298" t="s">
        <v>246</v>
      </c>
      <c r="I3298" t="s">
        <v>575</v>
      </c>
      <c r="J3298" t="s">
        <v>509</v>
      </c>
      <c r="K3298" s="327">
        <v>2</v>
      </c>
      <c r="L3298" s="326">
        <v>2.529999939724803E-3</v>
      </c>
      <c r="M3298" s="326">
        <v>2.899999963119626E-3</v>
      </c>
      <c r="N3298" s="327">
        <v>51</v>
      </c>
      <c r="O3298" s="326">
        <v>5.4199998266994953E-3</v>
      </c>
      <c r="P3298" s="326">
        <v>5.8400002308189869E-3</v>
      </c>
      <c r="Q3298" s="327">
        <v>909</v>
      </c>
      <c r="R3298" s="326">
        <v>7.3699997738003731E-3</v>
      </c>
      <c r="S3298" s="325">
        <v>7.8499997034668922E-3</v>
      </c>
    </row>
    <row r="3299" spans="1:19" x14ac:dyDescent="0.25">
      <c r="A3299" t="s">
        <v>478</v>
      </c>
      <c r="B3299" t="s">
        <v>284</v>
      </c>
      <c r="C3299" t="s">
        <v>309</v>
      </c>
      <c r="D3299" t="s">
        <v>477</v>
      </c>
      <c r="E3299" t="s">
        <v>132</v>
      </c>
      <c r="F3299" t="s">
        <v>133</v>
      </c>
      <c r="G3299">
        <v>9</v>
      </c>
      <c r="H3299" t="s">
        <v>246</v>
      </c>
      <c r="I3299" t="s">
        <v>575</v>
      </c>
      <c r="J3299" t="s">
        <v>508</v>
      </c>
      <c r="K3299" s="142">
        <v>2</v>
      </c>
      <c r="L3299" s="326">
        <v>2.529999939724803E-3</v>
      </c>
      <c r="M3299" s="326">
        <v>2.899999963119626E-3</v>
      </c>
      <c r="N3299" s="142">
        <v>76</v>
      </c>
      <c r="O3299" s="326">
        <v>8.0800000578165054E-3</v>
      </c>
      <c r="P3299" s="326">
        <v>8.7000001221895218E-3</v>
      </c>
      <c r="Q3299" s="142">
        <v>2219</v>
      </c>
      <c r="R3299" s="326">
        <v>1.7980000004172329E-2</v>
      </c>
      <c r="S3299" s="326">
        <v>1.9169999286532399E-2</v>
      </c>
    </row>
    <row r="3300" spans="1:19" x14ac:dyDescent="0.25">
      <c r="A3300" t="s">
        <v>478</v>
      </c>
      <c r="B3300" t="s">
        <v>284</v>
      </c>
      <c r="C3300" t="s">
        <v>309</v>
      </c>
      <c r="D3300" t="s">
        <v>477</v>
      </c>
      <c r="E3300" t="s">
        <v>132</v>
      </c>
      <c r="F3300" t="s">
        <v>133</v>
      </c>
      <c r="G3300" s="133">
        <v>9</v>
      </c>
      <c r="H3300" t="s">
        <v>246</v>
      </c>
      <c r="I3300" t="s">
        <v>575</v>
      </c>
      <c r="J3300" t="s">
        <v>438</v>
      </c>
      <c r="K3300" s="327">
        <v>101</v>
      </c>
      <c r="L3300" s="326">
        <v>0.1278499960899353</v>
      </c>
      <c r="N3300" s="327">
        <v>676</v>
      </c>
      <c r="O3300" s="326">
        <v>7.1850001811981201E-2</v>
      </c>
      <c r="Q3300" s="327">
        <v>7648</v>
      </c>
      <c r="R3300" s="326">
        <v>6.1980001628398902E-2</v>
      </c>
      <c r="S3300" s="325"/>
    </row>
    <row r="3301" spans="1:19" x14ac:dyDescent="0.25">
      <c r="A3301" t="s">
        <v>478</v>
      </c>
      <c r="B3301" t="s">
        <v>284</v>
      </c>
      <c r="C3301" t="s">
        <v>309</v>
      </c>
      <c r="D3301" t="s">
        <v>477</v>
      </c>
      <c r="E3301" t="s">
        <v>132</v>
      </c>
      <c r="F3301" t="s">
        <v>133</v>
      </c>
      <c r="G3301" s="133">
        <v>9</v>
      </c>
      <c r="H3301" t="s">
        <v>246</v>
      </c>
      <c r="I3301" t="s">
        <v>575</v>
      </c>
      <c r="J3301" t="s">
        <v>507</v>
      </c>
      <c r="K3301" s="327">
        <v>654</v>
      </c>
      <c r="L3301" s="326">
        <v>0.82784998416900635</v>
      </c>
      <c r="M3301" s="326">
        <v>0.94919997453689575</v>
      </c>
      <c r="N3301" s="327">
        <v>8104</v>
      </c>
      <c r="O3301" s="326">
        <v>0.86138999462127686</v>
      </c>
      <c r="P3301" s="326">
        <v>0.92808002233505249</v>
      </c>
      <c r="Q3301" s="327">
        <v>104728</v>
      </c>
      <c r="R3301" s="326">
        <v>0.84878998994827271</v>
      </c>
      <c r="S3301" s="325">
        <v>0.90487998723983765</v>
      </c>
    </row>
    <row r="3302" spans="1:19" x14ac:dyDescent="0.25">
      <c r="A3302" t="s">
        <v>478</v>
      </c>
      <c r="B3302" t="s">
        <v>284</v>
      </c>
      <c r="C3302" t="s">
        <v>309</v>
      </c>
      <c r="D3302" t="s">
        <v>477</v>
      </c>
      <c r="E3302" t="s">
        <v>132</v>
      </c>
      <c r="F3302" t="s">
        <v>133</v>
      </c>
      <c r="G3302">
        <v>9</v>
      </c>
      <c r="H3302" t="s">
        <v>246</v>
      </c>
      <c r="I3302" t="s">
        <v>576</v>
      </c>
      <c r="J3302" t="s">
        <v>485</v>
      </c>
      <c r="K3302" s="142">
        <v>0</v>
      </c>
      <c r="L3302" s="326">
        <v>0</v>
      </c>
      <c r="N3302" s="142">
        <v>2</v>
      </c>
      <c r="O3302" s="326">
        <v>2.0999999833293259E-4</v>
      </c>
      <c r="P3302" s="326">
        <v>1</v>
      </c>
      <c r="Q3302" s="142">
        <v>2</v>
      </c>
      <c r="R3302" s="326">
        <v>1.99999994947575E-5</v>
      </c>
      <c r="S3302" s="326">
        <v>0.5</v>
      </c>
    </row>
    <row r="3303" spans="1:19" x14ac:dyDescent="0.25">
      <c r="A3303" t="s">
        <v>478</v>
      </c>
      <c r="B3303" t="s">
        <v>284</v>
      </c>
      <c r="C3303" t="s">
        <v>309</v>
      </c>
      <c r="D3303" t="s">
        <v>477</v>
      </c>
      <c r="E3303" t="s">
        <v>132</v>
      </c>
      <c r="F3303" t="s">
        <v>133</v>
      </c>
      <c r="G3303">
        <v>9</v>
      </c>
      <c r="H3303" t="s">
        <v>246</v>
      </c>
      <c r="I3303" t="s">
        <v>576</v>
      </c>
      <c r="J3303" t="s">
        <v>484</v>
      </c>
      <c r="K3303" s="142">
        <v>0</v>
      </c>
      <c r="L3303" s="326">
        <v>0</v>
      </c>
      <c r="N3303" s="142">
        <v>0</v>
      </c>
      <c r="O3303" s="326">
        <v>0</v>
      </c>
      <c r="P3303" s="326">
        <v>0</v>
      </c>
      <c r="Q3303" s="142">
        <v>2</v>
      </c>
      <c r="R3303" s="326">
        <v>1.99999994947575E-5</v>
      </c>
      <c r="S3303" s="326">
        <v>0.5</v>
      </c>
    </row>
    <row r="3304" spans="1:19" x14ac:dyDescent="0.25">
      <c r="A3304" t="s">
        <v>478</v>
      </c>
      <c r="B3304" t="s">
        <v>284</v>
      </c>
      <c r="C3304" t="s">
        <v>309</v>
      </c>
      <c r="D3304" t="s">
        <v>477</v>
      </c>
      <c r="E3304" t="s">
        <v>132</v>
      </c>
      <c r="F3304" t="s">
        <v>133</v>
      </c>
      <c r="G3304">
        <v>9</v>
      </c>
      <c r="H3304" t="s">
        <v>246</v>
      </c>
      <c r="I3304" t="s">
        <v>576</v>
      </c>
      <c r="J3304" t="s">
        <v>438</v>
      </c>
      <c r="K3304" s="142">
        <v>790</v>
      </c>
      <c r="L3304" s="326">
        <v>1</v>
      </c>
      <c r="N3304" s="142">
        <v>9406</v>
      </c>
      <c r="O3304" s="326">
        <v>0.9997900128364563</v>
      </c>
      <c r="Q3304" s="142">
        <v>123381</v>
      </c>
      <c r="R3304" s="326">
        <v>0.99997001886367798</v>
      </c>
    </row>
    <row r="3305" spans="1:19" x14ac:dyDescent="0.25">
      <c r="A3305" t="s">
        <v>478</v>
      </c>
      <c r="B3305" t="s">
        <v>284</v>
      </c>
      <c r="C3305" t="s">
        <v>309</v>
      </c>
      <c r="D3305" t="s">
        <v>477</v>
      </c>
      <c r="E3305" t="s">
        <v>132</v>
      </c>
      <c r="F3305" t="s">
        <v>133</v>
      </c>
      <c r="G3305">
        <v>9</v>
      </c>
      <c r="H3305" t="s">
        <v>246</v>
      </c>
      <c r="I3305" t="s">
        <v>504</v>
      </c>
      <c r="J3305" t="s">
        <v>506</v>
      </c>
      <c r="K3305" s="142">
        <v>96</v>
      </c>
      <c r="L3305" s="326">
        <v>0.12151999771595</v>
      </c>
      <c r="N3305" s="142">
        <v>1487</v>
      </c>
      <c r="O3305" s="326">
        <v>0.15805999934673309</v>
      </c>
      <c r="Q3305" s="142">
        <v>14319</v>
      </c>
      <c r="R3305" s="326">
        <v>0.11604999750852581</v>
      </c>
    </row>
    <row r="3306" spans="1:19" x14ac:dyDescent="0.25">
      <c r="A3306" t="s">
        <v>478</v>
      </c>
      <c r="B3306" t="s">
        <v>284</v>
      </c>
      <c r="C3306" t="s">
        <v>309</v>
      </c>
      <c r="D3306" t="s">
        <v>477</v>
      </c>
      <c r="E3306" t="s">
        <v>132</v>
      </c>
      <c r="F3306" t="s">
        <v>133</v>
      </c>
      <c r="G3306" s="133">
        <v>9</v>
      </c>
      <c r="H3306" t="s">
        <v>246</v>
      </c>
      <c r="I3306" t="s">
        <v>504</v>
      </c>
      <c r="J3306" t="s">
        <v>424</v>
      </c>
      <c r="K3306" s="327">
        <v>75</v>
      </c>
      <c r="L3306" s="326">
        <v>9.4939999282360077E-2</v>
      </c>
      <c r="M3306" s="326">
        <v>0.1080700010061264</v>
      </c>
      <c r="N3306" s="327">
        <v>910</v>
      </c>
      <c r="O3306" s="326">
        <v>9.6730001270771027E-2</v>
      </c>
      <c r="P3306" s="326">
        <v>0.1148800030350685</v>
      </c>
      <c r="Q3306" s="327">
        <v>13286</v>
      </c>
      <c r="R3306" s="326">
        <v>0.1076800003647804</v>
      </c>
      <c r="S3306" s="325">
        <v>0.12182000279426571</v>
      </c>
    </row>
    <row r="3307" spans="1:19" x14ac:dyDescent="0.25">
      <c r="A3307" t="s">
        <v>478</v>
      </c>
      <c r="B3307" t="s">
        <v>284</v>
      </c>
      <c r="C3307" t="s">
        <v>309</v>
      </c>
      <c r="D3307" t="s">
        <v>477</v>
      </c>
      <c r="E3307" t="s">
        <v>132</v>
      </c>
      <c r="F3307" t="s">
        <v>133</v>
      </c>
      <c r="G3307" s="133">
        <v>9</v>
      </c>
      <c r="H3307" t="s">
        <v>246</v>
      </c>
      <c r="I3307" t="s">
        <v>504</v>
      </c>
      <c r="J3307" t="s">
        <v>455</v>
      </c>
      <c r="K3307" s="327">
        <v>269</v>
      </c>
      <c r="L3307" s="326">
        <v>0.34051001071929932</v>
      </c>
      <c r="M3307" s="326">
        <v>0.38760998845100397</v>
      </c>
      <c r="N3307" s="327">
        <v>3476</v>
      </c>
      <c r="O3307" s="326">
        <v>0.36947000026702881</v>
      </c>
      <c r="P3307" s="326">
        <v>0.43882998824119568</v>
      </c>
      <c r="Q3307" s="327">
        <v>43045</v>
      </c>
      <c r="R3307" s="326">
        <v>0.34887000918388372</v>
      </c>
      <c r="S3307" s="325">
        <v>0.39467000961303711</v>
      </c>
    </row>
    <row r="3308" spans="1:19" x14ac:dyDescent="0.25">
      <c r="A3308" t="s">
        <v>478</v>
      </c>
      <c r="B3308" t="s">
        <v>284</v>
      </c>
      <c r="C3308" t="s">
        <v>309</v>
      </c>
      <c r="D3308" t="s">
        <v>477</v>
      </c>
      <c r="E3308" t="s">
        <v>132</v>
      </c>
      <c r="F3308" t="s">
        <v>133</v>
      </c>
      <c r="G3308" s="133">
        <v>9</v>
      </c>
      <c r="H3308" t="s">
        <v>246</v>
      </c>
      <c r="I3308" t="s">
        <v>504</v>
      </c>
      <c r="J3308" t="s">
        <v>505</v>
      </c>
      <c r="K3308" s="327">
        <v>286</v>
      </c>
      <c r="L3308" s="326">
        <v>0.36202999949455261</v>
      </c>
      <c r="M3308" s="326">
        <v>0.41209998726844788</v>
      </c>
      <c r="N3308" s="327">
        <v>2936</v>
      </c>
      <c r="O3308" s="326">
        <v>0.31207001209259028</v>
      </c>
      <c r="P3308" s="326">
        <v>0.37066000699996948</v>
      </c>
      <c r="Q3308" s="327">
        <v>42835</v>
      </c>
      <c r="R3308" s="326">
        <v>0.34716999530792242</v>
      </c>
      <c r="S3308" s="325">
        <v>0.39274001121521002</v>
      </c>
    </row>
    <row r="3309" spans="1:19" x14ac:dyDescent="0.25">
      <c r="A3309" t="s">
        <v>478</v>
      </c>
      <c r="B3309" t="s">
        <v>284</v>
      </c>
      <c r="C3309" t="s">
        <v>309</v>
      </c>
      <c r="D3309" t="s">
        <v>477</v>
      </c>
      <c r="E3309" t="s">
        <v>132</v>
      </c>
      <c r="F3309" t="s">
        <v>133</v>
      </c>
      <c r="G3309" s="133">
        <v>9</v>
      </c>
      <c r="H3309" t="s">
        <v>246</v>
      </c>
      <c r="I3309" t="s">
        <v>504</v>
      </c>
      <c r="J3309" t="s">
        <v>503</v>
      </c>
      <c r="K3309" s="327">
        <v>64</v>
      </c>
      <c r="L3309" s="326">
        <v>8.1009998917579651E-2</v>
      </c>
      <c r="M3309" s="326">
        <v>9.2220000922679901E-2</v>
      </c>
      <c r="N3309" s="327">
        <v>599</v>
      </c>
      <c r="O3309" s="326">
        <v>6.3670001924037933E-2</v>
      </c>
      <c r="P3309" s="326">
        <v>7.5620003044605255E-2</v>
      </c>
      <c r="Q3309" s="327">
        <v>9900</v>
      </c>
      <c r="R3309" s="326">
        <v>8.0239996314048767E-2</v>
      </c>
      <c r="S3309" s="325">
        <v>9.0769998729228973E-2</v>
      </c>
    </row>
    <row r="3310" spans="1:19" x14ac:dyDescent="0.25">
      <c r="A3310" t="s">
        <v>478</v>
      </c>
      <c r="B3310" t="s">
        <v>284</v>
      </c>
      <c r="C3310" t="s">
        <v>309</v>
      </c>
      <c r="D3310" t="s">
        <v>477</v>
      </c>
      <c r="E3310" t="s">
        <v>132</v>
      </c>
      <c r="F3310" t="s">
        <v>133</v>
      </c>
      <c r="G3310" s="133">
        <v>9</v>
      </c>
      <c r="H3310" t="s">
        <v>246</v>
      </c>
      <c r="I3310" t="s">
        <v>501</v>
      </c>
      <c r="J3310" t="s">
        <v>502</v>
      </c>
      <c r="K3310" s="327">
        <v>96</v>
      </c>
      <c r="L3310" s="326">
        <v>0.12151999771595</v>
      </c>
      <c r="N3310" s="327">
        <v>1487</v>
      </c>
      <c r="O3310" s="326">
        <v>0.15805999934673309</v>
      </c>
      <c r="Q3310" s="327">
        <v>14319</v>
      </c>
      <c r="R3310" s="326">
        <v>0.11604999750852581</v>
      </c>
      <c r="S3310" s="325"/>
    </row>
    <row r="3311" spans="1:19" x14ac:dyDescent="0.25">
      <c r="A3311" t="s">
        <v>478</v>
      </c>
      <c r="B3311" t="s">
        <v>284</v>
      </c>
      <c r="C3311" t="s">
        <v>309</v>
      </c>
      <c r="D3311" t="s">
        <v>477</v>
      </c>
      <c r="E3311" t="s">
        <v>132</v>
      </c>
      <c r="F3311" t="s">
        <v>133</v>
      </c>
      <c r="G3311">
        <v>9</v>
      </c>
      <c r="H3311" t="s">
        <v>246</v>
      </c>
      <c r="I3311" t="s">
        <v>501</v>
      </c>
      <c r="J3311" t="s">
        <v>500</v>
      </c>
      <c r="K3311" s="142">
        <v>694</v>
      </c>
      <c r="L3311" s="326">
        <v>0.87848001718521118</v>
      </c>
      <c r="M3311" s="326">
        <v>1</v>
      </c>
      <c r="N3311" s="142">
        <v>7921</v>
      </c>
      <c r="O3311" s="326">
        <v>0.84193998575210571</v>
      </c>
      <c r="P3311" s="326">
        <v>1</v>
      </c>
      <c r="Q3311" s="142">
        <v>109066</v>
      </c>
      <c r="R3311" s="326">
        <v>0.88394999504089355</v>
      </c>
      <c r="S3311" s="326">
        <v>1</v>
      </c>
    </row>
    <row r="3312" spans="1:19" x14ac:dyDescent="0.25">
      <c r="A3312" t="s">
        <v>478</v>
      </c>
      <c r="B3312" t="s">
        <v>284</v>
      </c>
      <c r="C3312" t="s">
        <v>309</v>
      </c>
      <c r="D3312" t="s">
        <v>477</v>
      </c>
      <c r="E3312" t="s">
        <v>132</v>
      </c>
      <c r="F3312" t="s">
        <v>133</v>
      </c>
      <c r="G3312">
        <v>9</v>
      </c>
      <c r="H3312" t="s">
        <v>246</v>
      </c>
      <c r="I3312" t="s">
        <v>577</v>
      </c>
      <c r="J3312" t="s">
        <v>493</v>
      </c>
      <c r="K3312" s="142">
        <v>221</v>
      </c>
      <c r="L3312" s="326">
        <v>0.27974998950958252</v>
      </c>
      <c r="N3312" s="142">
        <v>3808</v>
      </c>
      <c r="O3312" s="326">
        <v>0.40476000308990479</v>
      </c>
      <c r="Q3312" s="142">
        <v>45663</v>
      </c>
      <c r="R3312" s="326">
        <v>0.37009000778198242</v>
      </c>
    </row>
    <row r="3313" spans="1:19" x14ac:dyDescent="0.25">
      <c r="A3313" t="s">
        <v>478</v>
      </c>
      <c r="B3313" t="s">
        <v>284</v>
      </c>
      <c r="C3313" t="s">
        <v>309</v>
      </c>
      <c r="D3313" t="s">
        <v>477</v>
      </c>
      <c r="E3313" t="s">
        <v>132</v>
      </c>
      <c r="F3313" t="s">
        <v>133</v>
      </c>
      <c r="G3313" s="133">
        <v>9</v>
      </c>
      <c r="H3313" t="s">
        <v>246</v>
      </c>
      <c r="I3313" t="s">
        <v>577</v>
      </c>
      <c r="J3313" t="s">
        <v>492</v>
      </c>
      <c r="K3313" s="327">
        <v>453</v>
      </c>
      <c r="L3313" s="326">
        <v>0.57341998815536499</v>
      </c>
      <c r="M3313" s="326">
        <v>0.79613000154495239</v>
      </c>
      <c r="N3313" s="327">
        <v>4394</v>
      </c>
      <c r="O3313" s="326">
        <v>0.4670499861240387</v>
      </c>
      <c r="P3313" s="326">
        <v>0.78464001417160034</v>
      </c>
      <c r="Q3313" s="327">
        <v>63272</v>
      </c>
      <c r="R3313" s="326">
        <v>0.51279997825622559</v>
      </c>
      <c r="S3313" s="325">
        <v>0.81407999992370605</v>
      </c>
    </row>
    <row r="3314" spans="1:19" x14ac:dyDescent="0.25">
      <c r="A3314" t="s">
        <v>478</v>
      </c>
      <c r="B3314" t="s">
        <v>284</v>
      </c>
      <c r="C3314" t="s">
        <v>309</v>
      </c>
      <c r="D3314" t="s">
        <v>477</v>
      </c>
      <c r="E3314" t="s">
        <v>132</v>
      </c>
      <c r="F3314" t="s">
        <v>133</v>
      </c>
      <c r="G3314" s="133">
        <v>9</v>
      </c>
      <c r="H3314" t="s">
        <v>246</v>
      </c>
      <c r="I3314" t="s">
        <v>577</v>
      </c>
      <c r="J3314" t="s">
        <v>491</v>
      </c>
      <c r="K3314" s="327">
        <v>69</v>
      </c>
      <c r="L3314" s="326">
        <v>8.7339997291564941E-2</v>
      </c>
      <c r="M3314" s="326">
        <v>0.1212700009346008</v>
      </c>
      <c r="N3314" s="327">
        <v>780</v>
      </c>
      <c r="O3314" s="326">
        <v>8.2910001277923584E-2</v>
      </c>
      <c r="P3314" s="326">
        <v>0.13929000496864319</v>
      </c>
      <c r="Q3314" s="327">
        <v>9186</v>
      </c>
      <c r="R3314" s="326">
        <v>7.4450001120567322E-2</v>
      </c>
      <c r="S3314" s="325">
        <v>0.11818999797105791</v>
      </c>
    </row>
    <row r="3315" spans="1:19" x14ac:dyDescent="0.25">
      <c r="A3315" t="s">
        <v>478</v>
      </c>
      <c r="B3315" t="s">
        <v>284</v>
      </c>
      <c r="C3315" t="s">
        <v>309</v>
      </c>
      <c r="D3315" t="s">
        <v>477</v>
      </c>
      <c r="E3315" t="s">
        <v>132</v>
      </c>
      <c r="F3315" t="s">
        <v>133</v>
      </c>
      <c r="G3315" s="133">
        <v>9</v>
      </c>
      <c r="H3315" t="s">
        <v>246</v>
      </c>
      <c r="I3315" t="s">
        <v>577</v>
      </c>
      <c r="J3315" t="s">
        <v>490</v>
      </c>
      <c r="K3315" s="327">
        <v>24</v>
      </c>
      <c r="L3315" s="326">
        <v>3.03799994289875E-2</v>
      </c>
      <c r="M3315" s="326">
        <v>4.2180001735687263E-2</v>
      </c>
      <c r="N3315" s="327">
        <v>219</v>
      </c>
      <c r="O3315" s="326">
        <v>2.3280000314116481E-2</v>
      </c>
      <c r="P3315" s="326">
        <v>3.9110001176595688E-2</v>
      </c>
      <c r="Q3315" s="327">
        <v>3071</v>
      </c>
      <c r="R3315" s="326">
        <v>2.489000000059605E-2</v>
      </c>
      <c r="S3315" s="325">
        <v>3.9510000497102737E-2</v>
      </c>
    </row>
    <row r="3316" spans="1:19" x14ac:dyDescent="0.25">
      <c r="A3316" t="s">
        <v>478</v>
      </c>
      <c r="B3316" t="s">
        <v>284</v>
      </c>
      <c r="C3316" t="s">
        <v>309</v>
      </c>
      <c r="D3316" t="s">
        <v>477</v>
      </c>
      <c r="E3316" t="s">
        <v>132</v>
      </c>
      <c r="F3316" t="s">
        <v>133</v>
      </c>
      <c r="G3316">
        <v>9</v>
      </c>
      <c r="H3316" t="s">
        <v>246</v>
      </c>
      <c r="I3316" t="s">
        <v>577</v>
      </c>
      <c r="J3316" t="s">
        <v>489</v>
      </c>
      <c r="K3316" s="142">
        <v>17</v>
      </c>
      <c r="L3316" s="326">
        <v>2.1519999951124191E-2</v>
      </c>
      <c r="M3316" s="326">
        <v>2.9880000278353691E-2</v>
      </c>
      <c r="N3316" s="142">
        <v>167</v>
      </c>
      <c r="O3316" s="326">
        <v>1.775000058114529E-2</v>
      </c>
      <c r="P3316" s="326">
        <v>2.982000075280666E-2</v>
      </c>
      <c r="Q3316" s="142">
        <v>1819</v>
      </c>
      <c r="R3316" s="326">
        <v>1.473999954760075E-2</v>
      </c>
      <c r="S3316" s="326">
        <v>2.339999936521053E-2</v>
      </c>
    </row>
    <row r="3317" spans="1:19" x14ac:dyDescent="0.25">
      <c r="A3317" t="s">
        <v>478</v>
      </c>
      <c r="B3317" t="s">
        <v>284</v>
      </c>
      <c r="C3317" t="s">
        <v>309</v>
      </c>
      <c r="D3317" t="s">
        <v>477</v>
      </c>
      <c r="E3317" t="s">
        <v>132</v>
      </c>
      <c r="F3317" t="s">
        <v>133</v>
      </c>
      <c r="G3317" s="133">
        <v>9</v>
      </c>
      <c r="H3317" t="s">
        <v>246</v>
      </c>
      <c r="I3317" t="s">
        <v>577</v>
      </c>
      <c r="J3317" t="s">
        <v>488</v>
      </c>
      <c r="K3317" s="327">
        <v>6</v>
      </c>
      <c r="L3317" s="326">
        <v>7.5900000520050526E-3</v>
      </c>
      <c r="M3317" s="326">
        <v>1.05400001630187E-2</v>
      </c>
      <c r="N3317" s="327">
        <v>40</v>
      </c>
      <c r="O3317" s="326">
        <v>4.2500002309679994E-3</v>
      </c>
      <c r="P3317" s="326">
        <v>7.1399998851120472E-3</v>
      </c>
      <c r="Q3317" s="327">
        <v>374</v>
      </c>
      <c r="R3317" s="326">
        <v>3.03000002168119E-3</v>
      </c>
      <c r="S3317" s="325">
        <v>4.8099998384714127E-3</v>
      </c>
    </row>
    <row r="3318" spans="1:19" x14ac:dyDescent="0.25">
      <c r="A3318" t="s">
        <v>478</v>
      </c>
      <c r="B3318" t="s">
        <v>284</v>
      </c>
      <c r="C3318" t="s">
        <v>309</v>
      </c>
      <c r="D3318" t="s">
        <v>477</v>
      </c>
      <c r="E3318" t="s">
        <v>132</v>
      </c>
      <c r="F3318" t="s">
        <v>133</v>
      </c>
      <c r="G3318" s="133">
        <v>9</v>
      </c>
      <c r="H3318" t="s">
        <v>246</v>
      </c>
      <c r="I3318" t="s">
        <v>499</v>
      </c>
      <c r="J3318" t="s">
        <v>261</v>
      </c>
      <c r="K3318" s="327">
        <v>788</v>
      </c>
      <c r="L3318" s="326">
        <v>0.99747002124786377</v>
      </c>
      <c r="N3318" s="327">
        <v>9348</v>
      </c>
      <c r="O3318" s="326">
        <v>0.99361997842788696</v>
      </c>
      <c r="Q3318" s="327">
        <v>122496</v>
      </c>
      <c r="R3318" s="326">
        <v>0.99278998374938965</v>
      </c>
      <c r="S3318" s="325"/>
    </row>
    <row r="3319" spans="1:19" x14ac:dyDescent="0.25">
      <c r="A3319" t="s">
        <v>478</v>
      </c>
      <c r="B3319" t="s">
        <v>284</v>
      </c>
      <c r="C3319" t="s">
        <v>309</v>
      </c>
      <c r="D3319" t="s">
        <v>477</v>
      </c>
      <c r="E3319" t="s">
        <v>132</v>
      </c>
      <c r="F3319" t="s">
        <v>133</v>
      </c>
      <c r="G3319">
        <v>9</v>
      </c>
      <c r="H3319" t="s">
        <v>246</v>
      </c>
      <c r="I3319" t="s">
        <v>499</v>
      </c>
      <c r="J3319" t="s">
        <v>262</v>
      </c>
      <c r="K3319" s="142">
        <v>2</v>
      </c>
      <c r="L3319" s="326">
        <v>2.529999939724803E-3</v>
      </c>
      <c r="N3319" s="142">
        <v>60</v>
      </c>
      <c r="O3319" s="326">
        <v>6.380000151693821E-3</v>
      </c>
      <c r="Q3319" s="142">
        <v>889</v>
      </c>
      <c r="R3319" s="326">
        <v>7.2099999524652958E-3</v>
      </c>
    </row>
    <row r="3320" spans="1:19" x14ac:dyDescent="0.25">
      <c r="A3320" t="s">
        <v>478</v>
      </c>
      <c r="B3320" t="s">
        <v>284</v>
      </c>
      <c r="C3320" t="s">
        <v>309</v>
      </c>
      <c r="D3320" t="s">
        <v>477</v>
      </c>
      <c r="E3320" t="s">
        <v>132</v>
      </c>
      <c r="F3320" t="s">
        <v>133</v>
      </c>
      <c r="G3320">
        <v>9</v>
      </c>
      <c r="H3320" t="s">
        <v>246</v>
      </c>
      <c r="I3320" t="s">
        <v>578</v>
      </c>
      <c r="J3320" t="s">
        <v>498</v>
      </c>
      <c r="K3320" s="142">
        <v>70</v>
      </c>
      <c r="L3320" s="326">
        <v>8.8610000908374786E-2</v>
      </c>
      <c r="N3320" s="142">
        <v>1266</v>
      </c>
      <c r="O3320" s="326">
        <v>0.1345700025558472</v>
      </c>
      <c r="Q3320" s="142">
        <v>17871</v>
      </c>
      <c r="R3320" s="326">
        <v>0.1448400020599365</v>
      </c>
    </row>
    <row r="3321" spans="1:19" x14ac:dyDescent="0.25">
      <c r="A3321" t="s">
        <v>478</v>
      </c>
      <c r="B3321" t="s">
        <v>284</v>
      </c>
      <c r="C3321" t="s">
        <v>309</v>
      </c>
      <c r="D3321" t="s">
        <v>477</v>
      </c>
      <c r="E3321" t="s">
        <v>132</v>
      </c>
      <c r="F3321" t="s">
        <v>133</v>
      </c>
      <c r="G3321" s="133">
        <v>9</v>
      </c>
      <c r="H3321" t="s">
        <v>246</v>
      </c>
      <c r="I3321" t="s">
        <v>578</v>
      </c>
      <c r="J3321" t="s">
        <v>497</v>
      </c>
      <c r="K3321" s="327">
        <v>106</v>
      </c>
      <c r="L3321" s="326">
        <v>0.13417999446392059</v>
      </c>
      <c r="N3321" s="327">
        <v>1592</v>
      </c>
      <c r="O3321" s="326">
        <v>0.16922000050544739</v>
      </c>
      <c r="Q3321" s="327">
        <v>21943</v>
      </c>
      <c r="R3321" s="326">
        <v>0.17783999443054199</v>
      </c>
      <c r="S3321" s="325"/>
    </row>
    <row r="3322" spans="1:19" x14ac:dyDescent="0.25">
      <c r="A3322" t="s">
        <v>478</v>
      </c>
      <c r="B3322" t="s">
        <v>284</v>
      </c>
      <c r="C3322" t="s">
        <v>309</v>
      </c>
      <c r="D3322" t="s">
        <v>477</v>
      </c>
      <c r="E3322" t="s">
        <v>132</v>
      </c>
      <c r="F3322" t="s">
        <v>133</v>
      </c>
      <c r="G3322">
        <v>9</v>
      </c>
      <c r="H3322" t="s">
        <v>246</v>
      </c>
      <c r="I3322" t="s">
        <v>578</v>
      </c>
      <c r="J3322" t="s">
        <v>496</v>
      </c>
      <c r="K3322" s="142">
        <v>104</v>
      </c>
      <c r="L3322" s="326">
        <v>0.1316500008106232</v>
      </c>
      <c r="N3322" s="142">
        <v>1808</v>
      </c>
      <c r="O3322" s="326">
        <v>0.19217999279499051</v>
      </c>
      <c r="Q3322" s="142">
        <v>25988</v>
      </c>
      <c r="R3322" s="326">
        <v>0.21062999963760379</v>
      </c>
    </row>
    <row r="3323" spans="1:19" x14ac:dyDescent="0.25">
      <c r="A3323" t="s">
        <v>478</v>
      </c>
      <c r="B3323" t="s">
        <v>284</v>
      </c>
      <c r="C3323" t="s">
        <v>309</v>
      </c>
      <c r="D3323" t="s">
        <v>477</v>
      </c>
      <c r="E3323" t="s">
        <v>132</v>
      </c>
      <c r="F3323" t="s">
        <v>133</v>
      </c>
      <c r="G3323">
        <v>9</v>
      </c>
      <c r="H3323" t="s">
        <v>246</v>
      </c>
      <c r="I3323" t="s">
        <v>578</v>
      </c>
      <c r="J3323" t="s">
        <v>495</v>
      </c>
      <c r="K3323" s="142">
        <v>269</v>
      </c>
      <c r="L3323" s="326">
        <v>0.34051001071929932</v>
      </c>
      <c r="N3323" s="142">
        <v>2323</v>
      </c>
      <c r="O3323" s="326">
        <v>0.24692000448703769</v>
      </c>
      <c r="Q3323" s="142">
        <v>27975</v>
      </c>
      <c r="R3323" s="326">
        <v>0.22673000395298001</v>
      </c>
    </row>
    <row r="3324" spans="1:19" x14ac:dyDescent="0.25">
      <c r="A3324" t="s">
        <v>478</v>
      </c>
      <c r="B3324" t="s">
        <v>284</v>
      </c>
      <c r="C3324" t="s">
        <v>309</v>
      </c>
      <c r="D3324" t="s">
        <v>477</v>
      </c>
      <c r="E3324" t="s">
        <v>132</v>
      </c>
      <c r="F3324" t="s">
        <v>133</v>
      </c>
      <c r="G3324" s="133">
        <v>9</v>
      </c>
      <c r="H3324" t="s">
        <v>246</v>
      </c>
      <c r="I3324" t="s">
        <v>578</v>
      </c>
      <c r="J3324" t="s">
        <v>494</v>
      </c>
      <c r="K3324" s="327">
        <v>241</v>
      </c>
      <c r="L3324" s="326">
        <v>0.3050599992275238</v>
      </c>
      <c r="N3324" s="327">
        <v>2419</v>
      </c>
      <c r="O3324" s="326">
        <v>0.25712001323699951</v>
      </c>
      <c r="Q3324" s="327">
        <v>29608</v>
      </c>
      <c r="R3324" s="326">
        <v>0.23995999991893771</v>
      </c>
      <c r="S3324" s="325"/>
    </row>
    <row r="3325" spans="1:19" x14ac:dyDescent="0.25">
      <c r="A3325" t="s">
        <v>478</v>
      </c>
      <c r="B3325" t="s">
        <v>284</v>
      </c>
      <c r="C3325" t="s">
        <v>309</v>
      </c>
      <c r="D3325" t="s">
        <v>477</v>
      </c>
      <c r="E3325" t="s">
        <v>132</v>
      </c>
      <c r="F3325" t="s">
        <v>133</v>
      </c>
      <c r="G3325" s="133">
        <v>9</v>
      </c>
      <c r="H3325" t="s">
        <v>246</v>
      </c>
      <c r="I3325" t="s">
        <v>476</v>
      </c>
      <c r="J3325" t="s">
        <v>482</v>
      </c>
      <c r="K3325" s="327">
        <v>596</v>
      </c>
      <c r="L3325" s="326">
        <v>0.75442999601364136</v>
      </c>
      <c r="M3325" s="326">
        <v>0.7946699857711792</v>
      </c>
      <c r="N3325" s="327">
        <v>7139</v>
      </c>
      <c r="O3325" s="326">
        <v>0.75881999731063843</v>
      </c>
      <c r="P3325" s="326">
        <v>0.7856299877166748</v>
      </c>
      <c r="Q3325" s="327">
        <v>91484</v>
      </c>
      <c r="R3325" s="326">
        <v>0.74145001173019409</v>
      </c>
      <c r="S3325" s="325">
        <v>0.77395999431610107</v>
      </c>
    </row>
    <row r="3326" spans="1:19" x14ac:dyDescent="0.25">
      <c r="A3326" t="s">
        <v>478</v>
      </c>
      <c r="B3326" t="s">
        <v>284</v>
      </c>
      <c r="C3326" t="s">
        <v>309</v>
      </c>
      <c r="D3326" t="s">
        <v>477</v>
      </c>
      <c r="E3326" t="s">
        <v>132</v>
      </c>
      <c r="F3326" t="s">
        <v>133</v>
      </c>
      <c r="G3326" s="133">
        <v>9</v>
      </c>
      <c r="H3326" t="s">
        <v>246</v>
      </c>
      <c r="I3326" t="s">
        <v>476</v>
      </c>
      <c r="J3326" t="s">
        <v>481</v>
      </c>
      <c r="K3326" s="327">
        <v>70</v>
      </c>
      <c r="L3326" s="326">
        <v>8.8610000908374786E-2</v>
      </c>
      <c r="M3326" s="326">
        <v>9.3330003321170807E-2</v>
      </c>
      <c r="N3326" s="327">
        <v>855</v>
      </c>
      <c r="O3326" s="326">
        <v>9.0879999101161957E-2</v>
      </c>
      <c r="P3326" s="326">
        <v>9.4089999794960022E-2</v>
      </c>
      <c r="Q3326" s="327">
        <v>12086</v>
      </c>
      <c r="R3326" s="326">
        <v>9.7949996590614319E-2</v>
      </c>
      <c r="S3326" s="325">
        <v>0.1022500023245811</v>
      </c>
    </row>
    <row r="3327" spans="1:19" x14ac:dyDescent="0.25">
      <c r="A3327" t="s">
        <v>478</v>
      </c>
      <c r="B3327" t="s">
        <v>284</v>
      </c>
      <c r="C3327" t="s">
        <v>309</v>
      </c>
      <c r="D3327" t="s">
        <v>477</v>
      </c>
      <c r="E3327" t="s">
        <v>132</v>
      </c>
      <c r="F3327" t="s">
        <v>133</v>
      </c>
      <c r="G3327">
        <v>9</v>
      </c>
      <c r="H3327" t="s">
        <v>246</v>
      </c>
      <c r="I3327" t="s">
        <v>476</v>
      </c>
      <c r="J3327" t="s">
        <v>480</v>
      </c>
      <c r="K3327" s="142">
        <v>52</v>
      </c>
      <c r="L3327" s="326">
        <v>6.5820001065731049E-2</v>
      </c>
      <c r="M3327" s="326">
        <v>6.9329999387264252E-2</v>
      </c>
      <c r="N3327" s="142">
        <v>624</v>
      </c>
      <c r="O3327" s="326">
        <v>6.6330000758171082E-2</v>
      </c>
      <c r="P3327" s="326">
        <v>6.8669997155666351E-2</v>
      </c>
      <c r="Q3327" s="142">
        <v>8487</v>
      </c>
      <c r="R3327" s="326">
        <v>6.8779997527599335E-2</v>
      </c>
      <c r="S3327" s="326">
        <v>7.1800000965595245E-2</v>
      </c>
    </row>
    <row r="3328" spans="1:19" x14ac:dyDescent="0.25">
      <c r="A3328" t="s">
        <v>478</v>
      </c>
      <c r="B3328" t="s">
        <v>284</v>
      </c>
      <c r="C3328" t="s">
        <v>309</v>
      </c>
      <c r="D3328" t="s">
        <v>477</v>
      </c>
      <c r="E3328" t="s">
        <v>132</v>
      </c>
      <c r="F3328" t="s">
        <v>133</v>
      </c>
      <c r="G3328" s="133">
        <v>9</v>
      </c>
      <c r="H3328" t="s">
        <v>246</v>
      </c>
      <c r="I3328" t="s">
        <v>476</v>
      </c>
      <c r="J3328" t="s">
        <v>479</v>
      </c>
      <c r="K3328" s="327">
        <v>40</v>
      </c>
      <c r="L3328" s="326">
        <v>5.0629999488592148E-2</v>
      </c>
      <c r="N3328" s="327">
        <v>321</v>
      </c>
      <c r="O3328" s="326">
        <v>3.4120000898838043E-2</v>
      </c>
      <c r="Q3328" s="327">
        <v>5183</v>
      </c>
      <c r="R3328" s="326">
        <v>4.2010001838207238E-2</v>
      </c>
      <c r="S3328" s="325"/>
    </row>
    <row r="3329" spans="1:19" x14ac:dyDescent="0.25">
      <c r="A3329" t="s">
        <v>478</v>
      </c>
      <c r="B3329" t="s">
        <v>284</v>
      </c>
      <c r="C3329" t="s">
        <v>309</v>
      </c>
      <c r="D3329" t="s">
        <v>477</v>
      </c>
      <c r="E3329" t="s">
        <v>132</v>
      </c>
      <c r="F3329" t="s">
        <v>133</v>
      </c>
      <c r="G3329">
        <v>9</v>
      </c>
      <c r="H3329" t="s">
        <v>246</v>
      </c>
      <c r="I3329" t="s">
        <v>476</v>
      </c>
      <c r="J3329" t="s">
        <v>475</v>
      </c>
      <c r="K3329" s="142">
        <v>32</v>
      </c>
      <c r="L3329" s="326">
        <v>4.0509998798370361E-2</v>
      </c>
      <c r="M3329" s="326">
        <v>4.2670000344514847E-2</v>
      </c>
      <c r="N3329" s="142">
        <v>469</v>
      </c>
      <c r="O3329" s="326">
        <v>4.9849998205900192E-2</v>
      </c>
      <c r="P3329" s="326">
        <v>5.1610000431537628E-2</v>
      </c>
      <c r="Q3329" s="142">
        <v>6145</v>
      </c>
      <c r="R3329" s="326">
        <v>4.9800001084804528E-2</v>
      </c>
      <c r="S3329" s="326">
        <v>5.1989998668432243E-2</v>
      </c>
    </row>
    <row r="3330" spans="1:19" x14ac:dyDescent="0.25">
      <c r="A3330" t="s">
        <v>478</v>
      </c>
      <c r="B3330" t="s">
        <v>284</v>
      </c>
      <c r="C3330" t="s">
        <v>309</v>
      </c>
      <c r="D3330" t="s">
        <v>477</v>
      </c>
      <c r="E3330" t="s">
        <v>134</v>
      </c>
      <c r="F3330" t="s">
        <v>135</v>
      </c>
      <c r="G3330" s="133">
        <v>4</v>
      </c>
      <c r="H3330" t="s">
        <v>273</v>
      </c>
      <c r="I3330" t="s">
        <v>525</v>
      </c>
      <c r="J3330" t="s">
        <v>530</v>
      </c>
      <c r="K3330" s="327">
        <v>7</v>
      </c>
      <c r="L3330" s="326">
        <v>1.032000035047531E-2</v>
      </c>
      <c r="N3330" s="327">
        <v>17</v>
      </c>
      <c r="O3330" s="326">
        <v>4.8400000669062138E-3</v>
      </c>
      <c r="Q3330" s="327">
        <v>595</v>
      </c>
      <c r="R3330" s="326">
        <v>4.8199999146163464E-3</v>
      </c>
      <c r="S3330" s="325"/>
    </row>
    <row r="3331" spans="1:19" x14ac:dyDescent="0.25">
      <c r="A3331" t="s">
        <v>478</v>
      </c>
      <c r="B3331" t="s">
        <v>284</v>
      </c>
      <c r="C3331" t="s">
        <v>309</v>
      </c>
      <c r="D3331" t="s">
        <v>477</v>
      </c>
      <c r="E3331" t="s">
        <v>134</v>
      </c>
      <c r="F3331" t="s">
        <v>135</v>
      </c>
      <c r="G3331">
        <v>4</v>
      </c>
      <c r="H3331" t="s">
        <v>273</v>
      </c>
      <c r="I3331" t="s">
        <v>525</v>
      </c>
      <c r="J3331" t="s">
        <v>529</v>
      </c>
      <c r="K3331" s="142">
        <v>31</v>
      </c>
      <c r="L3331" s="326">
        <v>4.5719999819993973E-2</v>
      </c>
      <c r="N3331" s="142">
        <v>108</v>
      </c>
      <c r="O3331" s="326">
        <v>3.0770000070333481E-2</v>
      </c>
      <c r="Q3331" s="142">
        <v>4962</v>
      </c>
      <c r="R3331" s="326">
        <v>4.0219999849796302E-2</v>
      </c>
    </row>
    <row r="3332" spans="1:19" x14ac:dyDescent="0.25">
      <c r="A3332" t="s">
        <v>478</v>
      </c>
      <c r="B3332" t="s">
        <v>284</v>
      </c>
      <c r="C3332" t="s">
        <v>309</v>
      </c>
      <c r="D3332" t="s">
        <v>477</v>
      </c>
      <c r="E3332" t="s">
        <v>134</v>
      </c>
      <c r="F3332" t="s">
        <v>135</v>
      </c>
      <c r="G3332" s="133">
        <v>4</v>
      </c>
      <c r="H3332" t="s">
        <v>273</v>
      </c>
      <c r="I3332" t="s">
        <v>525</v>
      </c>
      <c r="J3332" t="s">
        <v>528</v>
      </c>
      <c r="K3332" s="327">
        <v>80</v>
      </c>
      <c r="L3332" s="326">
        <v>0.11799000203609469</v>
      </c>
      <c r="N3332" s="327">
        <v>391</v>
      </c>
      <c r="O3332" s="326">
        <v>0.1114000007510185</v>
      </c>
      <c r="Q3332" s="327">
        <v>15699</v>
      </c>
      <c r="R3332" s="326">
        <v>0.12724000215530401</v>
      </c>
      <c r="S3332" s="325"/>
    </row>
    <row r="3333" spans="1:19" x14ac:dyDescent="0.25">
      <c r="A3333" t="s">
        <v>478</v>
      </c>
      <c r="B3333" t="s">
        <v>284</v>
      </c>
      <c r="C3333" t="s">
        <v>309</v>
      </c>
      <c r="D3333" t="s">
        <v>477</v>
      </c>
      <c r="E3333" t="s">
        <v>134</v>
      </c>
      <c r="F3333" t="s">
        <v>135</v>
      </c>
      <c r="G3333" s="133">
        <v>4</v>
      </c>
      <c r="H3333" t="s">
        <v>273</v>
      </c>
      <c r="I3333" t="s">
        <v>525</v>
      </c>
      <c r="J3333" t="s">
        <v>527</v>
      </c>
      <c r="K3333" s="327">
        <v>151</v>
      </c>
      <c r="L3333" s="326">
        <v>0.22270999848842621</v>
      </c>
      <c r="N3333" s="327">
        <v>884</v>
      </c>
      <c r="O3333" s="326">
        <v>0.25185000896453857</v>
      </c>
      <c r="Q3333" s="327">
        <v>30576</v>
      </c>
      <c r="R3333" s="326">
        <v>0.2478100061416626</v>
      </c>
      <c r="S3333" s="325"/>
    </row>
    <row r="3334" spans="1:19" x14ac:dyDescent="0.25">
      <c r="A3334" t="s">
        <v>478</v>
      </c>
      <c r="B3334" t="s">
        <v>284</v>
      </c>
      <c r="C3334" t="s">
        <v>309</v>
      </c>
      <c r="D3334" t="s">
        <v>477</v>
      </c>
      <c r="E3334" t="s">
        <v>134</v>
      </c>
      <c r="F3334" t="s">
        <v>135</v>
      </c>
      <c r="G3334">
        <v>4</v>
      </c>
      <c r="H3334" t="s">
        <v>273</v>
      </c>
      <c r="I3334" t="s">
        <v>525</v>
      </c>
      <c r="J3334" t="s">
        <v>526</v>
      </c>
      <c r="K3334" s="142">
        <v>146</v>
      </c>
      <c r="L3334" s="326">
        <v>0.21534000337123871</v>
      </c>
      <c r="N3334" s="142">
        <v>933</v>
      </c>
      <c r="O3334" s="326">
        <v>0.26581001281738281</v>
      </c>
      <c r="Q3334" s="142">
        <v>30917</v>
      </c>
      <c r="R3334" s="326">
        <v>0.25056999921798712</v>
      </c>
    </row>
    <row r="3335" spans="1:19" x14ac:dyDescent="0.25">
      <c r="A3335" t="s">
        <v>478</v>
      </c>
      <c r="B3335" t="s">
        <v>284</v>
      </c>
      <c r="C3335" t="s">
        <v>309</v>
      </c>
      <c r="D3335" t="s">
        <v>477</v>
      </c>
      <c r="E3335" t="s">
        <v>134</v>
      </c>
      <c r="F3335" t="s">
        <v>135</v>
      </c>
      <c r="G3335" s="133">
        <v>4</v>
      </c>
      <c r="H3335" t="s">
        <v>273</v>
      </c>
      <c r="I3335" t="s">
        <v>525</v>
      </c>
      <c r="J3335" t="s">
        <v>259</v>
      </c>
      <c r="K3335" s="327">
        <v>134</v>
      </c>
      <c r="L3335" s="326">
        <v>0.1976400017738342</v>
      </c>
      <c r="N3335" s="327">
        <v>688</v>
      </c>
      <c r="O3335" s="326">
        <v>0.19600999355316159</v>
      </c>
      <c r="Q3335" s="327">
        <v>23351</v>
      </c>
      <c r="R3335" s="326">
        <v>0.18925000727176669</v>
      </c>
      <c r="S3335" s="325"/>
    </row>
    <row r="3336" spans="1:19" x14ac:dyDescent="0.25">
      <c r="A3336" t="s">
        <v>478</v>
      </c>
      <c r="B3336" t="s">
        <v>284</v>
      </c>
      <c r="C3336" t="s">
        <v>309</v>
      </c>
      <c r="D3336" t="s">
        <v>477</v>
      </c>
      <c r="E3336" t="s">
        <v>134</v>
      </c>
      <c r="F3336" t="s">
        <v>135</v>
      </c>
      <c r="G3336" s="133">
        <v>4</v>
      </c>
      <c r="H3336" t="s">
        <v>273</v>
      </c>
      <c r="I3336" t="s">
        <v>525</v>
      </c>
      <c r="J3336" t="s">
        <v>260</v>
      </c>
      <c r="K3336" s="327">
        <v>129</v>
      </c>
      <c r="L3336" s="326">
        <v>0.1902700066566467</v>
      </c>
      <c r="N3336" s="327">
        <v>489</v>
      </c>
      <c r="O3336" s="326">
        <v>0.1393200010061264</v>
      </c>
      <c r="Q3336" s="327">
        <v>17285</v>
      </c>
      <c r="R3336" s="326">
        <v>0.14009000360965729</v>
      </c>
      <c r="S3336" s="325"/>
    </row>
    <row r="3337" spans="1:19" x14ac:dyDescent="0.25">
      <c r="A3337" t="s">
        <v>478</v>
      </c>
      <c r="B3337" t="s">
        <v>284</v>
      </c>
      <c r="C3337" t="s">
        <v>309</v>
      </c>
      <c r="D3337" t="s">
        <v>477</v>
      </c>
      <c r="E3337" t="s">
        <v>134</v>
      </c>
      <c r="F3337" t="s">
        <v>135</v>
      </c>
      <c r="G3337" s="133">
        <v>4</v>
      </c>
      <c r="H3337" t="s">
        <v>273</v>
      </c>
      <c r="I3337" t="s">
        <v>521</v>
      </c>
      <c r="J3337" t="s">
        <v>524</v>
      </c>
      <c r="K3337" s="327">
        <v>560</v>
      </c>
      <c r="L3337" s="326">
        <v>0.82595998048782349</v>
      </c>
      <c r="M3337" s="326">
        <v>0.8484799861907959</v>
      </c>
      <c r="N3337" s="327">
        <v>2925</v>
      </c>
      <c r="O3337" s="326">
        <v>0.83332997560501099</v>
      </c>
      <c r="P3337" s="326">
        <v>0.85676997900009155</v>
      </c>
      <c r="Q3337" s="327">
        <v>99716</v>
      </c>
      <c r="R3337" s="326">
        <v>0.80817002058029175</v>
      </c>
      <c r="S3337" s="325">
        <v>0.84360998868942261</v>
      </c>
    </row>
    <row r="3338" spans="1:19" x14ac:dyDescent="0.25">
      <c r="A3338" t="s">
        <v>478</v>
      </c>
      <c r="B3338" t="s">
        <v>284</v>
      </c>
      <c r="C3338" t="s">
        <v>309</v>
      </c>
      <c r="D3338" t="s">
        <v>477</v>
      </c>
      <c r="E3338" t="s">
        <v>134</v>
      </c>
      <c r="F3338" t="s">
        <v>135</v>
      </c>
      <c r="G3338" s="133">
        <v>4</v>
      </c>
      <c r="H3338" t="s">
        <v>273</v>
      </c>
      <c r="I3338" t="s">
        <v>521</v>
      </c>
      <c r="J3338" t="s">
        <v>523</v>
      </c>
      <c r="K3338" s="327">
        <v>58</v>
      </c>
      <c r="L3338" s="326">
        <v>8.5550002753734589E-2</v>
      </c>
      <c r="M3338" s="326">
        <v>8.7880000472068787E-2</v>
      </c>
      <c r="N3338" s="327">
        <v>301</v>
      </c>
      <c r="O3338" s="326">
        <v>8.5749998688697815E-2</v>
      </c>
      <c r="P3338" s="326">
        <v>8.8169999420642853E-2</v>
      </c>
      <c r="Q3338" s="327">
        <v>10969</v>
      </c>
      <c r="R3338" s="326">
        <v>8.8899999856948853E-2</v>
      </c>
      <c r="S3338" s="325">
        <v>9.2799998819828033E-2</v>
      </c>
    </row>
    <row r="3339" spans="1:19" x14ac:dyDescent="0.25">
      <c r="A3339" t="s">
        <v>478</v>
      </c>
      <c r="B3339" t="s">
        <v>284</v>
      </c>
      <c r="C3339" t="s">
        <v>309</v>
      </c>
      <c r="D3339" t="s">
        <v>477</v>
      </c>
      <c r="E3339" t="s">
        <v>134</v>
      </c>
      <c r="F3339" t="s">
        <v>135</v>
      </c>
      <c r="G3339" s="133">
        <v>4</v>
      </c>
      <c r="H3339" t="s">
        <v>273</v>
      </c>
      <c r="I3339" t="s">
        <v>521</v>
      </c>
      <c r="J3339" t="s">
        <v>522</v>
      </c>
      <c r="K3339" s="327">
        <v>42</v>
      </c>
      <c r="L3339" s="326">
        <v>6.1949998140335083E-2</v>
      </c>
      <c r="M3339" s="326">
        <v>6.3639998435974121E-2</v>
      </c>
      <c r="N3339" s="327">
        <v>188</v>
      </c>
      <c r="O3339" s="326">
        <v>5.3559999912977219E-2</v>
      </c>
      <c r="P3339" s="326">
        <v>5.5070001631975167E-2</v>
      </c>
      <c r="Q3339" s="327">
        <v>7517</v>
      </c>
      <c r="R3339" s="326">
        <v>6.0920000076293952E-2</v>
      </c>
      <c r="S3339" s="325">
        <v>6.3589997589588165E-2</v>
      </c>
    </row>
    <row r="3340" spans="1:19" x14ac:dyDescent="0.25">
      <c r="A3340" t="s">
        <v>478</v>
      </c>
      <c r="B3340" t="s">
        <v>284</v>
      </c>
      <c r="C3340" t="s">
        <v>309</v>
      </c>
      <c r="D3340" t="s">
        <v>477</v>
      </c>
      <c r="E3340" t="s">
        <v>134</v>
      </c>
      <c r="F3340" t="s">
        <v>135</v>
      </c>
      <c r="G3340" s="133">
        <v>4</v>
      </c>
      <c r="H3340" t="s">
        <v>273</v>
      </c>
      <c r="I3340" t="s">
        <v>521</v>
      </c>
      <c r="J3340" t="s">
        <v>438</v>
      </c>
      <c r="K3340" s="327">
        <v>18</v>
      </c>
      <c r="L3340" s="326">
        <v>2.6550000533461571E-2</v>
      </c>
      <c r="N3340" s="327">
        <v>96</v>
      </c>
      <c r="O3340" s="326">
        <v>2.734999917447567E-2</v>
      </c>
      <c r="Q3340" s="327">
        <v>5183</v>
      </c>
      <c r="R3340" s="326">
        <v>4.2010001838207238E-2</v>
      </c>
      <c r="S3340" s="325"/>
    </row>
    <row r="3341" spans="1:19" x14ac:dyDescent="0.25">
      <c r="A3341" t="s">
        <v>478</v>
      </c>
      <c r="B3341" t="s">
        <v>284</v>
      </c>
      <c r="C3341" t="s">
        <v>309</v>
      </c>
      <c r="D3341" t="s">
        <v>477</v>
      </c>
      <c r="E3341" t="s">
        <v>134</v>
      </c>
      <c r="F3341" t="s">
        <v>135</v>
      </c>
      <c r="G3341" s="133">
        <v>4</v>
      </c>
      <c r="H3341" t="s">
        <v>273</v>
      </c>
      <c r="I3341" t="s">
        <v>517</v>
      </c>
      <c r="J3341" t="s">
        <v>520</v>
      </c>
      <c r="K3341" s="327">
        <v>237</v>
      </c>
      <c r="L3341" s="326">
        <v>0.34955999255180359</v>
      </c>
      <c r="N3341" s="327">
        <v>1214</v>
      </c>
      <c r="O3341" s="326">
        <v>0.34586998820304871</v>
      </c>
      <c r="Q3341" s="327">
        <v>43571</v>
      </c>
      <c r="R3341" s="326">
        <v>0.35313001275062561</v>
      </c>
      <c r="S3341" s="325"/>
    </row>
    <row r="3342" spans="1:19" x14ac:dyDescent="0.25">
      <c r="A3342" t="s">
        <v>478</v>
      </c>
      <c r="B3342" t="s">
        <v>284</v>
      </c>
      <c r="C3342" t="s">
        <v>309</v>
      </c>
      <c r="D3342" t="s">
        <v>477</v>
      </c>
      <c r="E3342" t="s">
        <v>134</v>
      </c>
      <c r="F3342" t="s">
        <v>135</v>
      </c>
      <c r="G3342">
        <v>4</v>
      </c>
      <c r="H3342" t="s">
        <v>273</v>
      </c>
      <c r="I3342" t="s">
        <v>517</v>
      </c>
      <c r="J3342" t="s">
        <v>519</v>
      </c>
      <c r="K3342" s="142">
        <v>181</v>
      </c>
      <c r="L3342" s="326">
        <v>0.26695999503135681</v>
      </c>
      <c r="N3342" s="142">
        <v>941</v>
      </c>
      <c r="O3342" s="326">
        <v>0.26809000968933111</v>
      </c>
      <c r="Q3342" s="142">
        <v>34904</v>
      </c>
      <c r="R3342" s="326">
        <v>0.28288999199867249</v>
      </c>
    </row>
    <row r="3343" spans="1:19" x14ac:dyDescent="0.25">
      <c r="A3343" t="s">
        <v>478</v>
      </c>
      <c r="B3343" t="s">
        <v>284</v>
      </c>
      <c r="C3343" t="s">
        <v>309</v>
      </c>
      <c r="D3343" t="s">
        <v>477</v>
      </c>
      <c r="E3343" t="s">
        <v>134</v>
      </c>
      <c r="F3343" t="s">
        <v>135</v>
      </c>
      <c r="G3343" s="133">
        <v>4</v>
      </c>
      <c r="H3343" t="s">
        <v>273</v>
      </c>
      <c r="I3343" t="s">
        <v>517</v>
      </c>
      <c r="J3343" t="s">
        <v>518</v>
      </c>
      <c r="K3343" s="327">
        <v>260</v>
      </c>
      <c r="L3343" s="326">
        <v>0.3834800124168396</v>
      </c>
      <c r="N3343" s="327">
        <v>1355</v>
      </c>
      <c r="O3343" s="326">
        <v>0.38604000210762018</v>
      </c>
      <c r="Q3343" s="327">
        <v>44910</v>
      </c>
      <c r="R3343" s="326">
        <v>0.3639799952507019</v>
      </c>
      <c r="S3343" s="325"/>
    </row>
    <row r="3344" spans="1:19" x14ac:dyDescent="0.25">
      <c r="A3344" t="s">
        <v>478</v>
      </c>
      <c r="B3344" t="s">
        <v>284</v>
      </c>
      <c r="C3344" t="s">
        <v>309</v>
      </c>
      <c r="D3344" t="s">
        <v>477</v>
      </c>
      <c r="E3344" t="s">
        <v>134</v>
      </c>
      <c r="F3344" t="s">
        <v>135</v>
      </c>
      <c r="G3344" s="133">
        <v>4</v>
      </c>
      <c r="H3344" t="s">
        <v>273</v>
      </c>
      <c r="I3344" t="s">
        <v>513</v>
      </c>
      <c r="J3344" t="s">
        <v>516</v>
      </c>
      <c r="K3344" s="327">
        <v>22</v>
      </c>
      <c r="L3344" s="326">
        <v>3.2450001686811447E-2</v>
      </c>
      <c r="M3344" s="326">
        <v>3.4480001777410507E-2</v>
      </c>
      <c r="N3344" s="327">
        <v>120</v>
      </c>
      <c r="O3344" s="326">
        <v>3.4189999103546143E-2</v>
      </c>
      <c r="P3344" s="326">
        <v>3.7700001150369637E-2</v>
      </c>
      <c r="Q3344" s="327">
        <v>4179</v>
      </c>
      <c r="R3344" s="326">
        <v>3.3870000392198563E-2</v>
      </c>
      <c r="S3344" s="325">
        <v>3.8320001214742661E-2</v>
      </c>
    </row>
    <row r="3345" spans="1:19" x14ac:dyDescent="0.25">
      <c r="A3345" t="s">
        <v>478</v>
      </c>
      <c r="B3345" t="s">
        <v>284</v>
      </c>
      <c r="C3345" t="s">
        <v>309</v>
      </c>
      <c r="D3345" t="s">
        <v>477</v>
      </c>
      <c r="E3345" t="s">
        <v>134</v>
      </c>
      <c r="F3345" t="s">
        <v>135</v>
      </c>
      <c r="G3345" s="133">
        <v>4</v>
      </c>
      <c r="H3345" t="s">
        <v>273</v>
      </c>
      <c r="I3345" t="s">
        <v>513</v>
      </c>
      <c r="J3345" t="s">
        <v>515</v>
      </c>
      <c r="K3345" s="327">
        <v>55</v>
      </c>
      <c r="L3345" s="326">
        <v>8.1119999289512634E-2</v>
      </c>
      <c r="M3345" s="326">
        <v>8.6209997534751892E-2</v>
      </c>
      <c r="N3345" s="327">
        <v>322</v>
      </c>
      <c r="O3345" s="326">
        <v>9.1739997267723083E-2</v>
      </c>
      <c r="P3345" s="326">
        <v>0.1011599972844124</v>
      </c>
      <c r="Q3345" s="327">
        <v>13286</v>
      </c>
      <c r="R3345" s="326">
        <v>0.1076800003647804</v>
      </c>
      <c r="S3345" s="325">
        <v>0.12182000279426571</v>
      </c>
    </row>
    <row r="3346" spans="1:19" x14ac:dyDescent="0.25">
      <c r="A3346" t="s">
        <v>478</v>
      </c>
      <c r="B3346" t="s">
        <v>284</v>
      </c>
      <c r="C3346" t="s">
        <v>309</v>
      </c>
      <c r="D3346" t="s">
        <v>477</v>
      </c>
      <c r="E3346" t="s">
        <v>134</v>
      </c>
      <c r="F3346" t="s">
        <v>135</v>
      </c>
      <c r="G3346" s="133">
        <v>4</v>
      </c>
      <c r="H3346" t="s">
        <v>273</v>
      </c>
      <c r="I3346" t="s">
        <v>513</v>
      </c>
      <c r="J3346" t="s">
        <v>514</v>
      </c>
      <c r="K3346" s="327">
        <v>561</v>
      </c>
      <c r="L3346" s="326">
        <v>0.82743000984191895</v>
      </c>
      <c r="M3346" s="326">
        <v>0.8793100118637085</v>
      </c>
      <c r="N3346" s="327">
        <v>2741</v>
      </c>
      <c r="O3346" s="326">
        <v>0.78091001510620117</v>
      </c>
      <c r="P3346" s="326">
        <v>0.86114001274108887</v>
      </c>
      <c r="Q3346" s="327">
        <v>91601</v>
      </c>
      <c r="R3346" s="326">
        <v>0.74239999055862427</v>
      </c>
      <c r="S3346" s="325">
        <v>0.83986997604370117</v>
      </c>
    </row>
    <row r="3347" spans="1:19" x14ac:dyDescent="0.25">
      <c r="A3347" t="s">
        <v>478</v>
      </c>
      <c r="B3347" t="s">
        <v>284</v>
      </c>
      <c r="C3347" t="s">
        <v>309</v>
      </c>
      <c r="D3347" t="s">
        <v>477</v>
      </c>
      <c r="E3347" t="s">
        <v>134</v>
      </c>
      <c r="F3347" t="s">
        <v>135</v>
      </c>
      <c r="G3347" s="133">
        <v>4</v>
      </c>
      <c r="H3347" t="s">
        <v>273</v>
      </c>
      <c r="I3347" t="s">
        <v>513</v>
      </c>
      <c r="J3347" t="s">
        <v>512</v>
      </c>
      <c r="K3347" s="327">
        <v>40</v>
      </c>
      <c r="L3347" s="326">
        <v>5.9000000357627869E-2</v>
      </c>
      <c r="N3347" s="327">
        <v>327</v>
      </c>
      <c r="O3347" s="326">
        <v>9.3160003423690796E-2</v>
      </c>
      <c r="Q3347" s="327">
        <v>14319</v>
      </c>
      <c r="R3347" s="326">
        <v>0.11604999750852581</v>
      </c>
      <c r="S3347" s="325"/>
    </row>
    <row r="3348" spans="1:19" x14ac:dyDescent="0.25">
      <c r="A3348" t="s">
        <v>478</v>
      </c>
      <c r="B3348" t="s">
        <v>284</v>
      </c>
      <c r="C3348" t="s">
        <v>309</v>
      </c>
      <c r="D3348" t="s">
        <v>477</v>
      </c>
      <c r="E3348" t="s">
        <v>134</v>
      </c>
      <c r="F3348" t="s">
        <v>135</v>
      </c>
      <c r="G3348" s="133">
        <v>4</v>
      </c>
      <c r="H3348" t="s">
        <v>273</v>
      </c>
      <c r="I3348" t="s">
        <v>575</v>
      </c>
      <c r="J3348" t="s">
        <v>511</v>
      </c>
      <c r="K3348" s="327">
        <v>2</v>
      </c>
      <c r="L3348" s="326">
        <v>2.9500001110136509E-3</v>
      </c>
      <c r="M3348" s="326">
        <v>2.9700000304728751E-3</v>
      </c>
      <c r="N3348" s="327">
        <v>14</v>
      </c>
      <c r="O3348" s="326">
        <v>3.9900001138448724E-3</v>
      </c>
      <c r="P3348" s="326">
        <v>4.4100000523030758E-3</v>
      </c>
      <c r="Q3348" s="327">
        <v>5100</v>
      </c>
      <c r="R3348" s="326">
        <v>4.1329998522996902E-2</v>
      </c>
      <c r="S3348" s="325">
        <v>4.4070001691579819E-2</v>
      </c>
    </row>
    <row r="3349" spans="1:19" x14ac:dyDescent="0.25">
      <c r="A3349" t="s">
        <v>478</v>
      </c>
      <c r="B3349" t="s">
        <v>284</v>
      </c>
      <c r="C3349" t="s">
        <v>309</v>
      </c>
      <c r="D3349" t="s">
        <v>477</v>
      </c>
      <c r="E3349" t="s">
        <v>134</v>
      </c>
      <c r="F3349" t="s">
        <v>135</v>
      </c>
      <c r="G3349" s="133">
        <v>4</v>
      </c>
      <c r="H3349" t="s">
        <v>273</v>
      </c>
      <c r="I3349" t="s">
        <v>575</v>
      </c>
      <c r="J3349" t="s">
        <v>510</v>
      </c>
      <c r="K3349" s="327">
        <v>0</v>
      </c>
      <c r="L3349" s="326">
        <v>0</v>
      </c>
      <c r="M3349" s="326">
        <v>0</v>
      </c>
      <c r="N3349" s="327">
        <v>7</v>
      </c>
      <c r="O3349" s="326">
        <v>1.9900000188499689E-3</v>
      </c>
      <c r="P3349" s="326">
        <v>2.199999988079071E-3</v>
      </c>
      <c r="Q3349" s="327">
        <v>2781</v>
      </c>
      <c r="R3349" s="326">
        <v>2.2539999336004261E-2</v>
      </c>
      <c r="S3349" s="325">
        <v>2.4029999971389771E-2</v>
      </c>
    </row>
    <row r="3350" spans="1:19" x14ac:dyDescent="0.25">
      <c r="A3350" t="s">
        <v>478</v>
      </c>
      <c r="B3350" t="s">
        <v>284</v>
      </c>
      <c r="C3350" t="s">
        <v>309</v>
      </c>
      <c r="D3350" t="s">
        <v>477</v>
      </c>
      <c r="E3350" t="s">
        <v>134</v>
      </c>
      <c r="F3350" t="s">
        <v>135</v>
      </c>
      <c r="G3350" s="133">
        <v>4</v>
      </c>
      <c r="H3350" t="s">
        <v>273</v>
      </c>
      <c r="I3350" t="s">
        <v>575</v>
      </c>
      <c r="J3350" t="s">
        <v>509</v>
      </c>
      <c r="K3350" s="327">
        <v>2</v>
      </c>
      <c r="L3350" s="326">
        <v>2.9500001110136509E-3</v>
      </c>
      <c r="M3350" s="326">
        <v>2.9700000304728751E-3</v>
      </c>
      <c r="N3350" s="327">
        <v>9</v>
      </c>
      <c r="O3350" s="326">
        <v>2.55999993532896E-3</v>
      </c>
      <c r="P3350" s="326">
        <v>2.829999895766377E-3</v>
      </c>
      <c r="Q3350" s="327">
        <v>909</v>
      </c>
      <c r="R3350" s="326">
        <v>7.3699997738003731E-3</v>
      </c>
      <c r="S3350" s="325">
        <v>7.8499997034668922E-3</v>
      </c>
    </row>
    <row r="3351" spans="1:19" x14ac:dyDescent="0.25">
      <c r="A3351" t="s">
        <v>478</v>
      </c>
      <c r="B3351" t="s">
        <v>284</v>
      </c>
      <c r="C3351" t="s">
        <v>309</v>
      </c>
      <c r="D3351" t="s">
        <v>477</v>
      </c>
      <c r="E3351" t="s">
        <v>134</v>
      </c>
      <c r="F3351" t="s">
        <v>135</v>
      </c>
      <c r="G3351" s="133">
        <v>4</v>
      </c>
      <c r="H3351" t="s">
        <v>273</v>
      </c>
      <c r="I3351" t="s">
        <v>575</v>
      </c>
      <c r="J3351" t="s">
        <v>508</v>
      </c>
      <c r="K3351" s="327">
        <v>0</v>
      </c>
      <c r="L3351" s="326">
        <v>0</v>
      </c>
      <c r="M3351" s="326">
        <v>0</v>
      </c>
      <c r="N3351" s="327">
        <v>26</v>
      </c>
      <c r="O3351" s="326">
        <v>7.4100000783801079E-3</v>
      </c>
      <c r="P3351" s="326">
        <v>8.1900004297494888E-3</v>
      </c>
      <c r="Q3351" s="327">
        <v>2219</v>
      </c>
      <c r="R3351" s="326">
        <v>1.7980000004172329E-2</v>
      </c>
      <c r="S3351" s="325">
        <v>1.9169999286532399E-2</v>
      </c>
    </row>
    <row r="3352" spans="1:19" x14ac:dyDescent="0.25">
      <c r="A3352" t="s">
        <v>478</v>
      </c>
      <c r="B3352" t="s">
        <v>284</v>
      </c>
      <c r="C3352" t="s">
        <v>309</v>
      </c>
      <c r="D3352" t="s">
        <v>477</v>
      </c>
      <c r="E3352" t="s">
        <v>134</v>
      </c>
      <c r="F3352" t="s">
        <v>135</v>
      </c>
      <c r="G3352" s="133">
        <v>4</v>
      </c>
      <c r="H3352" t="s">
        <v>273</v>
      </c>
      <c r="I3352" t="s">
        <v>575</v>
      </c>
      <c r="J3352" t="s">
        <v>438</v>
      </c>
      <c r="K3352" s="327">
        <v>5</v>
      </c>
      <c r="L3352" s="326">
        <v>7.3699997738003731E-3</v>
      </c>
      <c r="N3352" s="327">
        <v>334</v>
      </c>
      <c r="O3352" s="326">
        <v>9.5160000026226044E-2</v>
      </c>
      <c r="Q3352" s="327">
        <v>7648</v>
      </c>
      <c r="R3352" s="326">
        <v>6.1980001628398902E-2</v>
      </c>
      <c r="S3352" s="325"/>
    </row>
    <row r="3353" spans="1:19" x14ac:dyDescent="0.25">
      <c r="A3353" t="s">
        <v>478</v>
      </c>
      <c r="B3353" t="s">
        <v>284</v>
      </c>
      <c r="C3353" t="s">
        <v>309</v>
      </c>
      <c r="D3353" t="s">
        <v>477</v>
      </c>
      <c r="E3353" t="s">
        <v>134</v>
      </c>
      <c r="F3353" t="s">
        <v>135</v>
      </c>
      <c r="G3353" s="133">
        <v>4</v>
      </c>
      <c r="H3353" t="s">
        <v>273</v>
      </c>
      <c r="I3353" t="s">
        <v>575</v>
      </c>
      <c r="J3353" t="s">
        <v>507</v>
      </c>
      <c r="K3353" s="327">
        <v>669</v>
      </c>
      <c r="L3353" s="326">
        <v>0.98672997951507568</v>
      </c>
      <c r="M3353" s="326">
        <v>0.9940599799156189</v>
      </c>
      <c r="N3353" s="327">
        <v>3120</v>
      </c>
      <c r="O3353" s="326">
        <v>0.88889002799987793</v>
      </c>
      <c r="P3353" s="326">
        <v>0.98237001895904541</v>
      </c>
      <c r="Q3353" s="327">
        <v>104728</v>
      </c>
      <c r="R3353" s="326">
        <v>0.84878998994827271</v>
      </c>
      <c r="S3353" s="325">
        <v>0.90487998723983765</v>
      </c>
    </row>
    <row r="3354" spans="1:19" x14ac:dyDescent="0.25">
      <c r="A3354" t="s">
        <v>478</v>
      </c>
      <c r="B3354" t="s">
        <v>284</v>
      </c>
      <c r="C3354" t="s">
        <v>309</v>
      </c>
      <c r="D3354" t="s">
        <v>477</v>
      </c>
      <c r="E3354" t="s">
        <v>134</v>
      </c>
      <c r="F3354" t="s">
        <v>135</v>
      </c>
      <c r="G3354" s="133">
        <v>4</v>
      </c>
      <c r="H3354" t="s">
        <v>273</v>
      </c>
      <c r="I3354" t="s">
        <v>576</v>
      </c>
      <c r="J3354" t="s">
        <v>485</v>
      </c>
      <c r="K3354" s="327">
        <v>0</v>
      </c>
      <c r="L3354" s="326">
        <v>0</v>
      </c>
      <c r="N3354" s="327">
        <v>0</v>
      </c>
      <c r="O3354" s="326">
        <v>0</v>
      </c>
      <c r="Q3354" s="327">
        <v>2</v>
      </c>
      <c r="R3354" s="326">
        <v>1.99999994947575E-5</v>
      </c>
      <c r="S3354" s="325">
        <v>0.5</v>
      </c>
    </row>
    <row r="3355" spans="1:19" x14ac:dyDescent="0.25">
      <c r="A3355" t="s">
        <v>478</v>
      </c>
      <c r="B3355" t="s">
        <v>284</v>
      </c>
      <c r="C3355" t="s">
        <v>309</v>
      </c>
      <c r="D3355" t="s">
        <v>477</v>
      </c>
      <c r="E3355" t="s">
        <v>134</v>
      </c>
      <c r="F3355" t="s">
        <v>135</v>
      </c>
      <c r="G3355">
        <v>4</v>
      </c>
      <c r="H3355" t="s">
        <v>273</v>
      </c>
      <c r="I3355" t="s">
        <v>576</v>
      </c>
      <c r="J3355" t="s">
        <v>484</v>
      </c>
      <c r="K3355" s="142">
        <v>0</v>
      </c>
      <c r="L3355" s="326">
        <v>0</v>
      </c>
      <c r="N3355" s="142">
        <v>0</v>
      </c>
      <c r="O3355" s="326">
        <v>0</v>
      </c>
      <c r="Q3355" s="142">
        <v>2</v>
      </c>
      <c r="R3355" s="326">
        <v>1.99999994947575E-5</v>
      </c>
      <c r="S3355" s="326">
        <v>0.5</v>
      </c>
    </row>
    <row r="3356" spans="1:19" x14ac:dyDescent="0.25">
      <c r="A3356" t="s">
        <v>478</v>
      </c>
      <c r="B3356" t="s">
        <v>284</v>
      </c>
      <c r="C3356" t="s">
        <v>309</v>
      </c>
      <c r="D3356" t="s">
        <v>477</v>
      </c>
      <c r="E3356" t="s">
        <v>134</v>
      </c>
      <c r="F3356" t="s">
        <v>135</v>
      </c>
      <c r="G3356" s="133">
        <v>4</v>
      </c>
      <c r="H3356" t="s">
        <v>273</v>
      </c>
      <c r="I3356" t="s">
        <v>576</v>
      </c>
      <c r="J3356" t="s">
        <v>438</v>
      </c>
      <c r="K3356" s="327">
        <v>678</v>
      </c>
      <c r="L3356" s="326">
        <v>1</v>
      </c>
      <c r="N3356" s="327">
        <v>3510</v>
      </c>
      <c r="O3356" s="326">
        <v>1</v>
      </c>
      <c r="Q3356" s="327">
        <v>123381</v>
      </c>
      <c r="R3356" s="326">
        <v>0.99997001886367798</v>
      </c>
      <c r="S3356" s="325"/>
    </row>
    <row r="3357" spans="1:19" x14ac:dyDescent="0.25">
      <c r="A3357" t="s">
        <v>478</v>
      </c>
      <c r="B3357" t="s">
        <v>284</v>
      </c>
      <c r="C3357" t="s">
        <v>309</v>
      </c>
      <c r="D3357" t="s">
        <v>477</v>
      </c>
      <c r="E3357" t="s">
        <v>134</v>
      </c>
      <c r="F3357" t="s">
        <v>135</v>
      </c>
      <c r="G3357" s="133">
        <v>4</v>
      </c>
      <c r="H3357" t="s">
        <v>273</v>
      </c>
      <c r="I3357" t="s">
        <v>504</v>
      </c>
      <c r="J3357" t="s">
        <v>506</v>
      </c>
      <c r="K3357" s="327">
        <v>40</v>
      </c>
      <c r="L3357" s="326">
        <v>5.9000000357627869E-2</v>
      </c>
      <c r="N3357" s="327">
        <v>327</v>
      </c>
      <c r="O3357" s="326">
        <v>9.3160003423690796E-2</v>
      </c>
      <c r="Q3357" s="327">
        <v>14319</v>
      </c>
      <c r="R3357" s="326">
        <v>0.11604999750852581</v>
      </c>
      <c r="S3357" s="325"/>
    </row>
    <row r="3358" spans="1:19" x14ac:dyDescent="0.25">
      <c r="A3358" t="s">
        <v>478</v>
      </c>
      <c r="B3358" t="s">
        <v>284</v>
      </c>
      <c r="C3358" t="s">
        <v>309</v>
      </c>
      <c r="D3358" t="s">
        <v>477</v>
      </c>
      <c r="E3358" t="s">
        <v>134</v>
      </c>
      <c r="F3358" t="s">
        <v>135</v>
      </c>
      <c r="G3358" s="133">
        <v>4</v>
      </c>
      <c r="H3358" t="s">
        <v>273</v>
      </c>
      <c r="I3358" t="s">
        <v>504</v>
      </c>
      <c r="J3358" t="s">
        <v>424</v>
      </c>
      <c r="K3358" s="327">
        <v>55</v>
      </c>
      <c r="L3358" s="326">
        <v>8.1119999289512634E-2</v>
      </c>
      <c r="M3358" s="326">
        <v>8.6209997534751892E-2</v>
      </c>
      <c r="N3358" s="327">
        <v>322</v>
      </c>
      <c r="O3358" s="326">
        <v>9.1739997267723083E-2</v>
      </c>
      <c r="P3358" s="326">
        <v>0.1011599972844124</v>
      </c>
      <c r="Q3358" s="327">
        <v>13286</v>
      </c>
      <c r="R3358" s="326">
        <v>0.1076800003647804</v>
      </c>
      <c r="S3358" s="325">
        <v>0.12182000279426571</v>
      </c>
    </row>
    <row r="3359" spans="1:19" x14ac:dyDescent="0.25">
      <c r="A3359" t="s">
        <v>478</v>
      </c>
      <c r="B3359" t="s">
        <v>284</v>
      </c>
      <c r="C3359" t="s">
        <v>309</v>
      </c>
      <c r="D3359" t="s">
        <v>477</v>
      </c>
      <c r="E3359" t="s">
        <v>134</v>
      </c>
      <c r="F3359" t="s">
        <v>135</v>
      </c>
      <c r="G3359" s="133">
        <v>4</v>
      </c>
      <c r="H3359" t="s">
        <v>273</v>
      </c>
      <c r="I3359" t="s">
        <v>504</v>
      </c>
      <c r="J3359" t="s">
        <v>455</v>
      </c>
      <c r="K3359" s="327">
        <v>259</v>
      </c>
      <c r="L3359" s="326">
        <v>0.38201001286506647</v>
      </c>
      <c r="M3359" s="326">
        <v>0.40595999360084528</v>
      </c>
      <c r="N3359" s="327">
        <v>1348</v>
      </c>
      <c r="O3359" s="326">
        <v>0.38405001163482672</v>
      </c>
      <c r="P3359" s="326">
        <v>0.42350000143051147</v>
      </c>
      <c r="Q3359" s="327">
        <v>43045</v>
      </c>
      <c r="R3359" s="326">
        <v>0.34887000918388372</v>
      </c>
      <c r="S3359" s="325">
        <v>0.39467000961303711</v>
      </c>
    </row>
    <row r="3360" spans="1:19" x14ac:dyDescent="0.25">
      <c r="A3360" t="s">
        <v>478</v>
      </c>
      <c r="B3360" t="s">
        <v>284</v>
      </c>
      <c r="C3360" t="s">
        <v>309</v>
      </c>
      <c r="D3360" t="s">
        <v>477</v>
      </c>
      <c r="E3360" t="s">
        <v>134</v>
      </c>
      <c r="F3360" t="s">
        <v>135</v>
      </c>
      <c r="G3360" s="133">
        <v>4</v>
      </c>
      <c r="H3360" t="s">
        <v>273</v>
      </c>
      <c r="I3360" t="s">
        <v>504</v>
      </c>
      <c r="J3360" t="s">
        <v>505</v>
      </c>
      <c r="K3360" s="327">
        <v>261</v>
      </c>
      <c r="L3360" s="326">
        <v>0.38495999574661249</v>
      </c>
      <c r="M3360" s="326">
        <v>0.40909001231193542</v>
      </c>
      <c r="N3360" s="327">
        <v>1235</v>
      </c>
      <c r="O3360" s="326">
        <v>0.3518500030040741</v>
      </c>
      <c r="P3360" s="326">
        <v>0.3880000114440918</v>
      </c>
      <c r="Q3360" s="327">
        <v>42835</v>
      </c>
      <c r="R3360" s="326">
        <v>0.34716999530792242</v>
      </c>
      <c r="S3360" s="325">
        <v>0.39274001121521002</v>
      </c>
    </row>
    <row r="3361" spans="1:19" x14ac:dyDescent="0.25">
      <c r="A3361" t="s">
        <v>478</v>
      </c>
      <c r="B3361" t="s">
        <v>284</v>
      </c>
      <c r="C3361" t="s">
        <v>309</v>
      </c>
      <c r="D3361" t="s">
        <v>477</v>
      </c>
      <c r="E3361" t="s">
        <v>134</v>
      </c>
      <c r="F3361" t="s">
        <v>135</v>
      </c>
      <c r="G3361" s="133">
        <v>4</v>
      </c>
      <c r="H3361" t="s">
        <v>273</v>
      </c>
      <c r="I3361" t="s">
        <v>504</v>
      </c>
      <c r="J3361" t="s">
        <v>503</v>
      </c>
      <c r="K3361" s="327">
        <v>63</v>
      </c>
      <c r="L3361" s="326">
        <v>9.2919997870922089E-2</v>
      </c>
      <c r="M3361" s="326">
        <v>9.8750002682209015E-2</v>
      </c>
      <c r="N3361" s="327">
        <v>278</v>
      </c>
      <c r="O3361" s="326">
        <v>7.9199999570846558E-2</v>
      </c>
      <c r="P3361" s="326">
        <v>8.7339997291564941E-2</v>
      </c>
      <c r="Q3361" s="327">
        <v>9900</v>
      </c>
      <c r="R3361" s="326">
        <v>8.0239996314048767E-2</v>
      </c>
      <c r="S3361" s="325">
        <v>9.0769998729228973E-2</v>
      </c>
    </row>
    <row r="3362" spans="1:19" x14ac:dyDescent="0.25">
      <c r="A3362" t="s">
        <v>478</v>
      </c>
      <c r="B3362" t="s">
        <v>284</v>
      </c>
      <c r="C3362" t="s">
        <v>309</v>
      </c>
      <c r="D3362" t="s">
        <v>477</v>
      </c>
      <c r="E3362" t="s">
        <v>134</v>
      </c>
      <c r="F3362" t="s">
        <v>135</v>
      </c>
      <c r="G3362" s="133">
        <v>4</v>
      </c>
      <c r="H3362" t="s">
        <v>273</v>
      </c>
      <c r="I3362" t="s">
        <v>501</v>
      </c>
      <c r="J3362" t="s">
        <v>502</v>
      </c>
      <c r="K3362" s="327">
        <v>40</v>
      </c>
      <c r="L3362" s="326">
        <v>5.9000000357627869E-2</v>
      </c>
      <c r="N3362" s="327">
        <v>327</v>
      </c>
      <c r="O3362" s="326">
        <v>9.3160003423690796E-2</v>
      </c>
      <c r="Q3362" s="327">
        <v>14319</v>
      </c>
      <c r="R3362" s="326">
        <v>0.11604999750852581</v>
      </c>
      <c r="S3362" s="325"/>
    </row>
    <row r="3363" spans="1:19" x14ac:dyDescent="0.25">
      <c r="A3363" t="s">
        <v>478</v>
      </c>
      <c r="B3363" t="s">
        <v>284</v>
      </c>
      <c r="C3363" t="s">
        <v>309</v>
      </c>
      <c r="D3363" t="s">
        <v>477</v>
      </c>
      <c r="E3363" t="s">
        <v>134</v>
      </c>
      <c r="F3363" t="s">
        <v>135</v>
      </c>
      <c r="G3363" s="133">
        <v>4</v>
      </c>
      <c r="H3363" t="s">
        <v>273</v>
      </c>
      <c r="I3363" t="s">
        <v>501</v>
      </c>
      <c r="J3363" t="s">
        <v>500</v>
      </c>
      <c r="K3363" s="327">
        <v>638</v>
      </c>
      <c r="L3363" s="326">
        <v>0.94099998474121094</v>
      </c>
      <c r="M3363" s="326">
        <v>1</v>
      </c>
      <c r="N3363" s="327">
        <v>3183</v>
      </c>
      <c r="O3363" s="326">
        <v>0.90684002637863159</v>
      </c>
      <c r="P3363" s="326">
        <v>1</v>
      </c>
      <c r="Q3363" s="327">
        <v>109066</v>
      </c>
      <c r="R3363" s="326">
        <v>0.88394999504089355</v>
      </c>
      <c r="S3363" s="325">
        <v>1</v>
      </c>
    </row>
    <row r="3364" spans="1:19" x14ac:dyDescent="0.25">
      <c r="A3364" t="s">
        <v>478</v>
      </c>
      <c r="B3364" t="s">
        <v>284</v>
      </c>
      <c r="C3364" t="s">
        <v>309</v>
      </c>
      <c r="D3364" t="s">
        <v>477</v>
      </c>
      <c r="E3364" t="s">
        <v>134</v>
      </c>
      <c r="F3364" t="s">
        <v>135</v>
      </c>
      <c r="G3364" s="133">
        <v>4</v>
      </c>
      <c r="H3364" t="s">
        <v>273</v>
      </c>
      <c r="I3364" t="s">
        <v>577</v>
      </c>
      <c r="J3364" t="s">
        <v>493</v>
      </c>
      <c r="K3364" s="327">
        <v>99</v>
      </c>
      <c r="L3364" s="326">
        <v>0.1460199952125549</v>
      </c>
      <c r="N3364" s="327">
        <v>1709</v>
      </c>
      <c r="O3364" s="326">
        <v>0.48688998818397522</v>
      </c>
      <c r="Q3364" s="327">
        <v>45663</v>
      </c>
      <c r="R3364" s="326">
        <v>0.37009000778198242</v>
      </c>
      <c r="S3364" s="325"/>
    </row>
    <row r="3365" spans="1:19" x14ac:dyDescent="0.25">
      <c r="A3365" t="s">
        <v>478</v>
      </c>
      <c r="B3365" t="s">
        <v>284</v>
      </c>
      <c r="C3365" t="s">
        <v>309</v>
      </c>
      <c r="D3365" t="s">
        <v>477</v>
      </c>
      <c r="E3365" t="s">
        <v>134</v>
      </c>
      <c r="F3365" t="s">
        <v>135</v>
      </c>
      <c r="G3365" s="133">
        <v>4</v>
      </c>
      <c r="H3365" t="s">
        <v>273</v>
      </c>
      <c r="I3365" t="s">
        <v>577</v>
      </c>
      <c r="J3365" t="s">
        <v>492</v>
      </c>
      <c r="K3365" s="327">
        <v>528</v>
      </c>
      <c r="L3365" s="326">
        <v>0.77876001596450806</v>
      </c>
      <c r="M3365" s="326">
        <v>0.91192001104354858</v>
      </c>
      <c r="N3365" s="327">
        <v>1615</v>
      </c>
      <c r="O3365" s="326">
        <v>0.46011000871658331</v>
      </c>
      <c r="P3365" s="326">
        <v>0.89671999216079712</v>
      </c>
      <c r="Q3365" s="327">
        <v>63272</v>
      </c>
      <c r="R3365" s="326">
        <v>0.51279997825622559</v>
      </c>
      <c r="S3365" s="325">
        <v>0.81407999992370605</v>
      </c>
    </row>
    <row r="3366" spans="1:19" x14ac:dyDescent="0.25">
      <c r="A3366" t="s">
        <v>478</v>
      </c>
      <c r="B3366" t="s">
        <v>284</v>
      </c>
      <c r="C3366" t="s">
        <v>309</v>
      </c>
      <c r="D3366" t="s">
        <v>477</v>
      </c>
      <c r="E3366" t="s">
        <v>134</v>
      </c>
      <c r="F3366" t="s">
        <v>135</v>
      </c>
      <c r="G3366">
        <v>4</v>
      </c>
      <c r="H3366" t="s">
        <v>273</v>
      </c>
      <c r="I3366" t="s">
        <v>577</v>
      </c>
      <c r="J3366" t="s">
        <v>491</v>
      </c>
      <c r="K3366" s="142">
        <v>37</v>
      </c>
      <c r="L3366" s="326">
        <v>5.4570000618696213E-2</v>
      </c>
      <c r="M3366" s="326">
        <v>6.3900001347064972E-2</v>
      </c>
      <c r="N3366" s="142">
        <v>143</v>
      </c>
      <c r="O3366" s="326">
        <v>4.07399982213974E-2</v>
      </c>
      <c r="P3366" s="326">
        <v>7.9400002956390381E-2</v>
      </c>
      <c r="Q3366" s="142">
        <v>9186</v>
      </c>
      <c r="R3366" s="326">
        <v>7.4450001120567322E-2</v>
      </c>
      <c r="S3366" s="326">
        <v>0.11818999797105791</v>
      </c>
    </row>
    <row r="3367" spans="1:19" x14ac:dyDescent="0.25">
      <c r="A3367" t="s">
        <v>478</v>
      </c>
      <c r="B3367" t="s">
        <v>284</v>
      </c>
      <c r="C3367" t="s">
        <v>309</v>
      </c>
      <c r="D3367" t="s">
        <v>477</v>
      </c>
      <c r="E3367" t="s">
        <v>134</v>
      </c>
      <c r="F3367" t="s">
        <v>135</v>
      </c>
      <c r="G3367" s="133">
        <v>4</v>
      </c>
      <c r="H3367" t="s">
        <v>273</v>
      </c>
      <c r="I3367" t="s">
        <v>577</v>
      </c>
      <c r="J3367" t="s">
        <v>490</v>
      </c>
      <c r="K3367" s="327">
        <v>10</v>
      </c>
      <c r="L3367" s="326">
        <v>1.4750000089406971E-2</v>
      </c>
      <c r="M3367" s="326">
        <v>1.7270000651478771E-2</v>
      </c>
      <c r="N3367" s="327">
        <v>22</v>
      </c>
      <c r="O3367" s="326">
        <v>6.2699997797608384E-3</v>
      </c>
      <c r="P3367" s="326">
        <v>1.2219999916851521E-2</v>
      </c>
      <c r="Q3367" s="327">
        <v>3071</v>
      </c>
      <c r="R3367" s="326">
        <v>2.489000000059605E-2</v>
      </c>
      <c r="S3367" s="325">
        <v>3.9510000497102737E-2</v>
      </c>
    </row>
    <row r="3368" spans="1:19" x14ac:dyDescent="0.25">
      <c r="A3368" t="s">
        <v>478</v>
      </c>
      <c r="B3368" t="s">
        <v>284</v>
      </c>
      <c r="C3368" t="s">
        <v>309</v>
      </c>
      <c r="D3368" t="s">
        <v>477</v>
      </c>
      <c r="E3368" t="s">
        <v>134</v>
      </c>
      <c r="F3368" t="s">
        <v>135</v>
      </c>
      <c r="G3368" s="133">
        <v>4</v>
      </c>
      <c r="H3368" t="s">
        <v>273</v>
      </c>
      <c r="I3368" t="s">
        <v>577</v>
      </c>
      <c r="J3368" t="s">
        <v>489</v>
      </c>
      <c r="K3368" s="327">
        <v>2</v>
      </c>
      <c r="L3368" s="326">
        <v>2.9500001110136509E-3</v>
      </c>
      <c r="M3368" s="326">
        <v>3.4499999601393938E-3</v>
      </c>
      <c r="N3368" s="327">
        <v>19</v>
      </c>
      <c r="O3368" s="326">
        <v>5.4100002162158489E-3</v>
      </c>
      <c r="P3368" s="326">
        <v>1.054999977350235E-2</v>
      </c>
      <c r="Q3368" s="327">
        <v>1819</v>
      </c>
      <c r="R3368" s="326">
        <v>1.473999954760075E-2</v>
      </c>
      <c r="S3368" s="325">
        <v>2.339999936521053E-2</v>
      </c>
    </row>
    <row r="3369" spans="1:19" x14ac:dyDescent="0.25">
      <c r="A3369" t="s">
        <v>478</v>
      </c>
      <c r="B3369" t="s">
        <v>284</v>
      </c>
      <c r="C3369" t="s">
        <v>309</v>
      </c>
      <c r="D3369" t="s">
        <v>477</v>
      </c>
      <c r="E3369" t="s">
        <v>134</v>
      </c>
      <c r="F3369" t="s">
        <v>135</v>
      </c>
      <c r="G3369" s="133">
        <v>4</v>
      </c>
      <c r="H3369" t="s">
        <v>273</v>
      </c>
      <c r="I3369" t="s">
        <v>577</v>
      </c>
      <c r="J3369" t="s">
        <v>488</v>
      </c>
      <c r="K3369" s="327">
        <v>2</v>
      </c>
      <c r="L3369" s="326">
        <v>2.9500001110136509E-3</v>
      </c>
      <c r="M3369" s="326">
        <v>3.4499999601393938E-3</v>
      </c>
      <c r="N3369" s="327">
        <v>2</v>
      </c>
      <c r="O3369" s="326">
        <v>5.6999997468665242E-4</v>
      </c>
      <c r="P3369" s="326">
        <v>1.109999953769147E-3</v>
      </c>
      <c r="Q3369" s="327">
        <v>374</v>
      </c>
      <c r="R3369" s="326">
        <v>3.03000002168119E-3</v>
      </c>
      <c r="S3369" s="325">
        <v>4.8099998384714127E-3</v>
      </c>
    </row>
    <row r="3370" spans="1:19" x14ac:dyDescent="0.25">
      <c r="A3370" t="s">
        <v>478</v>
      </c>
      <c r="B3370" t="s">
        <v>284</v>
      </c>
      <c r="C3370" t="s">
        <v>309</v>
      </c>
      <c r="D3370" t="s">
        <v>477</v>
      </c>
      <c r="E3370" t="s">
        <v>134</v>
      </c>
      <c r="F3370" t="s">
        <v>135</v>
      </c>
      <c r="G3370">
        <v>4</v>
      </c>
      <c r="H3370" t="s">
        <v>273</v>
      </c>
      <c r="I3370" t="s">
        <v>499</v>
      </c>
      <c r="J3370" t="s">
        <v>261</v>
      </c>
      <c r="K3370" s="142">
        <v>676</v>
      </c>
      <c r="L3370" s="326">
        <v>0.99704998731613159</v>
      </c>
      <c r="N3370" s="142">
        <v>3493</v>
      </c>
      <c r="O3370" s="326">
        <v>0.99515998363494873</v>
      </c>
      <c r="Q3370" s="142">
        <v>122496</v>
      </c>
      <c r="R3370" s="326">
        <v>0.99278998374938965</v>
      </c>
    </row>
    <row r="3371" spans="1:19" x14ac:dyDescent="0.25">
      <c r="A3371" t="s">
        <v>478</v>
      </c>
      <c r="B3371" t="s">
        <v>284</v>
      </c>
      <c r="C3371" t="s">
        <v>309</v>
      </c>
      <c r="D3371" t="s">
        <v>477</v>
      </c>
      <c r="E3371" t="s">
        <v>134</v>
      </c>
      <c r="F3371" t="s">
        <v>135</v>
      </c>
      <c r="G3371" s="133">
        <v>4</v>
      </c>
      <c r="H3371" t="s">
        <v>273</v>
      </c>
      <c r="I3371" t="s">
        <v>499</v>
      </c>
      <c r="J3371" t="s">
        <v>262</v>
      </c>
      <c r="K3371" s="327">
        <v>2</v>
      </c>
      <c r="L3371" s="326">
        <v>2.9500001110136509E-3</v>
      </c>
      <c r="N3371" s="327">
        <v>17</v>
      </c>
      <c r="O3371" s="326">
        <v>4.8400000669062138E-3</v>
      </c>
      <c r="Q3371" s="327">
        <v>889</v>
      </c>
      <c r="R3371" s="326">
        <v>7.2099999524652958E-3</v>
      </c>
      <c r="S3371" s="325"/>
    </row>
    <row r="3372" spans="1:19" x14ac:dyDescent="0.25">
      <c r="A3372" t="s">
        <v>478</v>
      </c>
      <c r="B3372" t="s">
        <v>284</v>
      </c>
      <c r="C3372" t="s">
        <v>309</v>
      </c>
      <c r="D3372" t="s">
        <v>477</v>
      </c>
      <c r="E3372" t="s">
        <v>134</v>
      </c>
      <c r="F3372" t="s">
        <v>135</v>
      </c>
      <c r="G3372" s="133">
        <v>4</v>
      </c>
      <c r="H3372" t="s">
        <v>273</v>
      </c>
      <c r="I3372" t="s">
        <v>578</v>
      </c>
      <c r="J3372" t="s">
        <v>498</v>
      </c>
      <c r="K3372" s="327">
        <v>123</v>
      </c>
      <c r="L3372" s="326">
        <v>0.18141999840736389</v>
      </c>
      <c r="N3372" s="327">
        <v>508</v>
      </c>
      <c r="O3372" s="326">
        <v>0.14473000168800351</v>
      </c>
      <c r="Q3372" s="327">
        <v>17871</v>
      </c>
      <c r="R3372" s="326">
        <v>0.1448400020599365</v>
      </c>
      <c r="S3372" s="325"/>
    </row>
    <row r="3373" spans="1:19" x14ac:dyDescent="0.25">
      <c r="A3373" t="s">
        <v>478</v>
      </c>
      <c r="B3373" t="s">
        <v>284</v>
      </c>
      <c r="C3373" t="s">
        <v>309</v>
      </c>
      <c r="D3373" t="s">
        <v>477</v>
      </c>
      <c r="E3373" t="s">
        <v>134</v>
      </c>
      <c r="F3373" t="s">
        <v>135</v>
      </c>
      <c r="G3373" s="133">
        <v>4</v>
      </c>
      <c r="H3373" t="s">
        <v>273</v>
      </c>
      <c r="I3373" t="s">
        <v>578</v>
      </c>
      <c r="J3373" t="s">
        <v>497</v>
      </c>
      <c r="K3373" s="327">
        <v>111</v>
      </c>
      <c r="L3373" s="326">
        <v>0.16371999680995941</v>
      </c>
      <c r="N3373" s="327">
        <v>516</v>
      </c>
      <c r="O3373" s="326">
        <v>0.14700999855995181</v>
      </c>
      <c r="Q3373" s="327">
        <v>21943</v>
      </c>
      <c r="R3373" s="326">
        <v>0.17783999443054199</v>
      </c>
      <c r="S3373" s="325"/>
    </row>
    <row r="3374" spans="1:19" x14ac:dyDescent="0.25">
      <c r="A3374" t="s">
        <v>478</v>
      </c>
      <c r="B3374" t="s">
        <v>284</v>
      </c>
      <c r="C3374" t="s">
        <v>309</v>
      </c>
      <c r="D3374" t="s">
        <v>477</v>
      </c>
      <c r="E3374" t="s">
        <v>134</v>
      </c>
      <c r="F3374" t="s">
        <v>135</v>
      </c>
      <c r="G3374" s="133">
        <v>4</v>
      </c>
      <c r="H3374" t="s">
        <v>273</v>
      </c>
      <c r="I3374" t="s">
        <v>578</v>
      </c>
      <c r="J3374" t="s">
        <v>496</v>
      </c>
      <c r="K3374" s="327">
        <v>144</v>
      </c>
      <c r="L3374" s="326">
        <v>0.21239000558853149</v>
      </c>
      <c r="N3374" s="327">
        <v>716</v>
      </c>
      <c r="O3374" s="326">
        <v>0.20398999750614169</v>
      </c>
      <c r="Q3374" s="327">
        <v>25988</v>
      </c>
      <c r="R3374" s="326">
        <v>0.21062999963760379</v>
      </c>
      <c r="S3374" s="325"/>
    </row>
    <row r="3375" spans="1:19" x14ac:dyDescent="0.25">
      <c r="A3375" t="s">
        <v>478</v>
      </c>
      <c r="B3375" t="s">
        <v>284</v>
      </c>
      <c r="C3375" t="s">
        <v>309</v>
      </c>
      <c r="D3375" t="s">
        <v>477</v>
      </c>
      <c r="E3375" t="s">
        <v>134</v>
      </c>
      <c r="F3375" t="s">
        <v>135</v>
      </c>
      <c r="G3375" s="133">
        <v>4</v>
      </c>
      <c r="H3375" t="s">
        <v>273</v>
      </c>
      <c r="I3375" t="s">
        <v>578</v>
      </c>
      <c r="J3375" t="s">
        <v>495</v>
      </c>
      <c r="K3375" s="327">
        <v>177</v>
      </c>
      <c r="L3375" s="326">
        <v>0.26105999946594238</v>
      </c>
      <c r="N3375" s="327">
        <v>857</v>
      </c>
      <c r="O3375" s="326">
        <v>0.244159996509552</v>
      </c>
      <c r="Q3375" s="327">
        <v>27975</v>
      </c>
      <c r="R3375" s="326">
        <v>0.22673000395298001</v>
      </c>
      <c r="S3375" s="325"/>
    </row>
    <row r="3376" spans="1:19" x14ac:dyDescent="0.25">
      <c r="A3376" t="s">
        <v>478</v>
      </c>
      <c r="B3376" t="s">
        <v>284</v>
      </c>
      <c r="C3376" t="s">
        <v>309</v>
      </c>
      <c r="D3376" t="s">
        <v>477</v>
      </c>
      <c r="E3376" t="s">
        <v>134</v>
      </c>
      <c r="F3376" t="s">
        <v>135</v>
      </c>
      <c r="G3376" s="133">
        <v>4</v>
      </c>
      <c r="H3376" t="s">
        <v>273</v>
      </c>
      <c r="I3376" t="s">
        <v>578</v>
      </c>
      <c r="J3376" t="s">
        <v>494</v>
      </c>
      <c r="K3376" s="327">
        <v>123</v>
      </c>
      <c r="L3376" s="326">
        <v>0.18141999840736389</v>
      </c>
      <c r="N3376" s="327">
        <v>913</v>
      </c>
      <c r="O3376" s="326">
        <v>0.26010999083518982</v>
      </c>
      <c r="Q3376" s="327">
        <v>29608</v>
      </c>
      <c r="R3376" s="326">
        <v>0.23995999991893771</v>
      </c>
      <c r="S3376" s="325"/>
    </row>
    <row r="3377" spans="1:19" x14ac:dyDescent="0.25">
      <c r="A3377" t="s">
        <v>478</v>
      </c>
      <c r="B3377" t="s">
        <v>284</v>
      </c>
      <c r="C3377" t="s">
        <v>309</v>
      </c>
      <c r="D3377" t="s">
        <v>477</v>
      </c>
      <c r="E3377" t="s">
        <v>134</v>
      </c>
      <c r="F3377" t="s">
        <v>135</v>
      </c>
      <c r="G3377">
        <v>4</v>
      </c>
      <c r="H3377" t="s">
        <v>273</v>
      </c>
      <c r="I3377" t="s">
        <v>476</v>
      </c>
      <c r="J3377" t="s">
        <v>482</v>
      </c>
      <c r="K3377" s="142">
        <v>506</v>
      </c>
      <c r="L3377" s="326">
        <v>0.74630999565124512</v>
      </c>
      <c r="M3377" s="326">
        <v>0.76666998863220215</v>
      </c>
      <c r="N3377" s="142">
        <v>2692</v>
      </c>
      <c r="O3377" s="326">
        <v>0.76695001125335693</v>
      </c>
      <c r="P3377" s="326">
        <v>0.78851997852325439</v>
      </c>
      <c r="Q3377" s="142">
        <v>91484</v>
      </c>
      <c r="R3377" s="326">
        <v>0.74145001173019409</v>
      </c>
      <c r="S3377" s="326">
        <v>0.77395999431610107</v>
      </c>
    </row>
    <row r="3378" spans="1:19" x14ac:dyDescent="0.25">
      <c r="A3378" t="s">
        <v>478</v>
      </c>
      <c r="B3378" t="s">
        <v>284</v>
      </c>
      <c r="C3378" t="s">
        <v>309</v>
      </c>
      <c r="D3378" t="s">
        <v>477</v>
      </c>
      <c r="E3378" t="s">
        <v>134</v>
      </c>
      <c r="F3378" t="s">
        <v>135</v>
      </c>
      <c r="G3378" s="133">
        <v>4</v>
      </c>
      <c r="H3378" t="s">
        <v>273</v>
      </c>
      <c r="I3378" t="s">
        <v>476</v>
      </c>
      <c r="J3378" t="s">
        <v>481</v>
      </c>
      <c r="K3378" s="327">
        <v>66</v>
      </c>
      <c r="L3378" s="326">
        <v>9.7350001335144043E-2</v>
      </c>
      <c r="M3378" s="326">
        <v>0.10000000149011611</v>
      </c>
      <c r="N3378" s="327">
        <v>316</v>
      </c>
      <c r="O3378" s="326">
        <v>9.0029999613761902E-2</v>
      </c>
      <c r="P3378" s="326">
        <v>9.2560000717639923E-2</v>
      </c>
      <c r="Q3378" s="327">
        <v>12086</v>
      </c>
      <c r="R3378" s="326">
        <v>9.7949996590614319E-2</v>
      </c>
      <c r="S3378" s="325">
        <v>0.1022500023245811</v>
      </c>
    </row>
    <row r="3379" spans="1:19" x14ac:dyDescent="0.25">
      <c r="A3379" t="s">
        <v>478</v>
      </c>
      <c r="B3379" t="s">
        <v>284</v>
      </c>
      <c r="C3379" t="s">
        <v>309</v>
      </c>
      <c r="D3379" t="s">
        <v>477</v>
      </c>
      <c r="E3379" t="s">
        <v>134</v>
      </c>
      <c r="F3379" t="s">
        <v>135</v>
      </c>
      <c r="G3379" s="133">
        <v>4</v>
      </c>
      <c r="H3379" t="s">
        <v>273</v>
      </c>
      <c r="I3379" t="s">
        <v>476</v>
      </c>
      <c r="J3379" t="s">
        <v>480</v>
      </c>
      <c r="K3379" s="327">
        <v>49</v>
      </c>
      <c r="L3379" s="326">
        <v>7.2269998490810394E-2</v>
      </c>
      <c r="M3379" s="326">
        <v>7.4239999055862427E-2</v>
      </c>
      <c r="N3379" s="327">
        <v>242</v>
      </c>
      <c r="O3379" s="326">
        <v>6.8949997425079346E-2</v>
      </c>
      <c r="P3379" s="326">
        <v>7.0880003273487091E-2</v>
      </c>
      <c r="Q3379" s="327">
        <v>8487</v>
      </c>
      <c r="R3379" s="326">
        <v>6.8779997527599335E-2</v>
      </c>
      <c r="S3379" s="325">
        <v>7.1800000965595245E-2</v>
      </c>
    </row>
    <row r="3380" spans="1:19" x14ac:dyDescent="0.25">
      <c r="A3380" t="s">
        <v>478</v>
      </c>
      <c r="B3380" t="s">
        <v>284</v>
      </c>
      <c r="C3380" t="s">
        <v>309</v>
      </c>
      <c r="D3380" t="s">
        <v>477</v>
      </c>
      <c r="E3380" t="s">
        <v>134</v>
      </c>
      <c r="F3380" t="s">
        <v>135</v>
      </c>
      <c r="G3380" s="133">
        <v>4</v>
      </c>
      <c r="H3380" t="s">
        <v>273</v>
      </c>
      <c r="I3380" t="s">
        <v>476</v>
      </c>
      <c r="J3380" t="s">
        <v>479</v>
      </c>
      <c r="K3380" s="327">
        <v>18</v>
      </c>
      <c r="L3380" s="326">
        <v>2.6550000533461571E-2</v>
      </c>
      <c r="N3380" s="327">
        <v>96</v>
      </c>
      <c r="O3380" s="326">
        <v>2.734999917447567E-2</v>
      </c>
      <c r="Q3380" s="327">
        <v>5183</v>
      </c>
      <c r="R3380" s="326">
        <v>4.2010001838207238E-2</v>
      </c>
      <c r="S3380" s="325"/>
    </row>
    <row r="3381" spans="1:19" x14ac:dyDescent="0.25">
      <c r="A3381" t="s">
        <v>478</v>
      </c>
      <c r="B3381" t="s">
        <v>284</v>
      </c>
      <c r="C3381" t="s">
        <v>309</v>
      </c>
      <c r="D3381" t="s">
        <v>477</v>
      </c>
      <c r="E3381" t="s">
        <v>134</v>
      </c>
      <c r="F3381" t="s">
        <v>135</v>
      </c>
      <c r="G3381" s="133">
        <v>4</v>
      </c>
      <c r="H3381" t="s">
        <v>273</v>
      </c>
      <c r="I3381" t="s">
        <v>476</v>
      </c>
      <c r="J3381" t="s">
        <v>475</v>
      </c>
      <c r="K3381" s="327">
        <v>39</v>
      </c>
      <c r="L3381" s="326">
        <v>5.7519998401403427E-2</v>
      </c>
      <c r="M3381" s="326">
        <v>5.908999964594841E-2</v>
      </c>
      <c r="N3381" s="327">
        <v>164</v>
      </c>
      <c r="O3381" s="326">
        <v>4.6720001846551902E-2</v>
      </c>
      <c r="P3381" s="326">
        <v>4.8039998859167099E-2</v>
      </c>
      <c r="Q3381" s="327">
        <v>6145</v>
      </c>
      <c r="R3381" s="326">
        <v>4.9800001084804528E-2</v>
      </c>
      <c r="S3381" s="325">
        <v>5.1989998668432243E-2</v>
      </c>
    </row>
    <row r="3382" spans="1:19" x14ac:dyDescent="0.25">
      <c r="A3382" t="s">
        <v>478</v>
      </c>
      <c r="B3382" t="s">
        <v>284</v>
      </c>
      <c r="C3382" t="s">
        <v>309</v>
      </c>
      <c r="D3382" t="s">
        <v>477</v>
      </c>
      <c r="E3382" t="s">
        <v>136</v>
      </c>
      <c r="F3382" t="s">
        <v>137</v>
      </c>
      <c r="G3382" s="133">
        <v>1</v>
      </c>
      <c r="H3382" t="s">
        <v>248</v>
      </c>
      <c r="I3382" t="s">
        <v>525</v>
      </c>
      <c r="J3382" t="s">
        <v>530</v>
      </c>
      <c r="K3382" s="327">
        <v>0</v>
      </c>
      <c r="L3382" s="326">
        <v>0</v>
      </c>
      <c r="N3382" s="327">
        <v>29</v>
      </c>
      <c r="O3382" s="326">
        <v>4.0099998004734516E-3</v>
      </c>
      <c r="Q3382" s="327">
        <v>595</v>
      </c>
      <c r="R3382" s="326">
        <v>4.8199999146163464E-3</v>
      </c>
      <c r="S3382" s="325"/>
    </row>
    <row r="3383" spans="1:19" x14ac:dyDescent="0.25">
      <c r="A3383" t="s">
        <v>478</v>
      </c>
      <c r="B3383" t="s">
        <v>284</v>
      </c>
      <c r="C3383" t="s">
        <v>309</v>
      </c>
      <c r="D3383" t="s">
        <v>477</v>
      </c>
      <c r="E3383" t="s">
        <v>136</v>
      </c>
      <c r="F3383" t="s">
        <v>137</v>
      </c>
      <c r="G3383" s="133">
        <v>1</v>
      </c>
      <c r="H3383" t="s">
        <v>248</v>
      </c>
      <c r="I3383" t="s">
        <v>525</v>
      </c>
      <c r="J3383" t="s">
        <v>529</v>
      </c>
      <c r="K3383" s="327">
        <v>32</v>
      </c>
      <c r="L3383" s="326">
        <v>4.3839998543262482E-2</v>
      </c>
      <c r="N3383" s="327">
        <v>251</v>
      </c>
      <c r="O3383" s="326">
        <v>3.4719999879598618E-2</v>
      </c>
      <c r="Q3383" s="327">
        <v>4962</v>
      </c>
      <c r="R3383" s="326">
        <v>4.0219999849796302E-2</v>
      </c>
      <c r="S3383" s="325"/>
    </row>
    <row r="3384" spans="1:19" x14ac:dyDescent="0.25">
      <c r="A3384" t="s">
        <v>478</v>
      </c>
      <c r="B3384" t="s">
        <v>284</v>
      </c>
      <c r="C3384" t="s">
        <v>309</v>
      </c>
      <c r="D3384" t="s">
        <v>477</v>
      </c>
      <c r="E3384" t="s">
        <v>136</v>
      </c>
      <c r="F3384" t="s">
        <v>137</v>
      </c>
      <c r="G3384" s="133">
        <v>1</v>
      </c>
      <c r="H3384" t="s">
        <v>248</v>
      </c>
      <c r="I3384" t="s">
        <v>525</v>
      </c>
      <c r="J3384" t="s">
        <v>528</v>
      </c>
      <c r="K3384" s="327">
        <v>119</v>
      </c>
      <c r="L3384" s="326">
        <v>0.16301000118255621</v>
      </c>
      <c r="N3384" s="327">
        <v>790</v>
      </c>
      <c r="O3384" s="326">
        <v>0.10926999896764759</v>
      </c>
      <c r="Q3384" s="327">
        <v>15699</v>
      </c>
      <c r="R3384" s="326">
        <v>0.12724000215530401</v>
      </c>
      <c r="S3384" s="325"/>
    </row>
    <row r="3385" spans="1:19" x14ac:dyDescent="0.25">
      <c r="A3385" t="s">
        <v>478</v>
      </c>
      <c r="B3385" t="s">
        <v>284</v>
      </c>
      <c r="C3385" t="s">
        <v>309</v>
      </c>
      <c r="D3385" t="s">
        <v>477</v>
      </c>
      <c r="E3385" t="s">
        <v>136</v>
      </c>
      <c r="F3385" t="s">
        <v>137</v>
      </c>
      <c r="G3385">
        <v>1</v>
      </c>
      <c r="H3385" t="s">
        <v>248</v>
      </c>
      <c r="I3385" t="s">
        <v>525</v>
      </c>
      <c r="J3385" t="s">
        <v>527</v>
      </c>
      <c r="K3385" s="142">
        <v>129</v>
      </c>
      <c r="L3385" s="326">
        <v>0.17670999467372889</v>
      </c>
      <c r="N3385" s="142">
        <v>1777</v>
      </c>
      <c r="O3385" s="326">
        <v>0.24578000605106351</v>
      </c>
      <c r="Q3385" s="142">
        <v>30576</v>
      </c>
      <c r="R3385" s="326">
        <v>0.2478100061416626</v>
      </c>
    </row>
    <row r="3386" spans="1:19" x14ac:dyDescent="0.25">
      <c r="A3386" t="s">
        <v>478</v>
      </c>
      <c r="B3386" t="s">
        <v>284</v>
      </c>
      <c r="C3386" t="s">
        <v>309</v>
      </c>
      <c r="D3386" t="s">
        <v>477</v>
      </c>
      <c r="E3386" t="s">
        <v>136</v>
      </c>
      <c r="F3386" t="s">
        <v>137</v>
      </c>
      <c r="G3386" s="133">
        <v>1</v>
      </c>
      <c r="H3386" t="s">
        <v>248</v>
      </c>
      <c r="I3386" t="s">
        <v>525</v>
      </c>
      <c r="J3386" t="s">
        <v>526</v>
      </c>
      <c r="K3386" s="327">
        <v>129</v>
      </c>
      <c r="L3386" s="326">
        <v>0.17670999467372889</v>
      </c>
      <c r="N3386" s="327">
        <v>1934</v>
      </c>
      <c r="O3386" s="326">
        <v>0.26750001311302191</v>
      </c>
      <c r="Q3386" s="327">
        <v>30917</v>
      </c>
      <c r="R3386" s="326">
        <v>0.25056999921798712</v>
      </c>
      <c r="S3386" s="325"/>
    </row>
    <row r="3387" spans="1:19" x14ac:dyDescent="0.25">
      <c r="A3387" t="s">
        <v>478</v>
      </c>
      <c r="B3387" t="s">
        <v>284</v>
      </c>
      <c r="C3387" t="s">
        <v>309</v>
      </c>
      <c r="D3387" t="s">
        <v>477</v>
      </c>
      <c r="E3387" t="s">
        <v>136</v>
      </c>
      <c r="F3387" t="s">
        <v>137</v>
      </c>
      <c r="G3387">
        <v>1</v>
      </c>
      <c r="H3387" t="s">
        <v>248</v>
      </c>
      <c r="I3387" t="s">
        <v>525</v>
      </c>
      <c r="J3387" t="s">
        <v>259</v>
      </c>
      <c r="K3387" s="142">
        <v>165</v>
      </c>
      <c r="L3387" s="326">
        <v>0.22603000700473791</v>
      </c>
      <c r="N3387" s="142">
        <v>1404</v>
      </c>
      <c r="O3387" s="326">
        <v>0.19418999552726751</v>
      </c>
      <c r="Q3387" s="142">
        <v>23351</v>
      </c>
      <c r="R3387" s="326">
        <v>0.18925000727176669</v>
      </c>
    </row>
    <row r="3388" spans="1:19" x14ac:dyDescent="0.25">
      <c r="A3388" t="s">
        <v>478</v>
      </c>
      <c r="B3388" t="s">
        <v>284</v>
      </c>
      <c r="C3388" t="s">
        <v>309</v>
      </c>
      <c r="D3388" t="s">
        <v>477</v>
      </c>
      <c r="E3388" t="s">
        <v>136</v>
      </c>
      <c r="F3388" t="s">
        <v>137</v>
      </c>
      <c r="G3388">
        <v>1</v>
      </c>
      <c r="H3388" t="s">
        <v>248</v>
      </c>
      <c r="I3388" t="s">
        <v>525</v>
      </c>
      <c r="J3388" t="s">
        <v>260</v>
      </c>
      <c r="K3388" s="142">
        <v>156</v>
      </c>
      <c r="L3388" s="326">
        <v>0.213699996471405</v>
      </c>
      <c r="N3388" s="142">
        <v>1045</v>
      </c>
      <c r="O3388" s="326">
        <v>0.14453999698162079</v>
      </c>
      <c r="Q3388" s="142">
        <v>17285</v>
      </c>
      <c r="R3388" s="326">
        <v>0.14009000360965729</v>
      </c>
    </row>
    <row r="3389" spans="1:19" x14ac:dyDescent="0.25">
      <c r="A3389" t="s">
        <v>478</v>
      </c>
      <c r="B3389" t="s">
        <v>284</v>
      </c>
      <c r="C3389" t="s">
        <v>309</v>
      </c>
      <c r="D3389" t="s">
        <v>477</v>
      </c>
      <c r="E3389" t="s">
        <v>136</v>
      </c>
      <c r="F3389" t="s">
        <v>137</v>
      </c>
      <c r="G3389" s="133">
        <v>1</v>
      </c>
      <c r="H3389" t="s">
        <v>248</v>
      </c>
      <c r="I3389" t="s">
        <v>521</v>
      </c>
      <c r="J3389" t="s">
        <v>524</v>
      </c>
      <c r="K3389" s="327">
        <v>566</v>
      </c>
      <c r="L3389" s="326">
        <v>0.77534002065658569</v>
      </c>
      <c r="M3389" s="326">
        <v>0.7916100025177002</v>
      </c>
      <c r="N3389" s="327">
        <v>5851</v>
      </c>
      <c r="O3389" s="326">
        <v>0.80927002429962158</v>
      </c>
      <c r="P3389" s="326">
        <v>0.8253600001335144</v>
      </c>
      <c r="Q3389" s="327">
        <v>99716</v>
      </c>
      <c r="R3389" s="326">
        <v>0.80817002058029175</v>
      </c>
      <c r="S3389" s="325">
        <v>0.84360998868942261</v>
      </c>
    </row>
    <row r="3390" spans="1:19" x14ac:dyDescent="0.25">
      <c r="A3390" t="s">
        <v>478</v>
      </c>
      <c r="B3390" t="s">
        <v>284</v>
      </c>
      <c r="C3390" t="s">
        <v>309</v>
      </c>
      <c r="D3390" t="s">
        <v>477</v>
      </c>
      <c r="E3390" t="s">
        <v>136</v>
      </c>
      <c r="F3390" t="s">
        <v>137</v>
      </c>
      <c r="G3390" s="133">
        <v>1</v>
      </c>
      <c r="H3390" t="s">
        <v>248</v>
      </c>
      <c r="I3390" t="s">
        <v>521</v>
      </c>
      <c r="J3390" t="s">
        <v>523</v>
      </c>
      <c r="K3390" s="327">
        <v>65</v>
      </c>
      <c r="L3390" s="326">
        <v>8.9040003716945648E-2</v>
      </c>
      <c r="M3390" s="326">
        <v>9.0910002589225769E-2</v>
      </c>
      <c r="N3390" s="327">
        <v>662</v>
      </c>
      <c r="O3390" s="326">
        <v>9.1559998691082001E-2</v>
      </c>
      <c r="P3390" s="326">
        <v>9.3379996716976166E-2</v>
      </c>
      <c r="Q3390" s="327">
        <v>10969</v>
      </c>
      <c r="R3390" s="326">
        <v>8.8899999856948853E-2</v>
      </c>
      <c r="S3390" s="325">
        <v>9.2799998819828033E-2</v>
      </c>
    </row>
    <row r="3391" spans="1:19" x14ac:dyDescent="0.25">
      <c r="A3391" t="s">
        <v>478</v>
      </c>
      <c r="B3391" t="s">
        <v>284</v>
      </c>
      <c r="C3391" t="s">
        <v>309</v>
      </c>
      <c r="D3391" t="s">
        <v>477</v>
      </c>
      <c r="E3391" t="s">
        <v>136</v>
      </c>
      <c r="F3391" t="s">
        <v>137</v>
      </c>
      <c r="G3391" s="133">
        <v>1</v>
      </c>
      <c r="H3391" t="s">
        <v>248</v>
      </c>
      <c r="I3391" t="s">
        <v>521</v>
      </c>
      <c r="J3391" t="s">
        <v>522</v>
      </c>
      <c r="K3391" s="327">
        <v>84</v>
      </c>
      <c r="L3391" s="326">
        <v>0.11507000029087069</v>
      </c>
      <c r="M3391" s="326">
        <v>0.1174800023436546</v>
      </c>
      <c r="N3391" s="327">
        <v>576</v>
      </c>
      <c r="O3391" s="326">
        <v>7.9669997096061707E-2</v>
      </c>
      <c r="P3391" s="326">
        <v>8.1249997019767761E-2</v>
      </c>
      <c r="Q3391" s="327">
        <v>7517</v>
      </c>
      <c r="R3391" s="326">
        <v>6.0920000076293952E-2</v>
      </c>
      <c r="S3391" s="325">
        <v>6.3589997589588165E-2</v>
      </c>
    </row>
    <row r="3392" spans="1:19" x14ac:dyDescent="0.25">
      <c r="A3392" t="s">
        <v>478</v>
      </c>
      <c r="B3392" t="s">
        <v>284</v>
      </c>
      <c r="C3392" t="s">
        <v>309</v>
      </c>
      <c r="D3392" t="s">
        <v>477</v>
      </c>
      <c r="E3392" t="s">
        <v>136</v>
      </c>
      <c r="F3392" t="s">
        <v>137</v>
      </c>
      <c r="G3392">
        <v>1</v>
      </c>
      <c r="H3392" t="s">
        <v>248</v>
      </c>
      <c r="I3392" t="s">
        <v>521</v>
      </c>
      <c r="J3392" t="s">
        <v>438</v>
      </c>
      <c r="K3392" s="142">
        <v>15</v>
      </c>
      <c r="L3392" s="326">
        <v>2.0549999549984928E-2</v>
      </c>
      <c r="N3392" s="142">
        <v>141</v>
      </c>
      <c r="O3392" s="326">
        <v>1.9500000402331349E-2</v>
      </c>
      <c r="Q3392" s="142">
        <v>5183</v>
      </c>
      <c r="R3392" s="326">
        <v>4.2010001838207238E-2</v>
      </c>
    </row>
    <row r="3393" spans="1:19" x14ac:dyDescent="0.25">
      <c r="A3393" t="s">
        <v>478</v>
      </c>
      <c r="B3393" t="s">
        <v>284</v>
      </c>
      <c r="C3393" t="s">
        <v>309</v>
      </c>
      <c r="D3393" t="s">
        <v>477</v>
      </c>
      <c r="E3393" t="s">
        <v>136</v>
      </c>
      <c r="F3393" t="s">
        <v>137</v>
      </c>
      <c r="G3393" s="133">
        <v>1</v>
      </c>
      <c r="H3393" t="s">
        <v>248</v>
      </c>
      <c r="I3393" t="s">
        <v>517</v>
      </c>
      <c r="J3393" t="s">
        <v>520</v>
      </c>
      <c r="K3393" s="327">
        <v>217</v>
      </c>
      <c r="L3393" s="326">
        <v>0.29725998640060419</v>
      </c>
      <c r="N3393" s="327">
        <v>2465</v>
      </c>
      <c r="O3393" s="326">
        <v>0.34093999862670898</v>
      </c>
      <c r="Q3393" s="327">
        <v>43571</v>
      </c>
      <c r="R3393" s="326">
        <v>0.35313001275062561</v>
      </c>
      <c r="S3393" s="325"/>
    </row>
    <row r="3394" spans="1:19" x14ac:dyDescent="0.25">
      <c r="A3394" t="s">
        <v>478</v>
      </c>
      <c r="B3394" t="s">
        <v>284</v>
      </c>
      <c r="C3394" t="s">
        <v>309</v>
      </c>
      <c r="D3394" t="s">
        <v>477</v>
      </c>
      <c r="E3394" t="s">
        <v>136</v>
      </c>
      <c r="F3394" t="s">
        <v>137</v>
      </c>
      <c r="G3394">
        <v>1</v>
      </c>
      <c r="H3394" t="s">
        <v>248</v>
      </c>
      <c r="I3394" t="s">
        <v>517</v>
      </c>
      <c r="J3394" t="s">
        <v>519</v>
      </c>
      <c r="K3394" s="142">
        <v>253</v>
      </c>
      <c r="L3394" s="326">
        <v>0.34657999873161321</v>
      </c>
      <c r="N3394" s="142">
        <v>2041</v>
      </c>
      <c r="O3394" s="326">
        <v>0.28229999542236328</v>
      </c>
      <c r="Q3394" s="142">
        <v>34904</v>
      </c>
      <c r="R3394" s="326">
        <v>0.28288999199867249</v>
      </c>
    </row>
    <row r="3395" spans="1:19" x14ac:dyDescent="0.25">
      <c r="A3395" t="s">
        <v>478</v>
      </c>
      <c r="B3395" t="s">
        <v>284</v>
      </c>
      <c r="C3395" t="s">
        <v>309</v>
      </c>
      <c r="D3395" t="s">
        <v>477</v>
      </c>
      <c r="E3395" t="s">
        <v>136</v>
      </c>
      <c r="F3395" t="s">
        <v>137</v>
      </c>
      <c r="G3395" s="133">
        <v>1</v>
      </c>
      <c r="H3395" t="s">
        <v>248</v>
      </c>
      <c r="I3395" t="s">
        <v>517</v>
      </c>
      <c r="J3395" t="s">
        <v>518</v>
      </c>
      <c r="K3395" s="327">
        <v>260</v>
      </c>
      <c r="L3395" s="326">
        <v>0.35616001486778259</v>
      </c>
      <c r="N3395" s="327">
        <v>2724</v>
      </c>
      <c r="O3395" s="326">
        <v>0.37676000595092768</v>
      </c>
      <c r="Q3395" s="327">
        <v>44910</v>
      </c>
      <c r="R3395" s="326">
        <v>0.3639799952507019</v>
      </c>
      <c r="S3395" s="325"/>
    </row>
    <row r="3396" spans="1:19" x14ac:dyDescent="0.25">
      <c r="A3396" t="s">
        <v>478</v>
      </c>
      <c r="B3396" t="s">
        <v>284</v>
      </c>
      <c r="C3396" t="s">
        <v>309</v>
      </c>
      <c r="D3396" t="s">
        <v>477</v>
      </c>
      <c r="E3396" t="s">
        <v>136</v>
      </c>
      <c r="F3396" t="s">
        <v>137</v>
      </c>
      <c r="G3396">
        <v>1</v>
      </c>
      <c r="H3396" t="s">
        <v>248</v>
      </c>
      <c r="I3396" t="s">
        <v>513</v>
      </c>
      <c r="J3396" t="s">
        <v>516</v>
      </c>
      <c r="K3396" s="142">
        <v>50</v>
      </c>
      <c r="L3396" s="326">
        <v>6.8489998579025269E-2</v>
      </c>
      <c r="M3396" s="326">
        <v>8.8500000536441803E-2</v>
      </c>
      <c r="N3396" s="142">
        <v>294</v>
      </c>
      <c r="O3396" s="326">
        <v>4.0660001337528229E-2</v>
      </c>
      <c r="P3396" s="326">
        <v>4.7469999641180038E-2</v>
      </c>
      <c r="Q3396" s="142">
        <v>4179</v>
      </c>
      <c r="R3396" s="326">
        <v>3.3870000392198563E-2</v>
      </c>
      <c r="S3396" s="326">
        <v>3.8320001214742661E-2</v>
      </c>
    </row>
    <row r="3397" spans="1:19" x14ac:dyDescent="0.25">
      <c r="A3397" t="s">
        <v>478</v>
      </c>
      <c r="B3397" t="s">
        <v>284</v>
      </c>
      <c r="C3397" t="s">
        <v>309</v>
      </c>
      <c r="D3397" t="s">
        <v>477</v>
      </c>
      <c r="E3397" t="s">
        <v>136</v>
      </c>
      <c r="F3397" t="s">
        <v>137</v>
      </c>
      <c r="G3397" s="133">
        <v>1</v>
      </c>
      <c r="H3397" t="s">
        <v>248</v>
      </c>
      <c r="I3397" t="s">
        <v>513</v>
      </c>
      <c r="J3397" t="s">
        <v>515</v>
      </c>
      <c r="K3397" s="327">
        <v>46</v>
      </c>
      <c r="L3397" s="326">
        <v>6.3009999692440033E-2</v>
      </c>
      <c r="M3397" s="326">
        <v>8.1419996917247772E-2</v>
      </c>
      <c r="N3397" s="327">
        <v>759</v>
      </c>
      <c r="O3397" s="326">
        <v>0.10497999936342239</v>
      </c>
      <c r="P3397" s="326">
        <v>0.12253999710083011</v>
      </c>
      <c r="Q3397" s="327">
        <v>13286</v>
      </c>
      <c r="R3397" s="326">
        <v>0.1076800003647804</v>
      </c>
      <c r="S3397" s="325">
        <v>0.12182000279426571</v>
      </c>
    </row>
    <row r="3398" spans="1:19" x14ac:dyDescent="0.25">
      <c r="A3398" t="s">
        <v>478</v>
      </c>
      <c r="B3398" t="s">
        <v>284</v>
      </c>
      <c r="C3398" t="s">
        <v>309</v>
      </c>
      <c r="D3398" t="s">
        <v>477</v>
      </c>
      <c r="E3398" t="s">
        <v>136</v>
      </c>
      <c r="F3398" t="s">
        <v>137</v>
      </c>
      <c r="G3398" s="133">
        <v>1</v>
      </c>
      <c r="H3398" t="s">
        <v>248</v>
      </c>
      <c r="I3398" t="s">
        <v>513</v>
      </c>
      <c r="J3398" t="s">
        <v>514</v>
      </c>
      <c r="K3398" s="327">
        <v>469</v>
      </c>
      <c r="L3398" s="326">
        <v>0.64247000217437744</v>
      </c>
      <c r="M3398" s="326">
        <v>0.8300899863243103</v>
      </c>
      <c r="N3398" s="327">
        <v>5141</v>
      </c>
      <c r="O3398" s="326">
        <v>0.71107000112533569</v>
      </c>
      <c r="P3398" s="326">
        <v>0.82999998331069946</v>
      </c>
      <c r="Q3398" s="327">
        <v>91601</v>
      </c>
      <c r="R3398" s="326">
        <v>0.74239999055862427</v>
      </c>
      <c r="S3398" s="325">
        <v>0.83986997604370117</v>
      </c>
    </row>
    <row r="3399" spans="1:19" x14ac:dyDescent="0.25">
      <c r="A3399" t="s">
        <v>478</v>
      </c>
      <c r="B3399" t="s">
        <v>284</v>
      </c>
      <c r="C3399" t="s">
        <v>309</v>
      </c>
      <c r="D3399" t="s">
        <v>477</v>
      </c>
      <c r="E3399" t="s">
        <v>136</v>
      </c>
      <c r="F3399" t="s">
        <v>137</v>
      </c>
      <c r="G3399" s="133">
        <v>1</v>
      </c>
      <c r="H3399" t="s">
        <v>248</v>
      </c>
      <c r="I3399" t="s">
        <v>513</v>
      </c>
      <c r="J3399" t="s">
        <v>512</v>
      </c>
      <c r="K3399" s="327">
        <v>165</v>
      </c>
      <c r="L3399" s="326">
        <v>0.22603000700473791</v>
      </c>
      <c r="N3399" s="327">
        <v>1036</v>
      </c>
      <c r="O3399" s="326">
        <v>0.14328999817371371</v>
      </c>
      <c r="Q3399" s="327">
        <v>14319</v>
      </c>
      <c r="R3399" s="326">
        <v>0.11604999750852581</v>
      </c>
      <c r="S3399" s="325"/>
    </row>
    <row r="3400" spans="1:19" x14ac:dyDescent="0.25">
      <c r="A3400" t="s">
        <v>478</v>
      </c>
      <c r="B3400" t="s">
        <v>284</v>
      </c>
      <c r="C3400" t="s">
        <v>309</v>
      </c>
      <c r="D3400" t="s">
        <v>477</v>
      </c>
      <c r="E3400" t="s">
        <v>136</v>
      </c>
      <c r="F3400" t="s">
        <v>137</v>
      </c>
      <c r="G3400">
        <v>1</v>
      </c>
      <c r="H3400" t="s">
        <v>248</v>
      </c>
      <c r="I3400" t="s">
        <v>575</v>
      </c>
      <c r="J3400" t="s">
        <v>511</v>
      </c>
      <c r="K3400" s="142">
        <v>2</v>
      </c>
      <c r="L3400" s="326">
        <v>2.7399999089539051E-3</v>
      </c>
      <c r="M3400" s="326">
        <v>2.8099999763071541E-3</v>
      </c>
      <c r="N3400" s="142">
        <v>69</v>
      </c>
      <c r="O3400" s="326">
        <v>9.5399999991059303E-3</v>
      </c>
      <c r="P3400" s="326">
        <v>9.9999997764825821E-3</v>
      </c>
      <c r="Q3400" s="142">
        <v>5100</v>
      </c>
      <c r="R3400" s="326">
        <v>4.1329998522996902E-2</v>
      </c>
      <c r="S3400" s="326">
        <v>4.4070001691579819E-2</v>
      </c>
    </row>
    <row r="3401" spans="1:19" x14ac:dyDescent="0.25">
      <c r="A3401" t="s">
        <v>478</v>
      </c>
      <c r="B3401" t="s">
        <v>284</v>
      </c>
      <c r="C3401" t="s">
        <v>309</v>
      </c>
      <c r="D3401" t="s">
        <v>477</v>
      </c>
      <c r="E3401" t="s">
        <v>136</v>
      </c>
      <c r="F3401" t="s">
        <v>137</v>
      </c>
      <c r="G3401" s="133">
        <v>1</v>
      </c>
      <c r="H3401" t="s">
        <v>248</v>
      </c>
      <c r="I3401" t="s">
        <v>575</v>
      </c>
      <c r="J3401" t="s">
        <v>510</v>
      </c>
      <c r="K3401" s="327">
        <v>2</v>
      </c>
      <c r="L3401" s="326">
        <v>2.7399999089539051E-3</v>
      </c>
      <c r="M3401" s="326">
        <v>2.8099999763071541E-3</v>
      </c>
      <c r="N3401" s="327">
        <v>13</v>
      </c>
      <c r="O3401" s="326">
        <v>1.799999969080091E-3</v>
      </c>
      <c r="P3401" s="326">
        <v>1.879999996162951E-3</v>
      </c>
      <c r="Q3401" s="327">
        <v>2781</v>
      </c>
      <c r="R3401" s="326">
        <v>2.2539999336004261E-2</v>
      </c>
      <c r="S3401" s="325">
        <v>2.4029999971389771E-2</v>
      </c>
    </row>
    <row r="3402" spans="1:19" x14ac:dyDescent="0.25">
      <c r="A3402" t="s">
        <v>478</v>
      </c>
      <c r="B3402" t="s">
        <v>284</v>
      </c>
      <c r="C3402" t="s">
        <v>309</v>
      </c>
      <c r="D3402" t="s">
        <v>477</v>
      </c>
      <c r="E3402" t="s">
        <v>136</v>
      </c>
      <c r="F3402" t="s">
        <v>137</v>
      </c>
      <c r="G3402" s="133">
        <v>1</v>
      </c>
      <c r="H3402" t="s">
        <v>248</v>
      </c>
      <c r="I3402" t="s">
        <v>575</v>
      </c>
      <c r="J3402" t="s">
        <v>509</v>
      </c>
      <c r="K3402" s="327">
        <v>2</v>
      </c>
      <c r="L3402" s="326">
        <v>2.7399999089539051E-3</v>
      </c>
      <c r="M3402" s="326">
        <v>2.8099999763071541E-3</v>
      </c>
      <c r="N3402" s="327">
        <v>7</v>
      </c>
      <c r="O3402" s="326">
        <v>9.6999999368563294E-4</v>
      </c>
      <c r="P3402" s="326">
        <v>1.010000007227063E-3</v>
      </c>
      <c r="Q3402" s="327">
        <v>909</v>
      </c>
      <c r="R3402" s="326">
        <v>7.3699997738003731E-3</v>
      </c>
      <c r="S3402" s="325">
        <v>7.8499997034668922E-3</v>
      </c>
    </row>
    <row r="3403" spans="1:19" x14ac:dyDescent="0.25">
      <c r="A3403" t="s">
        <v>478</v>
      </c>
      <c r="B3403" t="s">
        <v>284</v>
      </c>
      <c r="C3403" t="s">
        <v>309</v>
      </c>
      <c r="D3403" t="s">
        <v>477</v>
      </c>
      <c r="E3403" t="s">
        <v>136</v>
      </c>
      <c r="F3403" t="s">
        <v>137</v>
      </c>
      <c r="G3403" s="133">
        <v>1</v>
      </c>
      <c r="H3403" t="s">
        <v>248</v>
      </c>
      <c r="I3403" t="s">
        <v>575</v>
      </c>
      <c r="J3403" t="s">
        <v>508</v>
      </c>
      <c r="K3403" s="327">
        <v>2</v>
      </c>
      <c r="L3403" s="326">
        <v>2.7399999089539051E-3</v>
      </c>
      <c r="M3403" s="326">
        <v>2.8099999763071541E-3</v>
      </c>
      <c r="N3403" s="327">
        <v>40</v>
      </c>
      <c r="O3403" s="326">
        <v>5.5300001986324787E-3</v>
      </c>
      <c r="P3403" s="326">
        <v>5.7999999262392521E-3</v>
      </c>
      <c r="Q3403" s="327">
        <v>2219</v>
      </c>
      <c r="R3403" s="326">
        <v>1.7980000004172329E-2</v>
      </c>
      <c r="S3403" s="325">
        <v>1.9169999286532399E-2</v>
      </c>
    </row>
    <row r="3404" spans="1:19" x14ac:dyDescent="0.25">
      <c r="A3404" t="s">
        <v>478</v>
      </c>
      <c r="B3404" t="s">
        <v>284</v>
      </c>
      <c r="C3404" t="s">
        <v>309</v>
      </c>
      <c r="D3404" t="s">
        <v>477</v>
      </c>
      <c r="E3404" t="s">
        <v>136</v>
      </c>
      <c r="F3404" t="s">
        <v>137</v>
      </c>
      <c r="G3404" s="133">
        <v>1</v>
      </c>
      <c r="H3404" t="s">
        <v>248</v>
      </c>
      <c r="I3404" t="s">
        <v>575</v>
      </c>
      <c r="J3404" t="s">
        <v>438</v>
      </c>
      <c r="K3404" s="327">
        <v>19</v>
      </c>
      <c r="L3404" s="326">
        <v>2.603000029921532E-2</v>
      </c>
      <c r="N3404" s="327">
        <v>331</v>
      </c>
      <c r="O3404" s="326">
        <v>4.5779999345541E-2</v>
      </c>
      <c r="Q3404" s="327">
        <v>7648</v>
      </c>
      <c r="R3404" s="326">
        <v>6.1980001628398902E-2</v>
      </c>
      <c r="S3404" s="325"/>
    </row>
    <row r="3405" spans="1:19" x14ac:dyDescent="0.25">
      <c r="A3405" t="s">
        <v>478</v>
      </c>
      <c r="B3405" t="s">
        <v>284</v>
      </c>
      <c r="C3405" t="s">
        <v>309</v>
      </c>
      <c r="D3405" t="s">
        <v>477</v>
      </c>
      <c r="E3405" t="s">
        <v>136</v>
      </c>
      <c r="F3405" t="s">
        <v>137</v>
      </c>
      <c r="G3405" s="133">
        <v>1</v>
      </c>
      <c r="H3405" t="s">
        <v>248</v>
      </c>
      <c r="I3405" t="s">
        <v>575</v>
      </c>
      <c r="J3405" t="s">
        <v>507</v>
      </c>
      <c r="K3405" s="327">
        <v>703</v>
      </c>
      <c r="L3405" s="326">
        <v>0.96301001310348511</v>
      </c>
      <c r="M3405" s="326">
        <v>0.98874998092651367</v>
      </c>
      <c r="N3405" s="327">
        <v>6770</v>
      </c>
      <c r="O3405" s="326">
        <v>0.93638002872467041</v>
      </c>
      <c r="P3405" s="326">
        <v>0.9812999963760376</v>
      </c>
      <c r="Q3405" s="327">
        <v>104728</v>
      </c>
      <c r="R3405" s="326">
        <v>0.84878998994827271</v>
      </c>
      <c r="S3405" s="325">
        <v>0.90487998723983765</v>
      </c>
    </row>
    <row r="3406" spans="1:19" x14ac:dyDescent="0.25">
      <c r="A3406" t="s">
        <v>478</v>
      </c>
      <c r="B3406" t="s">
        <v>284</v>
      </c>
      <c r="C3406" t="s">
        <v>309</v>
      </c>
      <c r="D3406" t="s">
        <v>477</v>
      </c>
      <c r="E3406" t="s">
        <v>136</v>
      </c>
      <c r="F3406" t="s">
        <v>137</v>
      </c>
      <c r="G3406" s="133">
        <v>1</v>
      </c>
      <c r="H3406" t="s">
        <v>248</v>
      </c>
      <c r="I3406" t="s">
        <v>576</v>
      </c>
      <c r="J3406" t="s">
        <v>485</v>
      </c>
      <c r="K3406" s="327">
        <v>0</v>
      </c>
      <c r="L3406" s="326">
        <v>0</v>
      </c>
      <c r="N3406" s="327">
        <v>0</v>
      </c>
      <c r="O3406" s="326">
        <v>0</v>
      </c>
      <c r="Q3406" s="327">
        <v>2</v>
      </c>
      <c r="R3406" s="326">
        <v>1.99999994947575E-5</v>
      </c>
      <c r="S3406" s="325">
        <v>0.5</v>
      </c>
    </row>
    <row r="3407" spans="1:19" x14ac:dyDescent="0.25">
      <c r="A3407" t="s">
        <v>478</v>
      </c>
      <c r="B3407" t="s">
        <v>284</v>
      </c>
      <c r="C3407" t="s">
        <v>309</v>
      </c>
      <c r="D3407" t="s">
        <v>477</v>
      </c>
      <c r="E3407" t="s">
        <v>136</v>
      </c>
      <c r="F3407" t="s">
        <v>137</v>
      </c>
      <c r="G3407" s="133">
        <v>1</v>
      </c>
      <c r="H3407" t="s">
        <v>248</v>
      </c>
      <c r="I3407" t="s">
        <v>576</v>
      </c>
      <c r="J3407" t="s">
        <v>484</v>
      </c>
      <c r="K3407" s="327">
        <v>0</v>
      </c>
      <c r="L3407" s="326">
        <v>0</v>
      </c>
      <c r="N3407" s="327">
        <v>0</v>
      </c>
      <c r="O3407" s="326">
        <v>0</v>
      </c>
      <c r="Q3407" s="327">
        <v>2</v>
      </c>
      <c r="R3407" s="326">
        <v>1.99999994947575E-5</v>
      </c>
      <c r="S3407" s="325">
        <v>0.5</v>
      </c>
    </row>
    <row r="3408" spans="1:19" x14ac:dyDescent="0.25">
      <c r="A3408" t="s">
        <v>478</v>
      </c>
      <c r="B3408" t="s">
        <v>284</v>
      </c>
      <c r="C3408" t="s">
        <v>309</v>
      </c>
      <c r="D3408" t="s">
        <v>477</v>
      </c>
      <c r="E3408" t="s">
        <v>136</v>
      </c>
      <c r="F3408" t="s">
        <v>137</v>
      </c>
      <c r="G3408" s="133">
        <v>1</v>
      </c>
      <c r="H3408" t="s">
        <v>248</v>
      </c>
      <c r="I3408" t="s">
        <v>576</v>
      </c>
      <c r="J3408" t="s">
        <v>438</v>
      </c>
      <c r="K3408" s="327">
        <v>730</v>
      </c>
      <c r="L3408" s="326">
        <v>1</v>
      </c>
      <c r="N3408" s="327">
        <v>7230</v>
      </c>
      <c r="O3408" s="326">
        <v>1</v>
      </c>
      <c r="Q3408" s="327">
        <v>123381</v>
      </c>
      <c r="R3408" s="326">
        <v>0.99997001886367798</v>
      </c>
      <c r="S3408" s="325"/>
    </row>
    <row r="3409" spans="1:19" x14ac:dyDescent="0.25">
      <c r="A3409" t="s">
        <v>478</v>
      </c>
      <c r="B3409" t="s">
        <v>284</v>
      </c>
      <c r="C3409" t="s">
        <v>309</v>
      </c>
      <c r="D3409" t="s">
        <v>477</v>
      </c>
      <c r="E3409" t="s">
        <v>136</v>
      </c>
      <c r="F3409" t="s">
        <v>137</v>
      </c>
      <c r="G3409">
        <v>1</v>
      </c>
      <c r="H3409" t="s">
        <v>248</v>
      </c>
      <c r="I3409" t="s">
        <v>504</v>
      </c>
      <c r="J3409" t="s">
        <v>506</v>
      </c>
      <c r="K3409" s="142">
        <v>165</v>
      </c>
      <c r="L3409" s="326">
        <v>0.22603000700473791</v>
      </c>
      <c r="N3409" s="142">
        <v>1036</v>
      </c>
      <c r="O3409" s="326">
        <v>0.14328999817371371</v>
      </c>
      <c r="Q3409" s="142">
        <v>14319</v>
      </c>
      <c r="R3409" s="326">
        <v>0.11604999750852581</v>
      </c>
    </row>
    <row r="3410" spans="1:19" x14ac:dyDescent="0.25">
      <c r="A3410" t="s">
        <v>478</v>
      </c>
      <c r="B3410" t="s">
        <v>284</v>
      </c>
      <c r="C3410" t="s">
        <v>309</v>
      </c>
      <c r="D3410" t="s">
        <v>477</v>
      </c>
      <c r="E3410" t="s">
        <v>136</v>
      </c>
      <c r="F3410" t="s">
        <v>137</v>
      </c>
      <c r="G3410" s="133">
        <v>1</v>
      </c>
      <c r="H3410" t="s">
        <v>248</v>
      </c>
      <c r="I3410" t="s">
        <v>504</v>
      </c>
      <c r="J3410" t="s">
        <v>424</v>
      </c>
      <c r="K3410" s="327">
        <v>46</v>
      </c>
      <c r="L3410" s="326">
        <v>6.3009999692440033E-2</v>
      </c>
      <c r="M3410" s="326">
        <v>8.1419996917247772E-2</v>
      </c>
      <c r="N3410" s="327">
        <v>759</v>
      </c>
      <c r="O3410" s="326">
        <v>0.10497999936342239</v>
      </c>
      <c r="P3410" s="326">
        <v>0.12253999710083011</v>
      </c>
      <c r="Q3410" s="327">
        <v>13286</v>
      </c>
      <c r="R3410" s="326">
        <v>0.1076800003647804</v>
      </c>
      <c r="S3410" s="325">
        <v>0.12182000279426571</v>
      </c>
    </row>
    <row r="3411" spans="1:19" x14ac:dyDescent="0.25">
      <c r="A3411" t="s">
        <v>478</v>
      </c>
      <c r="B3411" t="s">
        <v>284</v>
      </c>
      <c r="C3411" t="s">
        <v>309</v>
      </c>
      <c r="D3411" t="s">
        <v>477</v>
      </c>
      <c r="E3411" t="s">
        <v>136</v>
      </c>
      <c r="F3411" t="s">
        <v>137</v>
      </c>
      <c r="G3411" s="133">
        <v>1</v>
      </c>
      <c r="H3411" t="s">
        <v>248</v>
      </c>
      <c r="I3411" t="s">
        <v>504</v>
      </c>
      <c r="J3411" t="s">
        <v>455</v>
      </c>
      <c r="K3411" s="327">
        <v>164</v>
      </c>
      <c r="L3411" s="326">
        <v>0.2246599942445755</v>
      </c>
      <c r="M3411" s="326">
        <v>0.29027000069618231</v>
      </c>
      <c r="N3411" s="327">
        <v>2492</v>
      </c>
      <c r="O3411" s="326">
        <v>0.34466999769210821</v>
      </c>
      <c r="P3411" s="326">
        <v>0.40231999754905701</v>
      </c>
      <c r="Q3411" s="327">
        <v>43045</v>
      </c>
      <c r="R3411" s="326">
        <v>0.34887000918388372</v>
      </c>
      <c r="S3411" s="325">
        <v>0.39467000961303711</v>
      </c>
    </row>
    <row r="3412" spans="1:19" x14ac:dyDescent="0.25">
      <c r="A3412" t="s">
        <v>478</v>
      </c>
      <c r="B3412" t="s">
        <v>284</v>
      </c>
      <c r="C3412" t="s">
        <v>309</v>
      </c>
      <c r="D3412" t="s">
        <v>477</v>
      </c>
      <c r="E3412" t="s">
        <v>136</v>
      </c>
      <c r="F3412" t="s">
        <v>137</v>
      </c>
      <c r="G3412" s="133">
        <v>1</v>
      </c>
      <c r="H3412" t="s">
        <v>248</v>
      </c>
      <c r="I3412" t="s">
        <v>504</v>
      </c>
      <c r="J3412" t="s">
        <v>505</v>
      </c>
      <c r="K3412" s="327">
        <v>261</v>
      </c>
      <c r="L3412" s="326">
        <v>0.35752999782562261</v>
      </c>
      <c r="M3412" s="326">
        <v>0.46195000410079962</v>
      </c>
      <c r="N3412" s="327">
        <v>2310</v>
      </c>
      <c r="O3412" s="326">
        <v>0.31949999928474432</v>
      </c>
      <c r="P3412" s="326">
        <v>0.37294000387191772</v>
      </c>
      <c r="Q3412" s="327">
        <v>42835</v>
      </c>
      <c r="R3412" s="326">
        <v>0.34716999530792242</v>
      </c>
      <c r="S3412" s="325">
        <v>0.39274001121521002</v>
      </c>
    </row>
    <row r="3413" spans="1:19" x14ac:dyDescent="0.25">
      <c r="A3413" t="s">
        <v>478</v>
      </c>
      <c r="B3413" t="s">
        <v>284</v>
      </c>
      <c r="C3413" t="s">
        <v>309</v>
      </c>
      <c r="D3413" t="s">
        <v>477</v>
      </c>
      <c r="E3413" t="s">
        <v>136</v>
      </c>
      <c r="F3413" t="s">
        <v>137</v>
      </c>
      <c r="G3413">
        <v>1</v>
      </c>
      <c r="H3413" t="s">
        <v>248</v>
      </c>
      <c r="I3413" t="s">
        <v>504</v>
      </c>
      <c r="J3413" t="s">
        <v>503</v>
      </c>
      <c r="K3413" s="142">
        <v>94</v>
      </c>
      <c r="L3413" s="326">
        <v>0.12876999378204351</v>
      </c>
      <c r="M3413" s="326">
        <v>0.16637000441551211</v>
      </c>
      <c r="N3413" s="142">
        <v>633</v>
      </c>
      <c r="O3413" s="326">
        <v>8.7549999356269836E-2</v>
      </c>
      <c r="P3413" s="326">
        <v>0.1022000014781952</v>
      </c>
      <c r="Q3413" s="142">
        <v>9900</v>
      </c>
      <c r="R3413" s="326">
        <v>8.0239996314048767E-2</v>
      </c>
      <c r="S3413" s="326">
        <v>9.0769998729228973E-2</v>
      </c>
    </row>
    <row r="3414" spans="1:19" x14ac:dyDescent="0.25">
      <c r="A3414" t="s">
        <v>478</v>
      </c>
      <c r="B3414" t="s">
        <v>284</v>
      </c>
      <c r="C3414" t="s">
        <v>309</v>
      </c>
      <c r="D3414" t="s">
        <v>477</v>
      </c>
      <c r="E3414" t="s">
        <v>136</v>
      </c>
      <c r="F3414" t="s">
        <v>137</v>
      </c>
      <c r="G3414" s="133">
        <v>1</v>
      </c>
      <c r="H3414" t="s">
        <v>248</v>
      </c>
      <c r="I3414" t="s">
        <v>501</v>
      </c>
      <c r="J3414" t="s">
        <v>502</v>
      </c>
      <c r="K3414" s="327">
        <v>165</v>
      </c>
      <c r="L3414" s="326">
        <v>0.22603000700473791</v>
      </c>
      <c r="N3414" s="327">
        <v>1036</v>
      </c>
      <c r="O3414" s="326">
        <v>0.14328999817371371</v>
      </c>
      <c r="Q3414" s="327">
        <v>14319</v>
      </c>
      <c r="R3414" s="326">
        <v>0.11604999750852581</v>
      </c>
      <c r="S3414" s="325"/>
    </row>
    <row r="3415" spans="1:19" x14ac:dyDescent="0.25">
      <c r="A3415" t="s">
        <v>478</v>
      </c>
      <c r="B3415" t="s">
        <v>284</v>
      </c>
      <c r="C3415" t="s">
        <v>309</v>
      </c>
      <c r="D3415" t="s">
        <v>477</v>
      </c>
      <c r="E3415" t="s">
        <v>136</v>
      </c>
      <c r="F3415" t="s">
        <v>137</v>
      </c>
      <c r="G3415">
        <v>1</v>
      </c>
      <c r="H3415" t="s">
        <v>248</v>
      </c>
      <c r="I3415" t="s">
        <v>501</v>
      </c>
      <c r="J3415" t="s">
        <v>500</v>
      </c>
      <c r="K3415" s="142">
        <v>565</v>
      </c>
      <c r="L3415" s="326">
        <v>0.77397000789642334</v>
      </c>
      <c r="M3415" s="326">
        <v>1</v>
      </c>
      <c r="N3415" s="142">
        <v>6194</v>
      </c>
      <c r="O3415" s="326">
        <v>0.85671001672744751</v>
      </c>
      <c r="P3415" s="326">
        <v>1</v>
      </c>
      <c r="Q3415" s="142">
        <v>109066</v>
      </c>
      <c r="R3415" s="326">
        <v>0.88394999504089355</v>
      </c>
      <c r="S3415" s="326">
        <v>1</v>
      </c>
    </row>
    <row r="3416" spans="1:19" x14ac:dyDescent="0.25">
      <c r="A3416" t="s">
        <v>478</v>
      </c>
      <c r="B3416" t="s">
        <v>284</v>
      </c>
      <c r="C3416" t="s">
        <v>309</v>
      </c>
      <c r="D3416" t="s">
        <v>477</v>
      </c>
      <c r="E3416" t="s">
        <v>136</v>
      </c>
      <c r="F3416" t="s">
        <v>137</v>
      </c>
      <c r="G3416" s="133">
        <v>1</v>
      </c>
      <c r="H3416" t="s">
        <v>248</v>
      </c>
      <c r="I3416" t="s">
        <v>577</v>
      </c>
      <c r="J3416" t="s">
        <v>493</v>
      </c>
      <c r="K3416" s="327">
        <v>462</v>
      </c>
      <c r="L3416" s="326">
        <v>0.63287997245788574</v>
      </c>
      <c r="N3416" s="327">
        <v>3292</v>
      </c>
      <c r="O3416" s="326">
        <v>0.4553300142288208</v>
      </c>
      <c r="Q3416" s="327">
        <v>45663</v>
      </c>
      <c r="R3416" s="326">
        <v>0.37009000778198242</v>
      </c>
      <c r="S3416" s="325"/>
    </row>
    <row r="3417" spans="1:19" x14ac:dyDescent="0.25">
      <c r="A3417" t="s">
        <v>478</v>
      </c>
      <c r="B3417" t="s">
        <v>284</v>
      </c>
      <c r="C3417" t="s">
        <v>309</v>
      </c>
      <c r="D3417" t="s">
        <v>477</v>
      </c>
      <c r="E3417" t="s">
        <v>136</v>
      </c>
      <c r="F3417" t="s">
        <v>137</v>
      </c>
      <c r="G3417">
        <v>1</v>
      </c>
      <c r="H3417" t="s">
        <v>248</v>
      </c>
      <c r="I3417" t="s">
        <v>577</v>
      </c>
      <c r="J3417" t="s">
        <v>492</v>
      </c>
      <c r="K3417" s="142">
        <v>186</v>
      </c>
      <c r="L3417" s="326">
        <v>0.25479000806808472</v>
      </c>
      <c r="M3417" s="326">
        <v>0.69402998685836792</v>
      </c>
      <c r="N3417" s="142">
        <v>3232</v>
      </c>
      <c r="O3417" s="326">
        <v>0.44703000783920288</v>
      </c>
      <c r="P3417" s="326">
        <v>0.82072001695632935</v>
      </c>
      <c r="Q3417" s="142">
        <v>63272</v>
      </c>
      <c r="R3417" s="326">
        <v>0.51279997825622559</v>
      </c>
      <c r="S3417" s="326">
        <v>0.81407999992370605</v>
      </c>
    </row>
    <row r="3418" spans="1:19" x14ac:dyDescent="0.25">
      <c r="A3418" t="s">
        <v>478</v>
      </c>
      <c r="B3418" t="s">
        <v>284</v>
      </c>
      <c r="C3418" t="s">
        <v>309</v>
      </c>
      <c r="D3418" t="s">
        <v>477</v>
      </c>
      <c r="E3418" t="s">
        <v>136</v>
      </c>
      <c r="F3418" t="s">
        <v>137</v>
      </c>
      <c r="G3418" s="133">
        <v>1</v>
      </c>
      <c r="H3418" t="s">
        <v>248</v>
      </c>
      <c r="I3418" t="s">
        <v>577</v>
      </c>
      <c r="J3418" t="s">
        <v>491</v>
      </c>
      <c r="K3418" s="327">
        <v>69</v>
      </c>
      <c r="L3418" s="326">
        <v>9.4520002603530884E-2</v>
      </c>
      <c r="M3418" s="326">
        <v>0.25745999813079828</v>
      </c>
      <c r="N3418" s="327">
        <v>436</v>
      </c>
      <c r="O3418" s="326">
        <v>6.0300000011920929E-2</v>
      </c>
      <c r="P3418" s="326">
        <v>0.11072000116109849</v>
      </c>
      <c r="Q3418" s="327">
        <v>9186</v>
      </c>
      <c r="R3418" s="326">
        <v>7.4450001120567322E-2</v>
      </c>
      <c r="S3418" s="325">
        <v>0.11818999797105791</v>
      </c>
    </row>
    <row r="3419" spans="1:19" x14ac:dyDescent="0.25">
      <c r="A3419" t="s">
        <v>478</v>
      </c>
      <c r="B3419" t="s">
        <v>284</v>
      </c>
      <c r="C3419" t="s">
        <v>309</v>
      </c>
      <c r="D3419" t="s">
        <v>477</v>
      </c>
      <c r="E3419" t="s">
        <v>136</v>
      </c>
      <c r="F3419" t="s">
        <v>137</v>
      </c>
      <c r="G3419">
        <v>1</v>
      </c>
      <c r="H3419" t="s">
        <v>248</v>
      </c>
      <c r="I3419" t="s">
        <v>577</v>
      </c>
      <c r="J3419" t="s">
        <v>490</v>
      </c>
      <c r="K3419" s="142">
        <v>9</v>
      </c>
      <c r="L3419" s="326">
        <v>1.23300002887845E-2</v>
      </c>
      <c r="M3419" s="326">
        <v>3.3580001443624503E-2</v>
      </c>
      <c r="N3419" s="142">
        <v>168</v>
      </c>
      <c r="O3419" s="326">
        <v>2.324000000953674E-2</v>
      </c>
      <c r="P3419" s="326">
        <v>4.2660001665353782E-2</v>
      </c>
      <c r="Q3419" s="142">
        <v>3071</v>
      </c>
      <c r="R3419" s="326">
        <v>2.489000000059605E-2</v>
      </c>
      <c r="S3419" s="326">
        <v>3.9510000497102737E-2</v>
      </c>
    </row>
    <row r="3420" spans="1:19" x14ac:dyDescent="0.25">
      <c r="A3420" t="s">
        <v>478</v>
      </c>
      <c r="B3420" t="s">
        <v>284</v>
      </c>
      <c r="C3420" t="s">
        <v>309</v>
      </c>
      <c r="D3420" t="s">
        <v>477</v>
      </c>
      <c r="E3420" t="s">
        <v>136</v>
      </c>
      <c r="F3420" t="s">
        <v>137</v>
      </c>
      <c r="G3420" s="133">
        <v>1</v>
      </c>
      <c r="H3420" t="s">
        <v>248</v>
      </c>
      <c r="I3420" t="s">
        <v>577</v>
      </c>
      <c r="J3420" t="s">
        <v>489</v>
      </c>
      <c r="K3420" s="327">
        <v>2</v>
      </c>
      <c r="L3420" s="326">
        <v>2.7399999089539051E-3</v>
      </c>
      <c r="M3420" s="326">
        <v>7.4599999934434891E-3</v>
      </c>
      <c r="N3420" s="327">
        <v>82</v>
      </c>
      <c r="O3420" s="326">
        <v>1.1339999735355381E-2</v>
      </c>
      <c r="P3420" s="326">
        <v>2.0819999277591709E-2</v>
      </c>
      <c r="Q3420" s="327">
        <v>1819</v>
      </c>
      <c r="R3420" s="326">
        <v>1.473999954760075E-2</v>
      </c>
      <c r="S3420" s="325">
        <v>2.339999936521053E-2</v>
      </c>
    </row>
    <row r="3421" spans="1:19" x14ac:dyDescent="0.25">
      <c r="A3421" t="s">
        <v>478</v>
      </c>
      <c r="B3421" t="s">
        <v>284</v>
      </c>
      <c r="C3421" t="s">
        <v>309</v>
      </c>
      <c r="D3421" t="s">
        <v>477</v>
      </c>
      <c r="E3421" t="s">
        <v>136</v>
      </c>
      <c r="F3421" t="s">
        <v>137</v>
      </c>
      <c r="G3421" s="133">
        <v>1</v>
      </c>
      <c r="H3421" t="s">
        <v>248</v>
      </c>
      <c r="I3421" t="s">
        <v>577</v>
      </c>
      <c r="J3421" t="s">
        <v>488</v>
      </c>
      <c r="K3421" s="327">
        <v>2</v>
      </c>
      <c r="L3421" s="326">
        <v>2.7399999089539051E-3</v>
      </c>
      <c r="M3421" s="326">
        <v>7.4599999934434891E-3</v>
      </c>
      <c r="N3421" s="327">
        <v>20</v>
      </c>
      <c r="O3421" s="326">
        <v>2.769999904558063E-3</v>
      </c>
      <c r="P3421" s="326">
        <v>5.0800000317394733E-3</v>
      </c>
      <c r="Q3421" s="327">
        <v>374</v>
      </c>
      <c r="R3421" s="326">
        <v>3.03000002168119E-3</v>
      </c>
      <c r="S3421" s="325">
        <v>4.8099998384714127E-3</v>
      </c>
    </row>
    <row r="3422" spans="1:19" x14ac:dyDescent="0.25">
      <c r="A3422" t="s">
        <v>478</v>
      </c>
      <c r="B3422" t="s">
        <v>284</v>
      </c>
      <c r="C3422" t="s">
        <v>309</v>
      </c>
      <c r="D3422" t="s">
        <v>477</v>
      </c>
      <c r="E3422" t="s">
        <v>136</v>
      </c>
      <c r="F3422" t="s">
        <v>137</v>
      </c>
      <c r="G3422" s="133">
        <v>1</v>
      </c>
      <c r="H3422" t="s">
        <v>248</v>
      </c>
      <c r="I3422" t="s">
        <v>499</v>
      </c>
      <c r="J3422" t="s">
        <v>261</v>
      </c>
      <c r="K3422" s="327">
        <v>728</v>
      </c>
      <c r="L3422" s="326">
        <v>0.99725997447967529</v>
      </c>
      <c r="N3422" s="327">
        <v>7181</v>
      </c>
      <c r="O3422" s="326">
        <v>0.99321997165679932</v>
      </c>
      <c r="Q3422" s="327">
        <v>122496</v>
      </c>
      <c r="R3422" s="326">
        <v>0.99278998374938965</v>
      </c>
      <c r="S3422" s="325"/>
    </row>
    <row r="3423" spans="1:19" x14ac:dyDescent="0.25">
      <c r="A3423" t="s">
        <v>478</v>
      </c>
      <c r="B3423" t="s">
        <v>284</v>
      </c>
      <c r="C3423" t="s">
        <v>309</v>
      </c>
      <c r="D3423" t="s">
        <v>477</v>
      </c>
      <c r="E3423" t="s">
        <v>136</v>
      </c>
      <c r="F3423" t="s">
        <v>137</v>
      </c>
      <c r="G3423" s="133">
        <v>1</v>
      </c>
      <c r="H3423" t="s">
        <v>248</v>
      </c>
      <c r="I3423" t="s">
        <v>499</v>
      </c>
      <c r="J3423" t="s">
        <v>262</v>
      </c>
      <c r="K3423" s="327">
        <v>2</v>
      </c>
      <c r="L3423" s="326">
        <v>2.7399999089539051E-3</v>
      </c>
      <c r="N3423" s="327">
        <v>49</v>
      </c>
      <c r="O3423" s="326">
        <v>6.7799999378621578E-3</v>
      </c>
      <c r="Q3423" s="327">
        <v>889</v>
      </c>
      <c r="R3423" s="326">
        <v>7.2099999524652958E-3</v>
      </c>
      <c r="S3423" s="325"/>
    </row>
    <row r="3424" spans="1:19" x14ac:dyDescent="0.25">
      <c r="A3424" t="s">
        <v>478</v>
      </c>
      <c r="B3424" t="s">
        <v>284</v>
      </c>
      <c r="C3424" t="s">
        <v>309</v>
      </c>
      <c r="D3424" t="s">
        <v>477</v>
      </c>
      <c r="E3424" t="s">
        <v>136</v>
      </c>
      <c r="F3424" t="s">
        <v>137</v>
      </c>
      <c r="G3424" s="133">
        <v>1</v>
      </c>
      <c r="H3424" t="s">
        <v>248</v>
      </c>
      <c r="I3424" t="s">
        <v>578</v>
      </c>
      <c r="J3424" t="s">
        <v>498</v>
      </c>
      <c r="K3424" s="327">
        <v>129</v>
      </c>
      <c r="L3424" s="326">
        <v>0.17670999467372889</v>
      </c>
      <c r="N3424" s="327">
        <v>1825</v>
      </c>
      <c r="O3424" s="326">
        <v>0.25242000818252558</v>
      </c>
      <c r="Q3424" s="327">
        <v>17871</v>
      </c>
      <c r="R3424" s="326">
        <v>0.1448400020599365</v>
      </c>
      <c r="S3424" s="325"/>
    </row>
    <row r="3425" spans="1:19" x14ac:dyDescent="0.25">
      <c r="A3425" t="s">
        <v>478</v>
      </c>
      <c r="B3425" t="s">
        <v>284</v>
      </c>
      <c r="C3425" t="s">
        <v>309</v>
      </c>
      <c r="D3425" t="s">
        <v>477</v>
      </c>
      <c r="E3425" t="s">
        <v>136</v>
      </c>
      <c r="F3425" t="s">
        <v>137</v>
      </c>
      <c r="G3425" s="133">
        <v>1</v>
      </c>
      <c r="H3425" t="s">
        <v>248</v>
      </c>
      <c r="I3425" t="s">
        <v>578</v>
      </c>
      <c r="J3425" t="s">
        <v>497</v>
      </c>
      <c r="K3425" s="327">
        <v>151</v>
      </c>
      <c r="L3425" s="326">
        <v>0.2068500071763992</v>
      </c>
      <c r="N3425" s="327">
        <v>1546</v>
      </c>
      <c r="O3425" s="326">
        <v>0.21382999420166021</v>
      </c>
      <c r="Q3425" s="327">
        <v>21943</v>
      </c>
      <c r="R3425" s="326">
        <v>0.17783999443054199</v>
      </c>
      <c r="S3425" s="325"/>
    </row>
    <row r="3426" spans="1:19" x14ac:dyDescent="0.25">
      <c r="A3426" t="s">
        <v>478</v>
      </c>
      <c r="B3426" t="s">
        <v>284</v>
      </c>
      <c r="C3426" t="s">
        <v>309</v>
      </c>
      <c r="D3426" t="s">
        <v>477</v>
      </c>
      <c r="E3426" t="s">
        <v>136</v>
      </c>
      <c r="F3426" t="s">
        <v>137</v>
      </c>
      <c r="G3426">
        <v>1</v>
      </c>
      <c r="H3426" t="s">
        <v>248</v>
      </c>
      <c r="I3426" t="s">
        <v>578</v>
      </c>
      <c r="J3426" t="s">
        <v>496</v>
      </c>
      <c r="K3426" s="142">
        <v>154</v>
      </c>
      <c r="L3426" s="326">
        <v>0.21096000075340271</v>
      </c>
      <c r="N3426" s="142">
        <v>1251</v>
      </c>
      <c r="O3426" s="326">
        <v>0.1730300039052963</v>
      </c>
      <c r="Q3426" s="142">
        <v>25988</v>
      </c>
      <c r="R3426" s="326">
        <v>0.21062999963760379</v>
      </c>
    </row>
    <row r="3427" spans="1:19" x14ac:dyDescent="0.25">
      <c r="A3427" t="s">
        <v>478</v>
      </c>
      <c r="B3427" t="s">
        <v>284</v>
      </c>
      <c r="C3427" t="s">
        <v>309</v>
      </c>
      <c r="D3427" t="s">
        <v>477</v>
      </c>
      <c r="E3427" t="s">
        <v>136</v>
      </c>
      <c r="F3427" t="s">
        <v>137</v>
      </c>
      <c r="G3427" s="133">
        <v>1</v>
      </c>
      <c r="H3427" t="s">
        <v>248</v>
      </c>
      <c r="I3427" t="s">
        <v>578</v>
      </c>
      <c r="J3427" t="s">
        <v>495</v>
      </c>
      <c r="K3427" s="327">
        <v>135</v>
      </c>
      <c r="L3427" s="326">
        <v>0.18492999672889709</v>
      </c>
      <c r="N3427" s="327">
        <v>1327</v>
      </c>
      <c r="O3427" s="326">
        <v>0.18354000151157379</v>
      </c>
      <c r="Q3427" s="327">
        <v>27975</v>
      </c>
      <c r="R3427" s="326">
        <v>0.22673000395298001</v>
      </c>
      <c r="S3427" s="325"/>
    </row>
    <row r="3428" spans="1:19" x14ac:dyDescent="0.25">
      <c r="A3428" t="s">
        <v>478</v>
      </c>
      <c r="B3428" t="s">
        <v>284</v>
      </c>
      <c r="C3428" t="s">
        <v>309</v>
      </c>
      <c r="D3428" t="s">
        <v>477</v>
      </c>
      <c r="E3428" t="s">
        <v>136</v>
      </c>
      <c r="F3428" t="s">
        <v>137</v>
      </c>
      <c r="G3428" s="133">
        <v>1</v>
      </c>
      <c r="H3428" t="s">
        <v>248</v>
      </c>
      <c r="I3428" t="s">
        <v>578</v>
      </c>
      <c r="J3428" t="s">
        <v>494</v>
      </c>
      <c r="K3428" s="327">
        <v>161</v>
      </c>
      <c r="L3428" s="326">
        <v>0.22055000066757199</v>
      </c>
      <c r="N3428" s="327">
        <v>1281</v>
      </c>
      <c r="O3428" s="326">
        <v>0.17718000710010531</v>
      </c>
      <c r="Q3428" s="327">
        <v>29608</v>
      </c>
      <c r="R3428" s="326">
        <v>0.23995999991893771</v>
      </c>
      <c r="S3428" s="325"/>
    </row>
    <row r="3429" spans="1:19" x14ac:dyDescent="0.25">
      <c r="A3429" t="s">
        <v>478</v>
      </c>
      <c r="B3429" t="s">
        <v>284</v>
      </c>
      <c r="C3429" t="s">
        <v>309</v>
      </c>
      <c r="D3429" t="s">
        <v>477</v>
      </c>
      <c r="E3429" t="s">
        <v>136</v>
      </c>
      <c r="F3429" t="s">
        <v>137</v>
      </c>
      <c r="G3429" s="133">
        <v>1</v>
      </c>
      <c r="H3429" t="s">
        <v>248</v>
      </c>
      <c r="I3429" t="s">
        <v>476</v>
      </c>
      <c r="J3429" t="s">
        <v>482</v>
      </c>
      <c r="K3429" s="327">
        <v>515</v>
      </c>
      <c r="L3429" s="326">
        <v>0.70547997951507568</v>
      </c>
      <c r="M3429" s="326">
        <v>0.7202799916267395</v>
      </c>
      <c r="N3429" s="327">
        <v>5324</v>
      </c>
      <c r="O3429" s="326">
        <v>0.73637998104095459</v>
      </c>
      <c r="P3429" s="326">
        <v>0.75102001428604126</v>
      </c>
      <c r="Q3429" s="327">
        <v>91484</v>
      </c>
      <c r="R3429" s="326">
        <v>0.74145001173019409</v>
      </c>
      <c r="S3429" s="325">
        <v>0.77395999431610107</v>
      </c>
    </row>
    <row r="3430" spans="1:19" x14ac:dyDescent="0.25">
      <c r="A3430" t="s">
        <v>478</v>
      </c>
      <c r="B3430" t="s">
        <v>284</v>
      </c>
      <c r="C3430" t="s">
        <v>309</v>
      </c>
      <c r="D3430" t="s">
        <v>477</v>
      </c>
      <c r="E3430" t="s">
        <v>136</v>
      </c>
      <c r="F3430" t="s">
        <v>137</v>
      </c>
      <c r="G3430" s="133">
        <v>1</v>
      </c>
      <c r="H3430" t="s">
        <v>248</v>
      </c>
      <c r="I3430" t="s">
        <v>476</v>
      </c>
      <c r="J3430" t="s">
        <v>481</v>
      </c>
      <c r="K3430" s="327">
        <v>77</v>
      </c>
      <c r="L3430" s="326">
        <v>0.1054800003767014</v>
      </c>
      <c r="M3430" s="326">
        <v>0.1076899990439415</v>
      </c>
      <c r="N3430" s="327">
        <v>752</v>
      </c>
      <c r="O3430" s="326">
        <v>0.1040100008249283</v>
      </c>
      <c r="P3430" s="326">
        <v>0.1060800030827522</v>
      </c>
      <c r="Q3430" s="327">
        <v>12086</v>
      </c>
      <c r="R3430" s="326">
        <v>9.7949996590614319E-2</v>
      </c>
      <c r="S3430" s="325">
        <v>0.1022500023245811</v>
      </c>
    </row>
    <row r="3431" spans="1:19" x14ac:dyDescent="0.25">
      <c r="A3431" t="s">
        <v>478</v>
      </c>
      <c r="B3431" t="s">
        <v>284</v>
      </c>
      <c r="C3431" t="s">
        <v>309</v>
      </c>
      <c r="D3431" t="s">
        <v>477</v>
      </c>
      <c r="E3431" t="s">
        <v>136</v>
      </c>
      <c r="F3431" t="s">
        <v>137</v>
      </c>
      <c r="G3431" s="133">
        <v>1</v>
      </c>
      <c r="H3431" t="s">
        <v>248</v>
      </c>
      <c r="I3431" t="s">
        <v>476</v>
      </c>
      <c r="J3431" t="s">
        <v>480</v>
      </c>
      <c r="K3431" s="327">
        <v>67</v>
      </c>
      <c r="L3431" s="326">
        <v>9.1779999434947968E-2</v>
      </c>
      <c r="M3431" s="326">
        <v>9.3709997832775116E-2</v>
      </c>
      <c r="N3431" s="327">
        <v>581</v>
      </c>
      <c r="O3431" s="326">
        <v>8.0360002815723419E-2</v>
      </c>
      <c r="P3431" s="326">
        <v>8.1960000097751617E-2</v>
      </c>
      <c r="Q3431" s="327">
        <v>8487</v>
      </c>
      <c r="R3431" s="326">
        <v>6.8779997527599335E-2</v>
      </c>
      <c r="S3431" s="325">
        <v>7.1800000965595245E-2</v>
      </c>
    </row>
    <row r="3432" spans="1:19" x14ac:dyDescent="0.25">
      <c r="A3432" t="s">
        <v>478</v>
      </c>
      <c r="B3432" t="s">
        <v>284</v>
      </c>
      <c r="C3432" t="s">
        <v>309</v>
      </c>
      <c r="D3432" t="s">
        <v>477</v>
      </c>
      <c r="E3432" t="s">
        <v>136</v>
      </c>
      <c r="F3432" t="s">
        <v>137</v>
      </c>
      <c r="G3432" s="133">
        <v>1</v>
      </c>
      <c r="H3432" t="s">
        <v>248</v>
      </c>
      <c r="I3432" t="s">
        <v>476</v>
      </c>
      <c r="J3432" t="s">
        <v>479</v>
      </c>
      <c r="K3432" s="327">
        <v>15</v>
      </c>
      <c r="L3432" s="326">
        <v>2.0549999549984928E-2</v>
      </c>
      <c r="N3432" s="327">
        <v>141</v>
      </c>
      <c r="O3432" s="326">
        <v>1.9500000402331349E-2</v>
      </c>
      <c r="Q3432" s="327">
        <v>5183</v>
      </c>
      <c r="R3432" s="326">
        <v>4.2010001838207238E-2</v>
      </c>
      <c r="S3432" s="325"/>
    </row>
    <row r="3433" spans="1:19" x14ac:dyDescent="0.25">
      <c r="A3433" t="s">
        <v>478</v>
      </c>
      <c r="B3433" t="s">
        <v>284</v>
      </c>
      <c r="C3433" t="s">
        <v>309</v>
      </c>
      <c r="D3433" t="s">
        <v>477</v>
      </c>
      <c r="E3433" t="s">
        <v>136</v>
      </c>
      <c r="F3433" t="s">
        <v>137</v>
      </c>
      <c r="G3433">
        <v>1</v>
      </c>
      <c r="H3433" t="s">
        <v>248</v>
      </c>
      <c r="I3433" t="s">
        <v>476</v>
      </c>
      <c r="J3433" t="s">
        <v>475</v>
      </c>
      <c r="K3433" s="142">
        <v>56</v>
      </c>
      <c r="L3433" s="326">
        <v>7.671000063419342E-2</v>
      </c>
      <c r="M3433" s="326">
        <v>7.831999659538269E-2</v>
      </c>
      <c r="N3433" s="142">
        <v>432</v>
      </c>
      <c r="O3433" s="326">
        <v>5.9749998152256012E-2</v>
      </c>
      <c r="P3433" s="326">
        <v>6.0940001159906387E-2</v>
      </c>
      <c r="Q3433" s="142">
        <v>6145</v>
      </c>
      <c r="R3433" s="326">
        <v>4.9800001084804528E-2</v>
      </c>
      <c r="S3433" s="326">
        <v>5.1989998668432243E-2</v>
      </c>
    </row>
    <row r="3434" spans="1:19" x14ac:dyDescent="0.25">
      <c r="A3434" t="s">
        <v>478</v>
      </c>
      <c r="B3434" t="s">
        <v>284</v>
      </c>
      <c r="C3434" t="s">
        <v>309</v>
      </c>
      <c r="D3434" t="s">
        <v>477</v>
      </c>
      <c r="E3434" t="s">
        <v>138</v>
      </c>
      <c r="F3434" t="s">
        <v>139</v>
      </c>
      <c r="G3434" s="133">
        <v>9</v>
      </c>
      <c r="H3434" t="s">
        <v>246</v>
      </c>
      <c r="I3434" t="s">
        <v>525</v>
      </c>
      <c r="J3434" t="s">
        <v>530</v>
      </c>
      <c r="K3434" s="327">
        <v>12</v>
      </c>
      <c r="L3434" s="326">
        <v>6.7799999378621578E-3</v>
      </c>
      <c r="N3434" s="327">
        <v>49</v>
      </c>
      <c r="O3434" s="326">
        <v>5.2100000903010368E-3</v>
      </c>
      <c r="Q3434" s="327">
        <v>595</v>
      </c>
      <c r="R3434" s="326">
        <v>4.8199999146163464E-3</v>
      </c>
      <c r="S3434" s="325"/>
    </row>
    <row r="3435" spans="1:19" x14ac:dyDescent="0.25">
      <c r="A3435" t="s">
        <v>478</v>
      </c>
      <c r="B3435" t="s">
        <v>284</v>
      </c>
      <c r="C3435" t="s">
        <v>309</v>
      </c>
      <c r="D3435" t="s">
        <v>477</v>
      </c>
      <c r="E3435" t="s">
        <v>138</v>
      </c>
      <c r="F3435" t="s">
        <v>139</v>
      </c>
      <c r="G3435" s="133">
        <v>9</v>
      </c>
      <c r="H3435" t="s">
        <v>246</v>
      </c>
      <c r="I3435" t="s">
        <v>525</v>
      </c>
      <c r="J3435" t="s">
        <v>529</v>
      </c>
      <c r="K3435" s="327">
        <v>79</v>
      </c>
      <c r="L3435" s="326">
        <v>4.4610001146793372E-2</v>
      </c>
      <c r="N3435" s="327">
        <v>377</v>
      </c>
      <c r="O3435" s="326">
        <v>4.0070001035928733E-2</v>
      </c>
      <c r="Q3435" s="327">
        <v>4962</v>
      </c>
      <c r="R3435" s="326">
        <v>4.0219999849796302E-2</v>
      </c>
      <c r="S3435" s="325"/>
    </row>
    <row r="3436" spans="1:19" x14ac:dyDescent="0.25">
      <c r="A3436" t="s">
        <v>478</v>
      </c>
      <c r="B3436" t="s">
        <v>284</v>
      </c>
      <c r="C3436" t="s">
        <v>309</v>
      </c>
      <c r="D3436" t="s">
        <v>477</v>
      </c>
      <c r="E3436" t="s">
        <v>138</v>
      </c>
      <c r="F3436" t="s">
        <v>139</v>
      </c>
      <c r="G3436" s="133">
        <v>9</v>
      </c>
      <c r="H3436" t="s">
        <v>246</v>
      </c>
      <c r="I3436" t="s">
        <v>525</v>
      </c>
      <c r="J3436" t="s">
        <v>528</v>
      </c>
      <c r="K3436" s="327">
        <v>247</v>
      </c>
      <c r="L3436" s="326">
        <v>0.1394699960947037</v>
      </c>
      <c r="N3436" s="327">
        <v>1187</v>
      </c>
      <c r="O3436" s="326">
        <v>0.12616999447345731</v>
      </c>
      <c r="Q3436" s="327">
        <v>15699</v>
      </c>
      <c r="R3436" s="326">
        <v>0.12724000215530401</v>
      </c>
      <c r="S3436" s="325"/>
    </row>
    <row r="3437" spans="1:19" x14ac:dyDescent="0.25">
      <c r="A3437" t="s">
        <v>478</v>
      </c>
      <c r="B3437" t="s">
        <v>284</v>
      </c>
      <c r="C3437" t="s">
        <v>309</v>
      </c>
      <c r="D3437" t="s">
        <v>477</v>
      </c>
      <c r="E3437" t="s">
        <v>138</v>
      </c>
      <c r="F3437" t="s">
        <v>139</v>
      </c>
      <c r="G3437" s="133">
        <v>9</v>
      </c>
      <c r="H3437" t="s">
        <v>246</v>
      </c>
      <c r="I3437" t="s">
        <v>525</v>
      </c>
      <c r="J3437" t="s">
        <v>527</v>
      </c>
      <c r="K3437" s="327">
        <v>450</v>
      </c>
      <c r="L3437" s="326">
        <v>0.25409001111984247</v>
      </c>
      <c r="N3437" s="327">
        <v>2404</v>
      </c>
      <c r="O3437" s="326">
        <v>0.25552999973297119</v>
      </c>
      <c r="Q3437" s="327">
        <v>30576</v>
      </c>
      <c r="R3437" s="326">
        <v>0.2478100061416626</v>
      </c>
      <c r="S3437" s="325"/>
    </row>
    <row r="3438" spans="1:19" x14ac:dyDescent="0.25">
      <c r="A3438" t="s">
        <v>478</v>
      </c>
      <c r="B3438" t="s">
        <v>284</v>
      </c>
      <c r="C3438" t="s">
        <v>309</v>
      </c>
      <c r="D3438" t="s">
        <v>477</v>
      </c>
      <c r="E3438" t="s">
        <v>138</v>
      </c>
      <c r="F3438" t="s">
        <v>139</v>
      </c>
      <c r="G3438" s="133">
        <v>9</v>
      </c>
      <c r="H3438" t="s">
        <v>246</v>
      </c>
      <c r="I3438" t="s">
        <v>525</v>
      </c>
      <c r="J3438" t="s">
        <v>526</v>
      </c>
      <c r="K3438" s="327">
        <v>404</v>
      </c>
      <c r="L3438" s="326">
        <v>0.22811999917030329</v>
      </c>
      <c r="N3438" s="327">
        <v>2392</v>
      </c>
      <c r="O3438" s="326">
        <v>0.25424998998641968</v>
      </c>
      <c r="Q3438" s="327">
        <v>30917</v>
      </c>
      <c r="R3438" s="326">
        <v>0.25056999921798712</v>
      </c>
      <c r="S3438" s="325"/>
    </row>
    <row r="3439" spans="1:19" x14ac:dyDescent="0.25">
      <c r="A3439" t="s">
        <v>478</v>
      </c>
      <c r="B3439" t="s">
        <v>284</v>
      </c>
      <c r="C3439" t="s">
        <v>309</v>
      </c>
      <c r="D3439" t="s">
        <v>477</v>
      </c>
      <c r="E3439" t="s">
        <v>138</v>
      </c>
      <c r="F3439" t="s">
        <v>139</v>
      </c>
      <c r="G3439" s="133">
        <v>9</v>
      </c>
      <c r="H3439" t="s">
        <v>246</v>
      </c>
      <c r="I3439" t="s">
        <v>525</v>
      </c>
      <c r="J3439" t="s">
        <v>259</v>
      </c>
      <c r="K3439" s="327">
        <v>324</v>
      </c>
      <c r="L3439" s="326">
        <v>0.18295000493526459</v>
      </c>
      <c r="N3439" s="327">
        <v>1772</v>
      </c>
      <c r="O3439" s="326">
        <v>0.18835000693798071</v>
      </c>
      <c r="Q3439" s="327">
        <v>23351</v>
      </c>
      <c r="R3439" s="326">
        <v>0.18925000727176669</v>
      </c>
      <c r="S3439" s="325"/>
    </row>
    <row r="3440" spans="1:19" x14ac:dyDescent="0.25">
      <c r="A3440" t="s">
        <v>478</v>
      </c>
      <c r="B3440" t="s">
        <v>284</v>
      </c>
      <c r="C3440" t="s">
        <v>309</v>
      </c>
      <c r="D3440" t="s">
        <v>477</v>
      </c>
      <c r="E3440" t="s">
        <v>138</v>
      </c>
      <c r="F3440" t="s">
        <v>139</v>
      </c>
      <c r="G3440" s="133">
        <v>9</v>
      </c>
      <c r="H3440" t="s">
        <v>246</v>
      </c>
      <c r="I3440" t="s">
        <v>525</v>
      </c>
      <c r="J3440" t="s">
        <v>260</v>
      </c>
      <c r="K3440" s="327">
        <v>255</v>
      </c>
      <c r="L3440" s="326">
        <v>0.1439899951219559</v>
      </c>
      <c r="N3440" s="327">
        <v>1227</v>
      </c>
      <c r="O3440" s="326">
        <v>0.13041999936103821</v>
      </c>
      <c r="Q3440" s="327">
        <v>17285</v>
      </c>
      <c r="R3440" s="326">
        <v>0.14009000360965729</v>
      </c>
      <c r="S3440" s="325"/>
    </row>
    <row r="3441" spans="1:19" x14ac:dyDescent="0.25">
      <c r="A3441" t="s">
        <v>478</v>
      </c>
      <c r="B3441" t="s">
        <v>284</v>
      </c>
      <c r="C3441" t="s">
        <v>309</v>
      </c>
      <c r="D3441" t="s">
        <v>477</v>
      </c>
      <c r="E3441" t="s">
        <v>138</v>
      </c>
      <c r="F3441" t="s">
        <v>139</v>
      </c>
      <c r="G3441" s="133">
        <v>9</v>
      </c>
      <c r="H3441" t="s">
        <v>246</v>
      </c>
      <c r="I3441" t="s">
        <v>521</v>
      </c>
      <c r="J3441" t="s">
        <v>524</v>
      </c>
      <c r="K3441" s="327">
        <v>1404</v>
      </c>
      <c r="L3441" s="326">
        <v>0.79277002811431885</v>
      </c>
      <c r="M3441" s="326">
        <v>0.8263700008392334</v>
      </c>
      <c r="N3441" s="327">
        <v>7770</v>
      </c>
      <c r="O3441" s="326">
        <v>0.82589000463485718</v>
      </c>
      <c r="P3441" s="326">
        <v>0.85506999492645264</v>
      </c>
      <c r="Q3441" s="327">
        <v>99716</v>
      </c>
      <c r="R3441" s="326">
        <v>0.80817002058029175</v>
      </c>
      <c r="S3441" s="325">
        <v>0.84360998868942261</v>
      </c>
    </row>
    <row r="3442" spans="1:19" x14ac:dyDescent="0.25">
      <c r="A3442" t="s">
        <v>478</v>
      </c>
      <c r="B3442" t="s">
        <v>284</v>
      </c>
      <c r="C3442" t="s">
        <v>309</v>
      </c>
      <c r="D3442" t="s">
        <v>477</v>
      </c>
      <c r="E3442" t="s">
        <v>138</v>
      </c>
      <c r="F3442" t="s">
        <v>139</v>
      </c>
      <c r="G3442" s="133">
        <v>9</v>
      </c>
      <c r="H3442" t="s">
        <v>246</v>
      </c>
      <c r="I3442" t="s">
        <v>521</v>
      </c>
      <c r="J3442" t="s">
        <v>523</v>
      </c>
      <c r="K3442" s="327">
        <v>168</v>
      </c>
      <c r="L3442" s="326">
        <v>9.4860002398490906E-2</v>
      </c>
      <c r="M3442" s="326">
        <v>9.8880000412464142E-2</v>
      </c>
      <c r="N3442" s="327">
        <v>767</v>
      </c>
      <c r="O3442" s="326">
        <v>8.1529997289180756E-2</v>
      </c>
      <c r="P3442" s="326">
        <v>8.4409996867179871E-2</v>
      </c>
      <c r="Q3442" s="327">
        <v>10969</v>
      </c>
      <c r="R3442" s="326">
        <v>8.8899999856948853E-2</v>
      </c>
      <c r="S3442" s="325">
        <v>9.2799998819828033E-2</v>
      </c>
    </row>
    <row r="3443" spans="1:19" x14ac:dyDescent="0.25">
      <c r="A3443" t="s">
        <v>478</v>
      </c>
      <c r="B3443" t="s">
        <v>284</v>
      </c>
      <c r="C3443" t="s">
        <v>309</v>
      </c>
      <c r="D3443" t="s">
        <v>477</v>
      </c>
      <c r="E3443" t="s">
        <v>138</v>
      </c>
      <c r="F3443" t="s">
        <v>139</v>
      </c>
      <c r="G3443" s="133">
        <v>9</v>
      </c>
      <c r="H3443" t="s">
        <v>246</v>
      </c>
      <c r="I3443" t="s">
        <v>521</v>
      </c>
      <c r="J3443" t="s">
        <v>522</v>
      </c>
      <c r="K3443" s="327">
        <v>127</v>
      </c>
      <c r="L3443" s="326">
        <v>7.1709997951984406E-2</v>
      </c>
      <c r="M3443" s="326">
        <v>7.474999874830246E-2</v>
      </c>
      <c r="N3443" s="327">
        <v>550</v>
      </c>
      <c r="O3443" s="326">
        <v>5.8460000902414322E-2</v>
      </c>
      <c r="P3443" s="326">
        <v>6.0529999434947968E-2</v>
      </c>
      <c r="Q3443" s="327">
        <v>7517</v>
      </c>
      <c r="R3443" s="326">
        <v>6.0920000076293952E-2</v>
      </c>
      <c r="S3443" s="325">
        <v>6.3589997589588165E-2</v>
      </c>
    </row>
    <row r="3444" spans="1:19" x14ac:dyDescent="0.25">
      <c r="A3444" t="s">
        <v>478</v>
      </c>
      <c r="B3444" t="s">
        <v>284</v>
      </c>
      <c r="C3444" t="s">
        <v>309</v>
      </c>
      <c r="D3444" t="s">
        <v>477</v>
      </c>
      <c r="E3444" t="s">
        <v>138</v>
      </c>
      <c r="F3444" t="s">
        <v>139</v>
      </c>
      <c r="G3444" s="133">
        <v>9</v>
      </c>
      <c r="H3444" t="s">
        <v>246</v>
      </c>
      <c r="I3444" t="s">
        <v>521</v>
      </c>
      <c r="J3444" t="s">
        <v>438</v>
      </c>
      <c r="K3444" s="327">
        <v>72</v>
      </c>
      <c r="L3444" s="326">
        <v>4.0649998933076859E-2</v>
      </c>
      <c r="N3444" s="327">
        <v>321</v>
      </c>
      <c r="O3444" s="326">
        <v>3.4120000898838043E-2</v>
      </c>
      <c r="Q3444" s="327">
        <v>5183</v>
      </c>
      <c r="R3444" s="326">
        <v>4.2010001838207238E-2</v>
      </c>
      <c r="S3444" s="325"/>
    </row>
    <row r="3445" spans="1:19" x14ac:dyDescent="0.25">
      <c r="A3445" t="s">
        <v>478</v>
      </c>
      <c r="B3445" t="s">
        <v>284</v>
      </c>
      <c r="C3445" t="s">
        <v>309</v>
      </c>
      <c r="D3445" t="s">
        <v>477</v>
      </c>
      <c r="E3445" t="s">
        <v>138</v>
      </c>
      <c r="F3445" t="s">
        <v>139</v>
      </c>
      <c r="G3445" s="133">
        <v>9</v>
      </c>
      <c r="H3445" t="s">
        <v>246</v>
      </c>
      <c r="I3445" t="s">
        <v>517</v>
      </c>
      <c r="J3445" t="s">
        <v>520</v>
      </c>
      <c r="K3445" s="327">
        <v>634</v>
      </c>
      <c r="L3445" s="326">
        <v>0.35798999667167658</v>
      </c>
      <c r="N3445" s="327">
        <v>3364</v>
      </c>
      <c r="O3445" s="326">
        <v>0.35756999254226679</v>
      </c>
      <c r="Q3445" s="327">
        <v>43571</v>
      </c>
      <c r="R3445" s="326">
        <v>0.35313001275062561</v>
      </c>
      <c r="S3445" s="325"/>
    </row>
    <row r="3446" spans="1:19" x14ac:dyDescent="0.25">
      <c r="A3446" t="s">
        <v>478</v>
      </c>
      <c r="B3446" t="s">
        <v>284</v>
      </c>
      <c r="C3446" t="s">
        <v>309</v>
      </c>
      <c r="D3446" t="s">
        <v>477</v>
      </c>
      <c r="E3446" t="s">
        <v>138</v>
      </c>
      <c r="F3446" t="s">
        <v>139</v>
      </c>
      <c r="G3446" s="133">
        <v>9</v>
      </c>
      <c r="H3446" t="s">
        <v>246</v>
      </c>
      <c r="I3446" t="s">
        <v>517</v>
      </c>
      <c r="J3446" t="s">
        <v>519</v>
      </c>
      <c r="K3446" s="327">
        <v>536</v>
      </c>
      <c r="L3446" s="326">
        <v>0.30265000462532038</v>
      </c>
      <c r="N3446" s="327">
        <v>2707</v>
      </c>
      <c r="O3446" s="326">
        <v>0.28773000836372381</v>
      </c>
      <c r="Q3446" s="327">
        <v>34904</v>
      </c>
      <c r="R3446" s="326">
        <v>0.28288999199867249</v>
      </c>
      <c r="S3446" s="325"/>
    </row>
    <row r="3447" spans="1:19" x14ac:dyDescent="0.25">
      <c r="A3447" t="s">
        <v>478</v>
      </c>
      <c r="B3447" t="s">
        <v>284</v>
      </c>
      <c r="C3447" t="s">
        <v>309</v>
      </c>
      <c r="D3447" t="s">
        <v>477</v>
      </c>
      <c r="E3447" t="s">
        <v>138</v>
      </c>
      <c r="F3447" t="s">
        <v>139</v>
      </c>
      <c r="G3447" s="133">
        <v>9</v>
      </c>
      <c r="H3447" t="s">
        <v>246</v>
      </c>
      <c r="I3447" t="s">
        <v>517</v>
      </c>
      <c r="J3447" t="s">
        <v>518</v>
      </c>
      <c r="K3447" s="327">
        <v>601</v>
      </c>
      <c r="L3447" s="326">
        <v>0.33935999870300287</v>
      </c>
      <c r="N3447" s="327">
        <v>3337</v>
      </c>
      <c r="O3447" s="326">
        <v>0.3546999990940094</v>
      </c>
      <c r="Q3447" s="327">
        <v>44910</v>
      </c>
      <c r="R3447" s="326">
        <v>0.3639799952507019</v>
      </c>
      <c r="S3447" s="325"/>
    </row>
    <row r="3448" spans="1:19" x14ac:dyDescent="0.25">
      <c r="A3448" t="s">
        <v>478</v>
      </c>
      <c r="B3448" t="s">
        <v>284</v>
      </c>
      <c r="C3448" t="s">
        <v>309</v>
      </c>
      <c r="D3448" t="s">
        <v>477</v>
      </c>
      <c r="E3448" t="s">
        <v>138</v>
      </c>
      <c r="F3448" t="s">
        <v>139</v>
      </c>
      <c r="G3448" s="133">
        <v>9</v>
      </c>
      <c r="H3448" t="s">
        <v>246</v>
      </c>
      <c r="I3448" t="s">
        <v>513</v>
      </c>
      <c r="J3448" t="s">
        <v>516</v>
      </c>
      <c r="K3448" s="327">
        <v>43</v>
      </c>
      <c r="L3448" s="326">
        <v>2.4280000478029251E-2</v>
      </c>
      <c r="M3448" s="326">
        <v>2.5930000469088551E-2</v>
      </c>
      <c r="N3448" s="327">
        <v>253</v>
      </c>
      <c r="O3448" s="326">
        <v>2.6890000328421589E-2</v>
      </c>
      <c r="P3448" s="326">
        <v>3.1939998269081123E-2</v>
      </c>
      <c r="Q3448" s="327">
        <v>4179</v>
      </c>
      <c r="R3448" s="326">
        <v>3.3870000392198563E-2</v>
      </c>
      <c r="S3448" s="325">
        <v>3.8320001214742661E-2</v>
      </c>
    </row>
    <row r="3449" spans="1:19" x14ac:dyDescent="0.25">
      <c r="A3449" t="s">
        <v>478</v>
      </c>
      <c r="B3449" t="s">
        <v>284</v>
      </c>
      <c r="C3449" t="s">
        <v>309</v>
      </c>
      <c r="D3449" t="s">
        <v>477</v>
      </c>
      <c r="E3449" t="s">
        <v>138</v>
      </c>
      <c r="F3449" t="s">
        <v>139</v>
      </c>
      <c r="G3449">
        <v>9</v>
      </c>
      <c r="H3449" t="s">
        <v>246</v>
      </c>
      <c r="I3449" t="s">
        <v>513</v>
      </c>
      <c r="J3449" t="s">
        <v>515</v>
      </c>
      <c r="K3449" s="142">
        <v>149</v>
      </c>
      <c r="L3449" s="326">
        <v>8.4129996597766876E-2</v>
      </c>
      <c r="M3449" s="326">
        <v>8.9869998395442963E-2</v>
      </c>
      <c r="N3449" s="142">
        <v>910</v>
      </c>
      <c r="O3449" s="326">
        <v>9.6730001270771027E-2</v>
      </c>
      <c r="P3449" s="326">
        <v>0.1148800030350685</v>
      </c>
      <c r="Q3449" s="142">
        <v>13286</v>
      </c>
      <c r="R3449" s="326">
        <v>0.1076800003647804</v>
      </c>
      <c r="S3449" s="326">
        <v>0.12182000279426571</v>
      </c>
    </row>
    <row r="3450" spans="1:19" x14ac:dyDescent="0.25">
      <c r="A3450" t="s">
        <v>478</v>
      </c>
      <c r="B3450" t="s">
        <v>284</v>
      </c>
      <c r="C3450" t="s">
        <v>309</v>
      </c>
      <c r="D3450" t="s">
        <v>477</v>
      </c>
      <c r="E3450" t="s">
        <v>138</v>
      </c>
      <c r="F3450" t="s">
        <v>139</v>
      </c>
      <c r="G3450" s="133">
        <v>9</v>
      </c>
      <c r="H3450" t="s">
        <v>246</v>
      </c>
      <c r="I3450" t="s">
        <v>513</v>
      </c>
      <c r="J3450" t="s">
        <v>514</v>
      </c>
      <c r="K3450" s="327">
        <v>1466</v>
      </c>
      <c r="L3450" s="326">
        <v>0.82778000831604004</v>
      </c>
      <c r="M3450" s="326">
        <v>0.88419997692108154</v>
      </c>
      <c r="N3450" s="327">
        <v>6758</v>
      </c>
      <c r="O3450" s="326">
        <v>0.71832001209259033</v>
      </c>
      <c r="P3450" s="326">
        <v>0.85317999124526978</v>
      </c>
      <c r="Q3450" s="327">
        <v>91601</v>
      </c>
      <c r="R3450" s="326">
        <v>0.74239999055862427</v>
      </c>
      <c r="S3450" s="325">
        <v>0.83986997604370117</v>
      </c>
    </row>
    <row r="3451" spans="1:19" x14ac:dyDescent="0.25">
      <c r="A3451" t="s">
        <v>478</v>
      </c>
      <c r="B3451" t="s">
        <v>284</v>
      </c>
      <c r="C3451" t="s">
        <v>309</v>
      </c>
      <c r="D3451" t="s">
        <v>477</v>
      </c>
      <c r="E3451" t="s">
        <v>138</v>
      </c>
      <c r="F3451" t="s">
        <v>139</v>
      </c>
      <c r="G3451" s="133">
        <v>9</v>
      </c>
      <c r="H3451" t="s">
        <v>246</v>
      </c>
      <c r="I3451" t="s">
        <v>513</v>
      </c>
      <c r="J3451" t="s">
        <v>512</v>
      </c>
      <c r="K3451" s="327">
        <v>113</v>
      </c>
      <c r="L3451" s="326">
        <v>6.3809998333454132E-2</v>
      </c>
      <c r="N3451" s="327">
        <v>1487</v>
      </c>
      <c r="O3451" s="326">
        <v>0.15805999934673309</v>
      </c>
      <c r="Q3451" s="327">
        <v>14319</v>
      </c>
      <c r="R3451" s="326">
        <v>0.11604999750852581</v>
      </c>
      <c r="S3451" s="325"/>
    </row>
    <row r="3452" spans="1:19" x14ac:dyDescent="0.25">
      <c r="A3452" t="s">
        <v>478</v>
      </c>
      <c r="B3452" t="s">
        <v>284</v>
      </c>
      <c r="C3452" t="s">
        <v>309</v>
      </c>
      <c r="D3452" t="s">
        <v>477</v>
      </c>
      <c r="E3452" t="s">
        <v>138</v>
      </c>
      <c r="F3452" t="s">
        <v>139</v>
      </c>
      <c r="G3452" s="133">
        <v>9</v>
      </c>
      <c r="H3452" t="s">
        <v>246</v>
      </c>
      <c r="I3452" t="s">
        <v>575</v>
      </c>
      <c r="J3452" t="s">
        <v>511</v>
      </c>
      <c r="K3452" s="327">
        <v>48</v>
      </c>
      <c r="L3452" s="326">
        <v>2.7100000530481339E-2</v>
      </c>
      <c r="M3452" s="326">
        <v>3.1980000436306E-2</v>
      </c>
      <c r="N3452" s="327">
        <v>387</v>
      </c>
      <c r="O3452" s="326">
        <v>4.1140001267194748E-2</v>
      </c>
      <c r="P3452" s="326">
        <v>4.4319998472929001E-2</v>
      </c>
      <c r="Q3452" s="327">
        <v>5100</v>
      </c>
      <c r="R3452" s="326">
        <v>4.1329998522996902E-2</v>
      </c>
      <c r="S3452" s="325">
        <v>4.4070001691579819E-2</v>
      </c>
    </row>
    <row r="3453" spans="1:19" x14ac:dyDescent="0.25">
      <c r="A3453" t="s">
        <v>478</v>
      </c>
      <c r="B3453" t="s">
        <v>284</v>
      </c>
      <c r="C3453" t="s">
        <v>309</v>
      </c>
      <c r="D3453" t="s">
        <v>477</v>
      </c>
      <c r="E3453" t="s">
        <v>138</v>
      </c>
      <c r="F3453" t="s">
        <v>139</v>
      </c>
      <c r="G3453" s="133">
        <v>9</v>
      </c>
      <c r="H3453" t="s">
        <v>246</v>
      </c>
      <c r="I3453" t="s">
        <v>575</v>
      </c>
      <c r="J3453" t="s">
        <v>510</v>
      </c>
      <c r="K3453" s="327">
        <v>37</v>
      </c>
      <c r="L3453" s="326">
        <v>2.088999934494495E-2</v>
      </c>
      <c r="M3453" s="326">
        <v>2.465000003576279E-2</v>
      </c>
      <c r="N3453" s="327">
        <v>114</v>
      </c>
      <c r="O3453" s="326">
        <v>1.212000008672476E-2</v>
      </c>
      <c r="P3453" s="326">
        <v>1.3059999793767931E-2</v>
      </c>
      <c r="Q3453" s="327">
        <v>2781</v>
      </c>
      <c r="R3453" s="326">
        <v>2.2539999336004261E-2</v>
      </c>
      <c r="S3453" s="325">
        <v>2.4029999971389771E-2</v>
      </c>
    </row>
    <row r="3454" spans="1:19" x14ac:dyDescent="0.25">
      <c r="A3454" t="s">
        <v>478</v>
      </c>
      <c r="B3454" t="s">
        <v>284</v>
      </c>
      <c r="C3454" t="s">
        <v>309</v>
      </c>
      <c r="D3454" t="s">
        <v>477</v>
      </c>
      <c r="E3454" t="s">
        <v>138</v>
      </c>
      <c r="F3454" t="s">
        <v>139</v>
      </c>
      <c r="G3454" s="133">
        <v>9</v>
      </c>
      <c r="H3454" t="s">
        <v>246</v>
      </c>
      <c r="I3454" t="s">
        <v>575</v>
      </c>
      <c r="J3454" t="s">
        <v>509</v>
      </c>
      <c r="K3454" s="327">
        <v>19</v>
      </c>
      <c r="L3454" s="326">
        <v>1.073000021278858E-2</v>
      </c>
      <c r="M3454" s="326">
        <v>1.26599995419383E-2</v>
      </c>
      <c r="N3454" s="327">
        <v>51</v>
      </c>
      <c r="O3454" s="326">
        <v>5.4199998266994953E-3</v>
      </c>
      <c r="P3454" s="326">
        <v>5.8400002308189869E-3</v>
      </c>
      <c r="Q3454" s="327">
        <v>909</v>
      </c>
      <c r="R3454" s="326">
        <v>7.3699997738003731E-3</v>
      </c>
      <c r="S3454" s="325">
        <v>7.8499997034668922E-3</v>
      </c>
    </row>
    <row r="3455" spans="1:19" x14ac:dyDescent="0.25">
      <c r="A3455" t="s">
        <v>478</v>
      </c>
      <c r="B3455" t="s">
        <v>284</v>
      </c>
      <c r="C3455" t="s">
        <v>309</v>
      </c>
      <c r="D3455" t="s">
        <v>477</v>
      </c>
      <c r="E3455" t="s">
        <v>138</v>
      </c>
      <c r="F3455" t="s">
        <v>139</v>
      </c>
      <c r="G3455" s="133">
        <v>9</v>
      </c>
      <c r="H3455" t="s">
        <v>246</v>
      </c>
      <c r="I3455" t="s">
        <v>575</v>
      </c>
      <c r="J3455" t="s">
        <v>508</v>
      </c>
      <c r="K3455" s="327">
        <v>19</v>
      </c>
      <c r="L3455" s="326">
        <v>1.073000021278858E-2</v>
      </c>
      <c r="M3455" s="326">
        <v>1.26599995419383E-2</v>
      </c>
      <c r="N3455" s="327">
        <v>76</v>
      </c>
      <c r="O3455" s="326">
        <v>8.0800000578165054E-3</v>
      </c>
      <c r="P3455" s="326">
        <v>8.7000001221895218E-3</v>
      </c>
      <c r="Q3455" s="327">
        <v>2219</v>
      </c>
      <c r="R3455" s="326">
        <v>1.7980000004172329E-2</v>
      </c>
      <c r="S3455" s="325">
        <v>1.9169999286532399E-2</v>
      </c>
    </row>
    <row r="3456" spans="1:19" x14ac:dyDescent="0.25">
      <c r="A3456" t="s">
        <v>478</v>
      </c>
      <c r="B3456" t="s">
        <v>284</v>
      </c>
      <c r="C3456" t="s">
        <v>309</v>
      </c>
      <c r="D3456" t="s">
        <v>477</v>
      </c>
      <c r="E3456" t="s">
        <v>138</v>
      </c>
      <c r="F3456" t="s">
        <v>139</v>
      </c>
      <c r="G3456">
        <v>9</v>
      </c>
      <c r="H3456" t="s">
        <v>246</v>
      </c>
      <c r="I3456" t="s">
        <v>575</v>
      </c>
      <c r="J3456" t="s">
        <v>438</v>
      </c>
      <c r="K3456" s="142">
        <v>270</v>
      </c>
      <c r="L3456" s="326">
        <v>0.15245999395847321</v>
      </c>
      <c r="N3456" s="142">
        <v>676</v>
      </c>
      <c r="O3456" s="326">
        <v>7.1850001811981201E-2</v>
      </c>
      <c r="Q3456" s="142">
        <v>7648</v>
      </c>
      <c r="R3456" s="326">
        <v>6.1980001628398902E-2</v>
      </c>
    </row>
    <row r="3457" spans="1:19" x14ac:dyDescent="0.25">
      <c r="A3457" t="s">
        <v>478</v>
      </c>
      <c r="B3457" t="s">
        <v>284</v>
      </c>
      <c r="C3457" t="s">
        <v>309</v>
      </c>
      <c r="D3457" t="s">
        <v>477</v>
      </c>
      <c r="E3457" t="s">
        <v>138</v>
      </c>
      <c r="F3457" t="s">
        <v>139</v>
      </c>
      <c r="G3457" s="133">
        <v>9</v>
      </c>
      <c r="H3457" t="s">
        <v>246</v>
      </c>
      <c r="I3457" t="s">
        <v>575</v>
      </c>
      <c r="J3457" t="s">
        <v>507</v>
      </c>
      <c r="K3457" s="327">
        <v>1378</v>
      </c>
      <c r="L3457" s="326">
        <v>0.77809000015258789</v>
      </c>
      <c r="M3457" s="326">
        <v>0.91804999113082886</v>
      </c>
      <c r="N3457" s="327">
        <v>8104</v>
      </c>
      <c r="O3457" s="326">
        <v>0.86138999462127686</v>
      </c>
      <c r="P3457" s="326">
        <v>0.92808002233505249</v>
      </c>
      <c r="Q3457" s="327">
        <v>104728</v>
      </c>
      <c r="R3457" s="326">
        <v>0.84878998994827271</v>
      </c>
      <c r="S3457" s="325">
        <v>0.90487998723983765</v>
      </c>
    </row>
    <row r="3458" spans="1:19" x14ac:dyDescent="0.25">
      <c r="A3458" t="s">
        <v>478</v>
      </c>
      <c r="B3458" t="s">
        <v>284</v>
      </c>
      <c r="C3458" t="s">
        <v>309</v>
      </c>
      <c r="D3458" t="s">
        <v>477</v>
      </c>
      <c r="E3458" t="s">
        <v>138</v>
      </c>
      <c r="F3458" t="s">
        <v>139</v>
      </c>
      <c r="G3458" s="133">
        <v>9</v>
      </c>
      <c r="H3458" t="s">
        <v>246</v>
      </c>
      <c r="I3458" t="s">
        <v>576</v>
      </c>
      <c r="J3458" t="s">
        <v>485</v>
      </c>
      <c r="K3458" s="327">
        <v>0</v>
      </c>
      <c r="L3458" s="326">
        <v>0</v>
      </c>
      <c r="N3458" s="327">
        <v>2</v>
      </c>
      <c r="O3458" s="326">
        <v>2.0999999833293259E-4</v>
      </c>
      <c r="P3458" s="326">
        <v>1</v>
      </c>
      <c r="Q3458" s="327">
        <v>2</v>
      </c>
      <c r="R3458" s="326">
        <v>1.99999994947575E-5</v>
      </c>
      <c r="S3458" s="325">
        <v>0.5</v>
      </c>
    </row>
    <row r="3459" spans="1:19" x14ac:dyDescent="0.25">
      <c r="A3459" t="s">
        <v>478</v>
      </c>
      <c r="B3459" t="s">
        <v>284</v>
      </c>
      <c r="C3459" t="s">
        <v>309</v>
      </c>
      <c r="D3459" t="s">
        <v>477</v>
      </c>
      <c r="E3459" t="s">
        <v>138</v>
      </c>
      <c r="F3459" t="s">
        <v>139</v>
      </c>
      <c r="G3459" s="133">
        <v>9</v>
      </c>
      <c r="H3459" t="s">
        <v>246</v>
      </c>
      <c r="I3459" t="s">
        <v>576</v>
      </c>
      <c r="J3459" t="s">
        <v>484</v>
      </c>
      <c r="K3459" s="327">
        <v>0</v>
      </c>
      <c r="L3459" s="326">
        <v>0</v>
      </c>
      <c r="N3459" s="327">
        <v>0</v>
      </c>
      <c r="O3459" s="326">
        <v>0</v>
      </c>
      <c r="P3459" s="326">
        <v>0</v>
      </c>
      <c r="Q3459" s="327">
        <v>2</v>
      </c>
      <c r="R3459" s="326">
        <v>1.99999994947575E-5</v>
      </c>
      <c r="S3459" s="325">
        <v>0.5</v>
      </c>
    </row>
    <row r="3460" spans="1:19" x14ac:dyDescent="0.25">
      <c r="A3460" t="s">
        <v>478</v>
      </c>
      <c r="B3460" t="s">
        <v>284</v>
      </c>
      <c r="C3460" t="s">
        <v>309</v>
      </c>
      <c r="D3460" t="s">
        <v>477</v>
      </c>
      <c r="E3460" t="s">
        <v>138</v>
      </c>
      <c r="F3460" t="s">
        <v>139</v>
      </c>
      <c r="G3460" s="133">
        <v>9</v>
      </c>
      <c r="H3460" t="s">
        <v>246</v>
      </c>
      <c r="I3460" t="s">
        <v>576</v>
      </c>
      <c r="J3460" t="s">
        <v>438</v>
      </c>
      <c r="K3460" s="327">
        <v>1771</v>
      </c>
      <c r="L3460" s="326">
        <v>1</v>
      </c>
      <c r="N3460" s="327">
        <v>9406</v>
      </c>
      <c r="O3460" s="326">
        <v>0.9997900128364563</v>
      </c>
      <c r="Q3460" s="327">
        <v>123381</v>
      </c>
      <c r="R3460" s="326">
        <v>0.99997001886367798</v>
      </c>
      <c r="S3460" s="325"/>
    </row>
    <row r="3461" spans="1:19" x14ac:dyDescent="0.25">
      <c r="A3461" t="s">
        <v>478</v>
      </c>
      <c r="B3461" t="s">
        <v>284</v>
      </c>
      <c r="C3461" t="s">
        <v>309</v>
      </c>
      <c r="D3461" t="s">
        <v>477</v>
      </c>
      <c r="E3461" t="s">
        <v>138</v>
      </c>
      <c r="F3461" t="s">
        <v>139</v>
      </c>
      <c r="G3461" s="133">
        <v>9</v>
      </c>
      <c r="H3461" t="s">
        <v>246</v>
      </c>
      <c r="I3461" t="s">
        <v>504</v>
      </c>
      <c r="J3461" t="s">
        <v>506</v>
      </c>
      <c r="K3461" s="327">
        <v>113</v>
      </c>
      <c r="L3461" s="326">
        <v>6.3809998333454132E-2</v>
      </c>
      <c r="N3461" s="327">
        <v>1487</v>
      </c>
      <c r="O3461" s="326">
        <v>0.15805999934673309</v>
      </c>
      <c r="Q3461" s="327">
        <v>14319</v>
      </c>
      <c r="R3461" s="326">
        <v>0.11604999750852581</v>
      </c>
      <c r="S3461" s="325"/>
    </row>
    <row r="3462" spans="1:19" x14ac:dyDescent="0.25">
      <c r="A3462" t="s">
        <v>478</v>
      </c>
      <c r="B3462" t="s">
        <v>284</v>
      </c>
      <c r="C3462" t="s">
        <v>309</v>
      </c>
      <c r="D3462" t="s">
        <v>477</v>
      </c>
      <c r="E3462" t="s">
        <v>138</v>
      </c>
      <c r="F3462" t="s">
        <v>139</v>
      </c>
      <c r="G3462" s="133">
        <v>9</v>
      </c>
      <c r="H3462" t="s">
        <v>246</v>
      </c>
      <c r="I3462" t="s">
        <v>504</v>
      </c>
      <c r="J3462" t="s">
        <v>424</v>
      </c>
      <c r="K3462" s="327">
        <v>149</v>
      </c>
      <c r="L3462" s="326">
        <v>8.4129996597766876E-2</v>
      </c>
      <c r="M3462" s="326">
        <v>8.9869998395442963E-2</v>
      </c>
      <c r="N3462" s="327">
        <v>910</v>
      </c>
      <c r="O3462" s="326">
        <v>9.6730001270771027E-2</v>
      </c>
      <c r="P3462" s="326">
        <v>0.1148800030350685</v>
      </c>
      <c r="Q3462" s="327">
        <v>13286</v>
      </c>
      <c r="R3462" s="326">
        <v>0.1076800003647804</v>
      </c>
      <c r="S3462" s="325">
        <v>0.12182000279426571</v>
      </c>
    </row>
    <row r="3463" spans="1:19" x14ac:dyDescent="0.25">
      <c r="A3463" t="s">
        <v>478</v>
      </c>
      <c r="B3463" t="s">
        <v>284</v>
      </c>
      <c r="C3463" t="s">
        <v>309</v>
      </c>
      <c r="D3463" t="s">
        <v>477</v>
      </c>
      <c r="E3463" t="s">
        <v>138</v>
      </c>
      <c r="F3463" t="s">
        <v>139</v>
      </c>
      <c r="G3463" s="133">
        <v>9</v>
      </c>
      <c r="H3463" t="s">
        <v>246</v>
      </c>
      <c r="I3463" t="s">
        <v>504</v>
      </c>
      <c r="J3463" t="s">
        <v>455</v>
      </c>
      <c r="K3463" s="327">
        <v>732</v>
      </c>
      <c r="L3463" s="326">
        <v>0.41332998871803278</v>
      </c>
      <c r="M3463" s="326">
        <v>0.44150000810623169</v>
      </c>
      <c r="N3463" s="327">
        <v>3476</v>
      </c>
      <c r="O3463" s="326">
        <v>0.36947000026702881</v>
      </c>
      <c r="P3463" s="326">
        <v>0.43882998824119568</v>
      </c>
      <c r="Q3463" s="327">
        <v>43045</v>
      </c>
      <c r="R3463" s="326">
        <v>0.34887000918388372</v>
      </c>
      <c r="S3463" s="325">
        <v>0.39467000961303711</v>
      </c>
    </row>
    <row r="3464" spans="1:19" x14ac:dyDescent="0.25">
      <c r="A3464" t="s">
        <v>478</v>
      </c>
      <c r="B3464" t="s">
        <v>284</v>
      </c>
      <c r="C3464" t="s">
        <v>309</v>
      </c>
      <c r="D3464" t="s">
        <v>477</v>
      </c>
      <c r="E3464" t="s">
        <v>138</v>
      </c>
      <c r="F3464" t="s">
        <v>139</v>
      </c>
      <c r="G3464">
        <v>9</v>
      </c>
      <c r="H3464" t="s">
        <v>246</v>
      </c>
      <c r="I3464" t="s">
        <v>504</v>
      </c>
      <c r="J3464" t="s">
        <v>505</v>
      </c>
      <c r="K3464" s="142">
        <v>656</v>
      </c>
      <c r="L3464" s="326">
        <v>0.37040999531745911</v>
      </c>
      <c r="M3464" s="326">
        <v>0.39566001296043402</v>
      </c>
      <c r="N3464" s="142">
        <v>2936</v>
      </c>
      <c r="O3464" s="326">
        <v>0.31207001209259028</v>
      </c>
      <c r="P3464" s="326">
        <v>0.37066000699996948</v>
      </c>
      <c r="Q3464" s="142">
        <v>42835</v>
      </c>
      <c r="R3464" s="326">
        <v>0.34716999530792242</v>
      </c>
      <c r="S3464" s="326">
        <v>0.39274001121521002</v>
      </c>
    </row>
    <row r="3465" spans="1:19" x14ac:dyDescent="0.25">
      <c r="A3465" t="s">
        <v>478</v>
      </c>
      <c r="B3465" t="s">
        <v>284</v>
      </c>
      <c r="C3465" t="s">
        <v>309</v>
      </c>
      <c r="D3465" t="s">
        <v>477</v>
      </c>
      <c r="E3465" t="s">
        <v>138</v>
      </c>
      <c r="F3465" t="s">
        <v>139</v>
      </c>
      <c r="G3465" s="133">
        <v>9</v>
      </c>
      <c r="H3465" t="s">
        <v>246</v>
      </c>
      <c r="I3465" t="s">
        <v>504</v>
      </c>
      <c r="J3465" t="s">
        <v>503</v>
      </c>
      <c r="K3465" s="327">
        <v>121</v>
      </c>
      <c r="L3465" s="326">
        <v>6.8319998681545258E-2</v>
      </c>
      <c r="M3465" s="326">
        <v>7.298000156879425E-2</v>
      </c>
      <c r="N3465" s="327">
        <v>599</v>
      </c>
      <c r="O3465" s="326">
        <v>6.3670001924037933E-2</v>
      </c>
      <c r="P3465" s="326">
        <v>7.5620003044605255E-2</v>
      </c>
      <c r="Q3465" s="327">
        <v>9900</v>
      </c>
      <c r="R3465" s="326">
        <v>8.0239996314048767E-2</v>
      </c>
      <c r="S3465" s="325">
        <v>9.0769998729228973E-2</v>
      </c>
    </row>
    <row r="3466" spans="1:19" x14ac:dyDescent="0.25">
      <c r="A3466" t="s">
        <v>478</v>
      </c>
      <c r="B3466" t="s">
        <v>284</v>
      </c>
      <c r="C3466" t="s">
        <v>309</v>
      </c>
      <c r="D3466" t="s">
        <v>477</v>
      </c>
      <c r="E3466" t="s">
        <v>138</v>
      </c>
      <c r="F3466" t="s">
        <v>139</v>
      </c>
      <c r="G3466" s="133">
        <v>9</v>
      </c>
      <c r="H3466" t="s">
        <v>246</v>
      </c>
      <c r="I3466" t="s">
        <v>501</v>
      </c>
      <c r="J3466" t="s">
        <v>502</v>
      </c>
      <c r="K3466" s="327">
        <v>113</v>
      </c>
      <c r="L3466" s="326">
        <v>6.3809998333454132E-2</v>
      </c>
      <c r="N3466" s="327">
        <v>1487</v>
      </c>
      <c r="O3466" s="326">
        <v>0.15805999934673309</v>
      </c>
      <c r="Q3466" s="327">
        <v>14319</v>
      </c>
      <c r="R3466" s="326">
        <v>0.11604999750852581</v>
      </c>
      <c r="S3466" s="325"/>
    </row>
    <row r="3467" spans="1:19" x14ac:dyDescent="0.25">
      <c r="A3467" t="s">
        <v>478</v>
      </c>
      <c r="B3467" t="s">
        <v>284</v>
      </c>
      <c r="C3467" t="s">
        <v>309</v>
      </c>
      <c r="D3467" t="s">
        <v>477</v>
      </c>
      <c r="E3467" t="s">
        <v>138</v>
      </c>
      <c r="F3467" t="s">
        <v>139</v>
      </c>
      <c r="G3467" s="133">
        <v>9</v>
      </c>
      <c r="H3467" t="s">
        <v>246</v>
      </c>
      <c r="I3467" t="s">
        <v>501</v>
      </c>
      <c r="J3467" t="s">
        <v>500</v>
      </c>
      <c r="K3467" s="327">
        <v>1658</v>
      </c>
      <c r="L3467" s="326">
        <v>0.93619000911712646</v>
      </c>
      <c r="M3467" s="326">
        <v>1</v>
      </c>
      <c r="N3467" s="327">
        <v>7921</v>
      </c>
      <c r="O3467" s="326">
        <v>0.84193998575210571</v>
      </c>
      <c r="P3467" s="326">
        <v>1</v>
      </c>
      <c r="Q3467" s="327">
        <v>109066</v>
      </c>
      <c r="R3467" s="326">
        <v>0.88394999504089355</v>
      </c>
      <c r="S3467" s="325">
        <v>1</v>
      </c>
    </row>
    <row r="3468" spans="1:19" x14ac:dyDescent="0.25">
      <c r="A3468" t="s">
        <v>478</v>
      </c>
      <c r="B3468" t="s">
        <v>284</v>
      </c>
      <c r="C3468" t="s">
        <v>309</v>
      </c>
      <c r="D3468" t="s">
        <v>477</v>
      </c>
      <c r="E3468" t="s">
        <v>138</v>
      </c>
      <c r="F3468" t="s">
        <v>139</v>
      </c>
      <c r="G3468" s="133">
        <v>9</v>
      </c>
      <c r="H3468" t="s">
        <v>246</v>
      </c>
      <c r="I3468" t="s">
        <v>577</v>
      </c>
      <c r="J3468" t="s">
        <v>493</v>
      </c>
      <c r="K3468" s="327">
        <v>654</v>
      </c>
      <c r="L3468" s="326">
        <v>0.36928001046180731</v>
      </c>
      <c r="N3468" s="327">
        <v>3808</v>
      </c>
      <c r="O3468" s="326">
        <v>0.40476000308990479</v>
      </c>
      <c r="Q3468" s="327">
        <v>45663</v>
      </c>
      <c r="R3468" s="326">
        <v>0.37009000778198242</v>
      </c>
      <c r="S3468" s="325"/>
    </row>
    <row r="3469" spans="1:19" x14ac:dyDescent="0.25">
      <c r="A3469" t="s">
        <v>478</v>
      </c>
      <c r="B3469" t="s">
        <v>284</v>
      </c>
      <c r="C3469" t="s">
        <v>309</v>
      </c>
      <c r="D3469" t="s">
        <v>477</v>
      </c>
      <c r="E3469" t="s">
        <v>138</v>
      </c>
      <c r="F3469" t="s">
        <v>139</v>
      </c>
      <c r="G3469" s="133">
        <v>9</v>
      </c>
      <c r="H3469" t="s">
        <v>246</v>
      </c>
      <c r="I3469" t="s">
        <v>577</v>
      </c>
      <c r="J3469" t="s">
        <v>492</v>
      </c>
      <c r="K3469" s="327">
        <v>980</v>
      </c>
      <c r="L3469" s="326">
        <v>0.5533599853515625</v>
      </c>
      <c r="M3469" s="326">
        <v>0.87734997272491455</v>
      </c>
      <c r="N3469" s="327">
        <v>4394</v>
      </c>
      <c r="O3469" s="326">
        <v>0.4670499861240387</v>
      </c>
      <c r="P3469" s="326">
        <v>0.78464001417160034</v>
      </c>
      <c r="Q3469" s="327">
        <v>63272</v>
      </c>
      <c r="R3469" s="326">
        <v>0.51279997825622559</v>
      </c>
      <c r="S3469" s="325">
        <v>0.81407999992370605</v>
      </c>
    </row>
    <row r="3470" spans="1:19" x14ac:dyDescent="0.25">
      <c r="A3470" t="s">
        <v>478</v>
      </c>
      <c r="B3470" t="s">
        <v>284</v>
      </c>
      <c r="C3470" t="s">
        <v>309</v>
      </c>
      <c r="D3470" t="s">
        <v>477</v>
      </c>
      <c r="E3470" t="s">
        <v>138</v>
      </c>
      <c r="F3470" t="s">
        <v>139</v>
      </c>
      <c r="G3470" s="133">
        <v>9</v>
      </c>
      <c r="H3470" t="s">
        <v>246</v>
      </c>
      <c r="I3470" t="s">
        <v>577</v>
      </c>
      <c r="J3470" t="s">
        <v>491</v>
      </c>
      <c r="K3470" s="327">
        <v>94</v>
      </c>
      <c r="L3470" s="326">
        <v>5.3079999983310699E-2</v>
      </c>
      <c r="M3470" s="326">
        <v>8.4150001406669617E-2</v>
      </c>
      <c r="N3470" s="327">
        <v>780</v>
      </c>
      <c r="O3470" s="326">
        <v>8.2910001277923584E-2</v>
      </c>
      <c r="P3470" s="326">
        <v>0.13929000496864319</v>
      </c>
      <c r="Q3470" s="327">
        <v>9186</v>
      </c>
      <c r="R3470" s="326">
        <v>7.4450001120567322E-2</v>
      </c>
      <c r="S3470" s="325">
        <v>0.11818999797105791</v>
      </c>
    </row>
    <row r="3471" spans="1:19" x14ac:dyDescent="0.25">
      <c r="A3471" t="s">
        <v>478</v>
      </c>
      <c r="B3471" t="s">
        <v>284</v>
      </c>
      <c r="C3471" t="s">
        <v>309</v>
      </c>
      <c r="D3471" t="s">
        <v>477</v>
      </c>
      <c r="E3471" t="s">
        <v>138</v>
      </c>
      <c r="F3471" t="s">
        <v>139</v>
      </c>
      <c r="G3471" s="133">
        <v>9</v>
      </c>
      <c r="H3471" t="s">
        <v>246</v>
      </c>
      <c r="I3471" t="s">
        <v>577</v>
      </c>
      <c r="J3471" t="s">
        <v>490</v>
      </c>
      <c r="K3471" s="327">
        <v>25</v>
      </c>
      <c r="L3471" s="326">
        <v>1.4120000414550299E-2</v>
      </c>
      <c r="M3471" s="326">
        <v>2.2379999980330471E-2</v>
      </c>
      <c r="N3471" s="327">
        <v>219</v>
      </c>
      <c r="O3471" s="326">
        <v>2.3280000314116481E-2</v>
      </c>
      <c r="P3471" s="326">
        <v>3.9110001176595688E-2</v>
      </c>
      <c r="Q3471" s="327">
        <v>3071</v>
      </c>
      <c r="R3471" s="326">
        <v>2.489000000059605E-2</v>
      </c>
      <c r="S3471" s="325">
        <v>3.9510000497102737E-2</v>
      </c>
    </row>
    <row r="3472" spans="1:19" x14ac:dyDescent="0.25">
      <c r="A3472" t="s">
        <v>478</v>
      </c>
      <c r="B3472" t="s">
        <v>284</v>
      </c>
      <c r="C3472" t="s">
        <v>309</v>
      </c>
      <c r="D3472" t="s">
        <v>477</v>
      </c>
      <c r="E3472" t="s">
        <v>138</v>
      </c>
      <c r="F3472" t="s">
        <v>139</v>
      </c>
      <c r="G3472" s="133">
        <v>9</v>
      </c>
      <c r="H3472" t="s">
        <v>246</v>
      </c>
      <c r="I3472" t="s">
        <v>577</v>
      </c>
      <c r="J3472" t="s">
        <v>489</v>
      </c>
      <c r="K3472" s="327">
        <v>13</v>
      </c>
      <c r="L3472" s="326">
        <v>7.3400000110268593E-3</v>
      </c>
      <c r="M3472" s="326">
        <v>1.1640000157058241E-2</v>
      </c>
      <c r="N3472" s="327">
        <v>167</v>
      </c>
      <c r="O3472" s="326">
        <v>1.775000058114529E-2</v>
      </c>
      <c r="P3472" s="326">
        <v>2.982000075280666E-2</v>
      </c>
      <c r="Q3472" s="327">
        <v>1819</v>
      </c>
      <c r="R3472" s="326">
        <v>1.473999954760075E-2</v>
      </c>
      <c r="S3472" s="325">
        <v>2.339999936521053E-2</v>
      </c>
    </row>
    <row r="3473" spans="1:19" x14ac:dyDescent="0.25">
      <c r="A3473" t="s">
        <v>478</v>
      </c>
      <c r="B3473" t="s">
        <v>284</v>
      </c>
      <c r="C3473" t="s">
        <v>309</v>
      </c>
      <c r="D3473" t="s">
        <v>477</v>
      </c>
      <c r="E3473" t="s">
        <v>138</v>
      </c>
      <c r="F3473" t="s">
        <v>139</v>
      </c>
      <c r="G3473">
        <v>9</v>
      </c>
      <c r="H3473" t="s">
        <v>246</v>
      </c>
      <c r="I3473" t="s">
        <v>577</v>
      </c>
      <c r="J3473" t="s">
        <v>488</v>
      </c>
      <c r="K3473" s="142">
        <v>5</v>
      </c>
      <c r="L3473" s="326">
        <v>2.820000052452087E-3</v>
      </c>
      <c r="M3473" s="326">
        <v>4.4800001196563244E-3</v>
      </c>
      <c r="N3473" s="142">
        <v>40</v>
      </c>
      <c r="O3473" s="326">
        <v>4.2500002309679994E-3</v>
      </c>
      <c r="P3473" s="326">
        <v>7.1399998851120472E-3</v>
      </c>
      <c r="Q3473" s="142">
        <v>374</v>
      </c>
      <c r="R3473" s="326">
        <v>3.03000002168119E-3</v>
      </c>
      <c r="S3473" s="326">
        <v>4.8099998384714127E-3</v>
      </c>
    </row>
    <row r="3474" spans="1:19" x14ac:dyDescent="0.25">
      <c r="A3474" t="s">
        <v>478</v>
      </c>
      <c r="B3474" t="s">
        <v>284</v>
      </c>
      <c r="C3474" t="s">
        <v>309</v>
      </c>
      <c r="D3474" t="s">
        <v>477</v>
      </c>
      <c r="E3474" t="s">
        <v>138</v>
      </c>
      <c r="F3474" t="s">
        <v>139</v>
      </c>
      <c r="G3474" s="133">
        <v>9</v>
      </c>
      <c r="H3474" t="s">
        <v>246</v>
      </c>
      <c r="I3474" t="s">
        <v>499</v>
      </c>
      <c r="J3474" t="s">
        <v>261</v>
      </c>
      <c r="K3474" s="327">
        <v>1757</v>
      </c>
      <c r="L3474" s="326">
        <v>0.99208998680114746</v>
      </c>
      <c r="N3474" s="327">
        <v>9348</v>
      </c>
      <c r="O3474" s="326">
        <v>0.99361997842788696</v>
      </c>
      <c r="Q3474" s="327">
        <v>122496</v>
      </c>
      <c r="R3474" s="326">
        <v>0.99278998374938965</v>
      </c>
      <c r="S3474" s="325"/>
    </row>
    <row r="3475" spans="1:19" x14ac:dyDescent="0.25">
      <c r="A3475" t="s">
        <v>478</v>
      </c>
      <c r="B3475" t="s">
        <v>284</v>
      </c>
      <c r="C3475" t="s">
        <v>309</v>
      </c>
      <c r="D3475" t="s">
        <v>477</v>
      </c>
      <c r="E3475" t="s">
        <v>138</v>
      </c>
      <c r="F3475" t="s">
        <v>139</v>
      </c>
      <c r="G3475" s="133">
        <v>9</v>
      </c>
      <c r="H3475" t="s">
        <v>246</v>
      </c>
      <c r="I3475" t="s">
        <v>499</v>
      </c>
      <c r="J3475" t="s">
        <v>262</v>
      </c>
      <c r="K3475" s="327">
        <v>14</v>
      </c>
      <c r="L3475" s="326">
        <v>7.9100001603364944E-3</v>
      </c>
      <c r="N3475" s="327">
        <v>60</v>
      </c>
      <c r="O3475" s="326">
        <v>6.380000151693821E-3</v>
      </c>
      <c r="Q3475" s="327">
        <v>889</v>
      </c>
      <c r="R3475" s="326">
        <v>7.2099999524652958E-3</v>
      </c>
      <c r="S3475" s="325"/>
    </row>
    <row r="3476" spans="1:19" x14ac:dyDescent="0.25">
      <c r="A3476" t="s">
        <v>478</v>
      </c>
      <c r="B3476" t="s">
        <v>284</v>
      </c>
      <c r="C3476" t="s">
        <v>309</v>
      </c>
      <c r="D3476" t="s">
        <v>477</v>
      </c>
      <c r="E3476" t="s">
        <v>138</v>
      </c>
      <c r="F3476" t="s">
        <v>139</v>
      </c>
      <c r="G3476" s="133">
        <v>9</v>
      </c>
      <c r="H3476" t="s">
        <v>246</v>
      </c>
      <c r="I3476" t="s">
        <v>578</v>
      </c>
      <c r="J3476" t="s">
        <v>498</v>
      </c>
      <c r="K3476" s="327">
        <v>333</v>
      </c>
      <c r="L3476" s="326">
        <v>0.1880300045013428</v>
      </c>
      <c r="N3476" s="327">
        <v>1266</v>
      </c>
      <c r="O3476" s="326">
        <v>0.1345700025558472</v>
      </c>
      <c r="Q3476" s="327">
        <v>17871</v>
      </c>
      <c r="R3476" s="326">
        <v>0.1448400020599365</v>
      </c>
      <c r="S3476" s="325"/>
    </row>
    <row r="3477" spans="1:19" x14ac:dyDescent="0.25">
      <c r="A3477" t="s">
        <v>478</v>
      </c>
      <c r="B3477" t="s">
        <v>284</v>
      </c>
      <c r="C3477" t="s">
        <v>309</v>
      </c>
      <c r="D3477" t="s">
        <v>477</v>
      </c>
      <c r="E3477" t="s">
        <v>138</v>
      </c>
      <c r="F3477" t="s">
        <v>139</v>
      </c>
      <c r="G3477" s="133">
        <v>9</v>
      </c>
      <c r="H3477" t="s">
        <v>246</v>
      </c>
      <c r="I3477" t="s">
        <v>578</v>
      </c>
      <c r="J3477" t="s">
        <v>497</v>
      </c>
      <c r="K3477" s="327">
        <v>260</v>
      </c>
      <c r="L3477" s="326">
        <v>0.14680999517440799</v>
      </c>
      <c r="N3477" s="327">
        <v>1592</v>
      </c>
      <c r="O3477" s="326">
        <v>0.16922000050544739</v>
      </c>
      <c r="Q3477" s="327">
        <v>21943</v>
      </c>
      <c r="R3477" s="326">
        <v>0.17783999443054199</v>
      </c>
      <c r="S3477" s="325"/>
    </row>
    <row r="3478" spans="1:19" x14ac:dyDescent="0.25">
      <c r="A3478" t="s">
        <v>478</v>
      </c>
      <c r="B3478" t="s">
        <v>284</v>
      </c>
      <c r="C3478" t="s">
        <v>309</v>
      </c>
      <c r="D3478" t="s">
        <v>477</v>
      </c>
      <c r="E3478" t="s">
        <v>138</v>
      </c>
      <c r="F3478" t="s">
        <v>139</v>
      </c>
      <c r="G3478" s="133">
        <v>9</v>
      </c>
      <c r="H3478" t="s">
        <v>246</v>
      </c>
      <c r="I3478" t="s">
        <v>578</v>
      </c>
      <c r="J3478" t="s">
        <v>496</v>
      </c>
      <c r="K3478" s="327">
        <v>307</v>
      </c>
      <c r="L3478" s="326">
        <v>0.1733500063419342</v>
      </c>
      <c r="N3478" s="327">
        <v>1808</v>
      </c>
      <c r="O3478" s="326">
        <v>0.19217999279499051</v>
      </c>
      <c r="Q3478" s="327">
        <v>25988</v>
      </c>
      <c r="R3478" s="326">
        <v>0.21062999963760379</v>
      </c>
      <c r="S3478" s="325"/>
    </row>
    <row r="3479" spans="1:19" x14ac:dyDescent="0.25">
      <c r="A3479" t="s">
        <v>478</v>
      </c>
      <c r="B3479" t="s">
        <v>284</v>
      </c>
      <c r="C3479" t="s">
        <v>309</v>
      </c>
      <c r="D3479" t="s">
        <v>477</v>
      </c>
      <c r="E3479" t="s">
        <v>138</v>
      </c>
      <c r="F3479" t="s">
        <v>139</v>
      </c>
      <c r="G3479" s="133">
        <v>9</v>
      </c>
      <c r="H3479" t="s">
        <v>246</v>
      </c>
      <c r="I3479" t="s">
        <v>578</v>
      </c>
      <c r="J3479" t="s">
        <v>495</v>
      </c>
      <c r="K3479" s="327">
        <v>359</v>
      </c>
      <c r="L3479" s="326">
        <v>0.20271000266075129</v>
      </c>
      <c r="N3479" s="327">
        <v>2323</v>
      </c>
      <c r="O3479" s="326">
        <v>0.24692000448703769</v>
      </c>
      <c r="Q3479" s="327">
        <v>27975</v>
      </c>
      <c r="R3479" s="326">
        <v>0.22673000395298001</v>
      </c>
      <c r="S3479" s="325"/>
    </row>
    <row r="3480" spans="1:19" x14ac:dyDescent="0.25">
      <c r="A3480" t="s">
        <v>478</v>
      </c>
      <c r="B3480" t="s">
        <v>284</v>
      </c>
      <c r="C3480" t="s">
        <v>309</v>
      </c>
      <c r="D3480" t="s">
        <v>477</v>
      </c>
      <c r="E3480" t="s">
        <v>138</v>
      </c>
      <c r="F3480" t="s">
        <v>139</v>
      </c>
      <c r="G3480" s="133">
        <v>9</v>
      </c>
      <c r="H3480" t="s">
        <v>246</v>
      </c>
      <c r="I3480" t="s">
        <v>578</v>
      </c>
      <c r="J3480" t="s">
        <v>494</v>
      </c>
      <c r="K3480" s="327">
        <v>512</v>
      </c>
      <c r="L3480" s="326">
        <v>0.28909999132156372</v>
      </c>
      <c r="N3480" s="327">
        <v>2419</v>
      </c>
      <c r="O3480" s="326">
        <v>0.25712001323699951</v>
      </c>
      <c r="Q3480" s="327">
        <v>29608</v>
      </c>
      <c r="R3480" s="326">
        <v>0.23995999991893771</v>
      </c>
      <c r="S3480" s="325"/>
    </row>
    <row r="3481" spans="1:19" x14ac:dyDescent="0.25">
      <c r="A3481" t="s">
        <v>478</v>
      </c>
      <c r="B3481" t="s">
        <v>284</v>
      </c>
      <c r="C3481" t="s">
        <v>309</v>
      </c>
      <c r="D3481" t="s">
        <v>477</v>
      </c>
      <c r="E3481" t="s">
        <v>138</v>
      </c>
      <c r="F3481" t="s">
        <v>139</v>
      </c>
      <c r="G3481" s="133">
        <v>9</v>
      </c>
      <c r="H3481" t="s">
        <v>246</v>
      </c>
      <c r="I3481" t="s">
        <v>476</v>
      </c>
      <c r="J3481" t="s">
        <v>482</v>
      </c>
      <c r="K3481" s="327">
        <v>1244</v>
      </c>
      <c r="L3481" s="326">
        <v>0.70243000984191895</v>
      </c>
      <c r="M3481" s="326">
        <v>0.732200026512146</v>
      </c>
      <c r="N3481" s="327">
        <v>7139</v>
      </c>
      <c r="O3481" s="326">
        <v>0.75881999731063843</v>
      </c>
      <c r="P3481" s="326">
        <v>0.7856299877166748</v>
      </c>
      <c r="Q3481" s="327">
        <v>91484</v>
      </c>
      <c r="R3481" s="326">
        <v>0.74145001173019409</v>
      </c>
      <c r="S3481" s="325">
        <v>0.77395999431610107</v>
      </c>
    </row>
    <row r="3482" spans="1:19" x14ac:dyDescent="0.25">
      <c r="A3482" t="s">
        <v>478</v>
      </c>
      <c r="B3482" t="s">
        <v>284</v>
      </c>
      <c r="C3482" t="s">
        <v>309</v>
      </c>
      <c r="D3482" t="s">
        <v>477</v>
      </c>
      <c r="E3482" t="s">
        <v>138</v>
      </c>
      <c r="F3482" t="s">
        <v>139</v>
      </c>
      <c r="G3482" s="133">
        <v>9</v>
      </c>
      <c r="H3482" t="s">
        <v>246</v>
      </c>
      <c r="I3482" t="s">
        <v>476</v>
      </c>
      <c r="J3482" t="s">
        <v>481</v>
      </c>
      <c r="K3482" s="327">
        <v>207</v>
      </c>
      <c r="L3482" s="326">
        <v>0.1168799996376038</v>
      </c>
      <c r="M3482" s="326">
        <v>0.1218400001525879</v>
      </c>
      <c r="N3482" s="327">
        <v>855</v>
      </c>
      <c r="O3482" s="326">
        <v>9.0879999101161957E-2</v>
      </c>
      <c r="P3482" s="326">
        <v>9.4089999794960022E-2</v>
      </c>
      <c r="Q3482" s="327">
        <v>12086</v>
      </c>
      <c r="R3482" s="326">
        <v>9.7949996590614319E-2</v>
      </c>
      <c r="S3482" s="325">
        <v>0.1022500023245811</v>
      </c>
    </row>
    <row r="3483" spans="1:19" x14ac:dyDescent="0.25">
      <c r="A3483" t="s">
        <v>478</v>
      </c>
      <c r="B3483" t="s">
        <v>284</v>
      </c>
      <c r="C3483" t="s">
        <v>309</v>
      </c>
      <c r="D3483" t="s">
        <v>477</v>
      </c>
      <c r="E3483" t="s">
        <v>138</v>
      </c>
      <c r="F3483" t="s">
        <v>139</v>
      </c>
      <c r="G3483" s="133">
        <v>9</v>
      </c>
      <c r="H3483" t="s">
        <v>246</v>
      </c>
      <c r="I3483" t="s">
        <v>476</v>
      </c>
      <c r="J3483" t="s">
        <v>480</v>
      </c>
      <c r="K3483" s="327">
        <v>137</v>
      </c>
      <c r="L3483" s="326">
        <v>7.7359996736049652E-2</v>
      </c>
      <c r="M3483" s="326">
        <v>8.0640003085136414E-2</v>
      </c>
      <c r="N3483" s="327">
        <v>624</v>
      </c>
      <c r="O3483" s="326">
        <v>6.6330000758171082E-2</v>
      </c>
      <c r="P3483" s="326">
        <v>6.8669997155666351E-2</v>
      </c>
      <c r="Q3483" s="327">
        <v>8487</v>
      </c>
      <c r="R3483" s="326">
        <v>6.8779997527599335E-2</v>
      </c>
      <c r="S3483" s="325">
        <v>7.1800000965595245E-2</v>
      </c>
    </row>
    <row r="3484" spans="1:19" x14ac:dyDescent="0.25">
      <c r="A3484" t="s">
        <v>478</v>
      </c>
      <c r="B3484" t="s">
        <v>284</v>
      </c>
      <c r="C3484" t="s">
        <v>309</v>
      </c>
      <c r="D3484" t="s">
        <v>477</v>
      </c>
      <c r="E3484" t="s">
        <v>138</v>
      </c>
      <c r="F3484" t="s">
        <v>139</v>
      </c>
      <c r="G3484" s="133">
        <v>9</v>
      </c>
      <c r="H3484" t="s">
        <v>246</v>
      </c>
      <c r="I3484" t="s">
        <v>476</v>
      </c>
      <c r="J3484" t="s">
        <v>479</v>
      </c>
      <c r="K3484" s="327">
        <v>72</v>
      </c>
      <c r="L3484" s="326">
        <v>4.0649998933076859E-2</v>
      </c>
      <c r="N3484" s="327">
        <v>321</v>
      </c>
      <c r="O3484" s="326">
        <v>3.4120000898838043E-2</v>
      </c>
      <c r="Q3484" s="327">
        <v>5183</v>
      </c>
      <c r="R3484" s="326">
        <v>4.2010001838207238E-2</v>
      </c>
      <c r="S3484" s="325"/>
    </row>
    <row r="3485" spans="1:19" x14ac:dyDescent="0.25">
      <c r="A3485" t="s">
        <v>478</v>
      </c>
      <c r="B3485" t="s">
        <v>284</v>
      </c>
      <c r="C3485" t="s">
        <v>309</v>
      </c>
      <c r="D3485" t="s">
        <v>477</v>
      </c>
      <c r="E3485" t="s">
        <v>138</v>
      </c>
      <c r="F3485" t="s">
        <v>139</v>
      </c>
      <c r="G3485" s="133">
        <v>9</v>
      </c>
      <c r="H3485" t="s">
        <v>246</v>
      </c>
      <c r="I3485" t="s">
        <v>476</v>
      </c>
      <c r="J3485" t="s">
        <v>475</v>
      </c>
      <c r="K3485" s="327">
        <v>111</v>
      </c>
      <c r="L3485" s="326">
        <v>6.2679998576641083E-2</v>
      </c>
      <c r="M3485" s="326">
        <v>6.5329998731613159E-2</v>
      </c>
      <c r="N3485" s="327">
        <v>469</v>
      </c>
      <c r="O3485" s="326">
        <v>4.9849998205900192E-2</v>
      </c>
      <c r="P3485" s="326">
        <v>5.1610000431537628E-2</v>
      </c>
      <c r="Q3485" s="327">
        <v>6145</v>
      </c>
      <c r="R3485" s="326">
        <v>4.9800001084804528E-2</v>
      </c>
      <c r="S3485" s="325">
        <v>5.1989998668432243E-2</v>
      </c>
    </row>
    <row r="3486" spans="1:19" x14ac:dyDescent="0.25">
      <c r="A3486" t="s">
        <v>478</v>
      </c>
      <c r="B3486" t="s">
        <v>284</v>
      </c>
      <c r="C3486" t="s">
        <v>309</v>
      </c>
      <c r="D3486" t="s">
        <v>477</v>
      </c>
      <c r="E3486" t="s">
        <v>140</v>
      </c>
      <c r="F3486" t="s">
        <v>141</v>
      </c>
      <c r="G3486">
        <v>19</v>
      </c>
      <c r="H3486" t="s">
        <v>257</v>
      </c>
      <c r="I3486" t="s">
        <v>525</v>
      </c>
      <c r="J3486" t="s">
        <v>530</v>
      </c>
      <c r="K3486" s="142">
        <v>9</v>
      </c>
      <c r="L3486" s="326">
        <v>5.260000005364418E-3</v>
      </c>
      <c r="N3486" s="142">
        <v>13</v>
      </c>
      <c r="O3486" s="326">
        <v>2.600000007078052E-3</v>
      </c>
      <c r="Q3486" s="142">
        <v>595</v>
      </c>
      <c r="R3486" s="326">
        <v>4.8199999146163464E-3</v>
      </c>
    </row>
    <row r="3487" spans="1:19" x14ac:dyDescent="0.25">
      <c r="A3487" t="s">
        <v>478</v>
      </c>
      <c r="B3487" t="s">
        <v>284</v>
      </c>
      <c r="C3487" t="s">
        <v>309</v>
      </c>
      <c r="D3487" t="s">
        <v>477</v>
      </c>
      <c r="E3487" t="s">
        <v>140</v>
      </c>
      <c r="F3487" t="s">
        <v>141</v>
      </c>
      <c r="G3487" s="133">
        <v>19</v>
      </c>
      <c r="H3487" t="s">
        <v>257</v>
      </c>
      <c r="I3487" t="s">
        <v>525</v>
      </c>
      <c r="J3487" t="s">
        <v>529</v>
      </c>
      <c r="K3487" s="327">
        <v>69</v>
      </c>
      <c r="L3487" s="326">
        <v>4.0300000458955758E-2</v>
      </c>
      <c r="N3487" s="327">
        <v>178</v>
      </c>
      <c r="O3487" s="326">
        <v>3.5610001534223563E-2</v>
      </c>
      <c r="Q3487" s="327">
        <v>4962</v>
      </c>
      <c r="R3487" s="326">
        <v>4.0219999849796302E-2</v>
      </c>
      <c r="S3487" s="325"/>
    </row>
    <row r="3488" spans="1:19" x14ac:dyDescent="0.25">
      <c r="A3488" t="s">
        <v>478</v>
      </c>
      <c r="B3488" t="s">
        <v>284</v>
      </c>
      <c r="C3488" t="s">
        <v>309</v>
      </c>
      <c r="D3488" t="s">
        <v>477</v>
      </c>
      <c r="E3488" t="s">
        <v>140</v>
      </c>
      <c r="F3488" t="s">
        <v>141</v>
      </c>
      <c r="G3488" s="133">
        <v>19</v>
      </c>
      <c r="H3488" t="s">
        <v>257</v>
      </c>
      <c r="I3488" t="s">
        <v>525</v>
      </c>
      <c r="J3488" t="s">
        <v>528</v>
      </c>
      <c r="K3488" s="327">
        <v>219</v>
      </c>
      <c r="L3488" s="326">
        <v>0.127920001745224</v>
      </c>
      <c r="N3488" s="327">
        <v>640</v>
      </c>
      <c r="O3488" s="326">
        <v>0.1280499994754791</v>
      </c>
      <c r="Q3488" s="327">
        <v>15699</v>
      </c>
      <c r="R3488" s="326">
        <v>0.12724000215530401</v>
      </c>
      <c r="S3488" s="325"/>
    </row>
    <row r="3489" spans="1:19" x14ac:dyDescent="0.25">
      <c r="A3489" t="s">
        <v>478</v>
      </c>
      <c r="B3489" t="s">
        <v>284</v>
      </c>
      <c r="C3489" t="s">
        <v>309</v>
      </c>
      <c r="D3489" t="s">
        <v>477</v>
      </c>
      <c r="E3489" t="s">
        <v>140</v>
      </c>
      <c r="F3489" t="s">
        <v>141</v>
      </c>
      <c r="G3489" s="133">
        <v>19</v>
      </c>
      <c r="H3489" t="s">
        <v>257</v>
      </c>
      <c r="I3489" t="s">
        <v>525</v>
      </c>
      <c r="J3489" t="s">
        <v>527</v>
      </c>
      <c r="K3489" s="327">
        <v>422</v>
      </c>
      <c r="L3489" s="326">
        <v>0.2465000003576279</v>
      </c>
      <c r="N3489" s="327">
        <v>1278</v>
      </c>
      <c r="O3489" s="326">
        <v>0.25569999217987061</v>
      </c>
      <c r="Q3489" s="327">
        <v>30576</v>
      </c>
      <c r="R3489" s="326">
        <v>0.2478100061416626</v>
      </c>
      <c r="S3489" s="325"/>
    </row>
    <row r="3490" spans="1:19" x14ac:dyDescent="0.25">
      <c r="A3490" t="s">
        <v>478</v>
      </c>
      <c r="B3490" t="s">
        <v>284</v>
      </c>
      <c r="C3490" t="s">
        <v>309</v>
      </c>
      <c r="D3490" t="s">
        <v>477</v>
      </c>
      <c r="E3490" t="s">
        <v>140</v>
      </c>
      <c r="F3490" t="s">
        <v>141</v>
      </c>
      <c r="G3490" s="133">
        <v>19</v>
      </c>
      <c r="H3490" t="s">
        <v>257</v>
      </c>
      <c r="I3490" t="s">
        <v>525</v>
      </c>
      <c r="J3490" t="s">
        <v>526</v>
      </c>
      <c r="K3490" s="327">
        <v>421</v>
      </c>
      <c r="L3490" s="326">
        <v>0.24591000378131869</v>
      </c>
      <c r="N3490" s="327">
        <v>1313</v>
      </c>
      <c r="O3490" s="326">
        <v>0.26271000504493708</v>
      </c>
      <c r="Q3490" s="327">
        <v>30917</v>
      </c>
      <c r="R3490" s="326">
        <v>0.25056999921798712</v>
      </c>
      <c r="S3490" s="325"/>
    </row>
    <row r="3491" spans="1:19" x14ac:dyDescent="0.25">
      <c r="A3491" t="s">
        <v>478</v>
      </c>
      <c r="B3491" t="s">
        <v>284</v>
      </c>
      <c r="C3491" t="s">
        <v>309</v>
      </c>
      <c r="D3491" t="s">
        <v>477</v>
      </c>
      <c r="E3491" t="s">
        <v>140</v>
      </c>
      <c r="F3491" t="s">
        <v>141</v>
      </c>
      <c r="G3491" s="133">
        <v>19</v>
      </c>
      <c r="H3491" t="s">
        <v>257</v>
      </c>
      <c r="I3491" t="s">
        <v>525</v>
      </c>
      <c r="J3491" t="s">
        <v>259</v>
      </c>
      <c r="K3491" s="327">
        <v>345</v>
      </c>
      <c r="L3491" s="326">
        <v>0.2015199959278107</v>
      </c>
      <c r="N3491" s="327">
        <v>921</v>
      </c>
      <c r="O3491" s="326">
        <v>0.18426999449729919</v>
      </c>
      <c r="Q3491" s="327">
        <v>23351</v>
      </c>
      <c r="R3491" s="326">
        <v>0.18925000727176669</v>
      </c>
      <c r="S3491" s="325"/>
    </row>
    <row r="3492" spans="1:19" x14ac:dyDescent="0.25">
      <c r="A3492" t="s">
        <v>478</v>
      </c>
      <c r="B3492" t="s">
        <v>284</v>
      </c>
      <c r="C3492" t="s">
        <v>309</v>
      </c>
      <c r="D3492" t="s">
        <v>477</v>
      </c>
      <c r="E3492" t="s">
        <v>140</v>
      </c>
      <c r="F3492" t="s">
        <v>141</v>
      </c>
      <c r="G3492" s="133">
        <v>19</v>
      </c>
      <c r="H3492" t="s">
        <v>257</v>
      </c>
      <c r="I3492" t="s">
        <v>525</v>
      </c>
      <c r="J3492" t="s">
        <v>260</v>
      </c>
      <c r="K3492" s="327">
        <v>227</v>
      </c>
      <c r="L3492" s="326">
        <v>0.13258999586105349</v>
      </c>
      <c r="N3492" s="327">
        <v>655</v>
      </c>
      <c r="O3492" s="326">
        <v>0.13105000555515289</v>
      </c>
      <c r="Q3492" s="327">
        <v>17285</v>
      </c>
      <c r="R3492" s="326">
        <v>0.14009000360965729</v>
      </c>
      <c r="S3492" s="325"/>
    </row>
    <row r="3493" spans="1:19" x14ac:dyDescent="0.25">
      <c r="A3493" t="s">
        <v>478</v>
      </c>
      <c r="B3493" t="s">
        <v>284</v>
      </c>
      <c r="C3493" t="s">
        <v>309</v>
      </c>
      <c r="D3493" t="s">
        <v>477</v>
      </c>
      <c r="E3493" t="s">
        <v>140</v>
      </c>
      <c r="F3493" t="s">
        <v>141</v>
      </c>
      <c r="G3493" s="133">
        <v>19</v>
      </c>
      <c r="H3493" t="s">
        <v>257</v>
      </c>
      <c r="I3493" t="s">
        <v>521</v>
      </c>
      <c r="J3493" t="s">
        <v>524</v>
      </c>
      <c r="K3493" s="327">
        <v>1387</v>
      </c>
      <c r="L3493" s="326">
        <v>0.81015998125076294</v>
      </c>
      <c r="M3493" s="326">
        <v>0.86096000671386719</v>
      </c>
      <c r="N3493" s="327">
        <v>4099</v>
      </c>
      <c r="O3493" s="326">
        <v>0.82012999057769775</v>
      </c>
      <c r="P3493" s="326">
        <v>0.87603998184204102</v>
      </c>
      <c r="Q3493" s="327">
        <v>99716</v>
      </c>
      <c r="R3493" s="326">
        <v>0.80817002058029175</v>
      </c>
      <c r="S3493" s="325">
        <v>0.84360998868942261</v>
      </c>
    </row>
    <row r="3494" spans="1:19" x14ac:dyDescent="0.25">
      <c r="A3494" t="s">
        <v>478</v>
      </c>
      <c r="B3494" t="s">
        <v>284</v>
      </c>
      <c r="C3494" t="s">
        <v>309</v>
      </c>
      <c r="D3494" t="s">
        <v>477</v>
      </c>
      <c r="E3494" t="s">
        <v>140</v>
      </c>
      <c r="F3494" t="s">
        <v>141</v>
      </c>
      <c r="G3494" s="133">
        <v>19</v>
      </c>
      <c r="H3494" t="s">
        <v>257</v>
      </c>
      <c r="I3494" t="s">
        <v>521</v>
      </c>
      <c r="J3494" t="s">
        <v>523</v>
      </c>
      <c r="K3494" s="327">
        <v>138</v>
      </c>
      <c r="L3494" s="326">
        <v>8.0609999597072601E-2</v>
      </c>
      <c r="M3494" s="326">
        <v>8.5660003125667572E-2</v>
      </c>
      <c r="N3494" s="327">
        <v>369</v>
      </c>
      <c r="O3494" s="326">
        <v>7.3830001056194305E-2</v>
      </c>
      <c r="P3494" s="326">
        <v>7.8859999775886536E-2</v>
      </c>
      <c r="Q3494" s="327">
        <v>10969</v>
      </c>
      <c r="R3494" s="326">
        <v>8.8899999856948853E-2</v>
      </c>
      <c r="S3494" s="325">
        <v>9.2799998819828033E-2</v>
      </c>
    </row>
    <row r="3495" spans="1:19" x14ac:dyDescent="0.25">
      <c r="A3495" t="s">
        <v>478</v>
      </c>
      <c r="B3495" t="s">
        <v>284</v>
      </c>
      <c r="C3495" t="s">
        <v>309</v>
      </c>
      <c r="D3495" t="s">
        <v>477</v>
      </c>
      <c r="E3495" t="s">
        <v>140</v>
      </c>
      <c r="F3495" t="s">
        <v>141</v>
      </c>
      <c r="G3495" s="133">
        <v>19</v>
      </c>
      <c r="H3495" t="s">
        <v>257</v>
      </c>
      <c r="I3495" t="s">
        <v>521</v>
      </c>
      <c r="J3495" t="s">
        <v>522</v>
      </c>
      <c r="K3495" s="327">
        <v>86</v>
      </c>
      <c r="L3495" s="326">
        <v>5.0230000168085098E-2</v>
      </c>
      <c r="M3495" s="326">
        <v>5.3380001336336143E-2</v>
      </c>
      <c r="N3495" s="327">
        <v>211</v>
      </c>
      <c r="O3495" s="326">
        <v>4.2220000177621841E-2</v>
      </c>
      <c r="P3495" s="326">
        <v>4.5099999755620963E-2</v>
      </c>
      <c r="Q3495" s="327">
        <v>7517</v>
      </c>
      <c r="R3495" s="326">
        <v>6.0920000076293952E-2</v>
      </c>
      <c r="S3495" s="325">
        <v>6.3589997589588165E-2</v>
      </c>
    </row>
    <row r="3496" spans="1:19" x14ac:dyDescent="0.25">
      <c r="A3496" t="s">
        <v>478</v>
      </c>
      <c r="B3496" t="s">
        <v>284</v>
      </c>
      <c r="C3496" t="s">
        <v>309</v>
      </c>
      <c r="D3496" t="s">
        <v>477</v>
      </c>
      <c r="E3496" t="s">
        <v>140</v>
      </c>
      <c r="F3496" t="s">
        <v>141</v>
      </c>
      <c r="G3496" s="133">
        <v>19</v>
      </c>
      <c r="H3496" t="s">
        <v>257</v>
      </c>
      <c r="I3496" t="s">
        <v>521</v>
      </c>
      <c r="J3496" t="s">
        <v>438</v>
      </c>
      <c r="K3496" s="327">
        <v>101</v>
      </c>
      <c r="L3496" s="326">
        <v>5.9000000357627869E-2</v>
      </c>
      <c r="N3496" s="327">
        <v>319</v>
      </c>
      <c r="O3496" s="326">
        <v>6.3830003142356873E-2</v>
      </c>
      <c r="Q3496" s="327">
        <v>5183</v>
      </c>
      <c r="R3496" s="326">
        <v>4.2010001838207238E-2</v>
      </c>
      <c r="S3496" s="325"/>
    </row>
    <row r="3497" spans="1:19" x14ac:dyDescent="0.25">
      <c r="A3497" t="s">
        <v>478</v>
      </c>
      <c r="B3497" t="s">
        <v>284</v>
      </c>
      <c r="C3497" t="s">
        <v>309</v>
      </c>
      <c r="D3497" t="s">
        <v>477</v>
      </c>
      <c r="E3497" t="s">
        <v>140</v>
      </c>
      <c r="F3497" t="s">
        <v>141</v>
      </c>
      <c r="G3497">
        <v>19</v>
      </c>
      <c r="H3497" t="s">
        <v>257</v>
      </c>
      <c r="I3497" t="s">
        <v>517</v>
      </c>
      <c r="J3497" t="s">
        <v>520</v>
      </c>
      <c r="K3497" s="142">
        <v>566</v>
      </c>
      <c r="L3497" s="326">
        <v>0.3306100070476532</v>
      </c>
      <c r="N3497" s="142">
        <v>1766</v>
      </c>
      <c r="O3497" s="326">
        <v>0.35333999991416931</v>
      </c>
      <c r="Q3497" s="142">
        <v>43571</v>
      </c>
      <c r="R3497" s="326">
        <v>0.35313001275062561</v>
      </c>
    </row>
    <row r="3498" spans="1:19" x14ac:dyDescent="0.25">
      <c r="A3498" t="s">
        <v>478</v>
      </c>
      <c r="B3498" t="s">
        <v>284</v>
      </c>
      <c r="C3498" t="s">
        <v>309</v>
      </c>
      <c r="D3498" t="s">
        <v>477</v>
      </c>
      <c r="E3498" t="s">
        <v>140</v>
      </c>
      <c r="F3498" t="s">
        <v>141</v>
      </c>
      <c r="G3498" s="133">
        <v>19</v>
      </c>
      <c r="H3498" t="s">
        <v>257</v>
      </c>
      <c r="I3498" t="s">
        <v>517</v>
      </c>
      <c r="J3498" t="s">
        <v>519</v>
      </c>
      <c r="K3498" s="327">
        <v>492</v>
      </c>
      <c r="L3498" s="326">
        <v>0.28738000988960272</v>
      </c>
      <c r="N3498" s="327">
        <v>1373</v>
      </c>
      <c r="O3498" s="326">
        <v>0.27470999956130981</v>
      </c>
      <c r="Q3498" s="327">
        <v>34904</v>
      </c>
      <c r="R3498" s="326">
        <v>0.28288999199867249</v>
      </c>
      <c r="S3498" s="325"/>
    </row>
    <row r="3499" spans="1:19" x14ac:dyDescent="0.25">
      <c r="A3499" t="s">
        <v>478</v>
      </c>
      <c r="B3499" t="s">
        <v>284</v>
      </c>
      <c r="C3499" t="s">
        <v>309</v>
      </c>
      <c r="D3499" t="s">
        <v>477</v>
      </c>
      <c r="E3499" t="s">
        <v>140</v>
      </c>
      <c r="F3499" t="s">
        <v>141</v>
      </c>
      <c r="G3499" s="133">
        <v>19</v>
      </c>
      <c r="H3499" t="s">
        <v>257</v>
      </c>
      <c r="I3499" t="s">
        <v>517</v>
      </c>
      <c r="J3499" t="s">
        <v>518</v>
      </c>
      <c r="K3499" s="327">
        <v>654</v>
      </c>
      <c r="L3499" s="326">
        <v>0.38201001286506647</v>
      </c>
      <c r="N3499" s="327">
        <v>1859</v>
      </c>
      <c r="O3499" s="326">
        <v>0.37195000052452087</v>
      </c>
      <c r="Q3499" s="327">
        <v>44910</v>
      </c>
      <c r="R3499" s="326">
        <v>0.3639799952507019</v>
      </c>
      <c r="S3499" s="325"/>
    </row>
    <row r="3500" spans="1:19" x14ac:dyDescent="0.25">
      <c r="A3500" t="s">
        <v>478</v>
      </c>
      <c r="B3500" t="s">
        <v>284</v>
      </c>
      <c r="C3500" t="s">
        <v>309</v>
      </c>
      <c r="D3500" t="s">
        <v>477</v>
      </c>
      <c r="E3500" t="s">
        <v>140</v>
      </c>
      <c r="F3500" t="s">
        <v>141</v>
      </c>
      <c r="G3500" s="133">
        <v>19</v>
      </c>
      <c r="H3500" t="s">
        <v>257</v>
      </c>
      <c r="I3500" t="s">
        <v>513</v>
      </c>
      <c r="J3500" t="s">
        <v>516</v>
      </c>
      <c r="K3500" s="327">
        <v>52</v>
      </c>
      <c r="L3500" s="326">
        <v>3.0370000749826431E-2</v>
      </c>
      <c r="M3500" s="326">
        <v>3.294999897480011E-2</v>
      </c>
      <c r="N3500" s="327">
        <v>142</v>
      </c>
      <c r="O3500" s="326">
        <v>2.841000072658062E-2</v>
      </c>
      <c r="P3500" s="326">
        <v>3.1870000064373023E-2</v>
      </c>
      <c r="Q3500" s="327">
        <v>4179</v>
      </c>
      <c r="R3500" s="326">
        <v>3.3870000392198563E-2</v>
      </c>
      <c r="S3500" s="325">
        <v>3.8320001214742661E-2</v>
      </c>
    </row>
    <row r="3501" spans="1:19" x14ac:dyDescent="0.25">
      <c r="A3501" t="s">
        <v>478</v>
      </c>
      <c r="B3501" t="s">
        <v>284</v>
      </c>
      <c r="C3501" t="s">
        <v>309</v>
      </c>
      <c r="D3501" t="s">
        <v>477</v>
      </c>
      <c r="E3501" t="s">
        <v>140</v>
      </c>
      <c r="F3501" t="s">
        <v>141</v>
      </c>
      <c r="G3501">
        <v>19</v>
      </c>
      <c r="H3501" t="s">
        <v>257</v>
      </c>
      <c r="I3501" t="s">
        <v>513</v>
      </c>
      <c r="J3501" t="s">
        <v>515</v>
      </c>
      <c r="K3501" s="142">
        <v>203</v>
      </c>
      <c r="L3501" s="326">
        <v>0.1185699999332428</v>
      </c>
      <c r="M3501" s="326">
        <v>0.1286399960517883</v>
      </c>
      <c r="N3501" s="142">
        <v>608</v>
      </c>
      <c r="O3501" s="326">
        <v>0.12165000289678569</v>
      </c>
      <c r="P3501" s="326">
        <v>0.1364800035953522</v>
      </c>
      <c r="Q3501" s="142">
        <v>13286</v>
      </c>
      <c r="R3501" s="326">
        <v>0.1076800003647804</v>
      </c>
      <c r="S3501" s="326">
        <v>0.12182000279426571</v>
      </c>
    </row>
    <row r="3502" spans="1:19" x14ac:dyDescent="0.25">
      <c r="A3502" t="s">
        <v>478</v>
      </c>
      <c r="B3502" t="s">
        <v>284</v>
      </c>
      <c r="C3502" t="s">
        <v>309</v>
      </c>
      <c r="D3502" t="s">
        <v>477</v>
      </c>
      <c r="E3502" t="s">
        <v>140</v>
      </c>
      <c r="F3502" t="s">
        <v>141</v>
      </c>
      <c r="G3502" s="133">
        <v>19</v>
      </c>
      <c r="H3502" t="s">
        <v>257</v>
      </c>
      <c r="I3502" t="s">
        <v>513</v>
      </c>
      <c r="J3502" t="s">
        <v>514</v>
      </c>
      <c r="K3502" s="327">
        <v>1323</v>
      </c>
      <c r="L3502" s="326">
        <v>0.77278000116348267</v>
      </c>
      <c r="M3502" s="326">
        <v>0.83840000629425049</v>
      </c>
      <c r="N3502" s="327">
        <v>3705</v>
      </c>
      <c r="O3502" s="326">
        <v>0.74129998683929443</v>
      </c>
      <c r="P3502" s="326">
        <v>0.8316500186920166</v>
      </c>
      <c r="Q3502" s="327">
        <v>91601</v>
      </c>
      <c r="R3502" s="326">
        <v>0.74239999055862427</v>
      </c>
      <c r="S3502" s="325">
        <v>0.83986997604370117</v>
      </c>
    </row>
    <row r="3503" spans="1:19" x14ac:dyDescent="0.25">
      <c r="A3503" t="s">
        <v>478</v>
      </c>
      <c r="B3503" t="s">
        <v>284</v>
      </c>
      <c r="C3503" t="s">
        <v>309</v>
      </c>
      <c r="D3503" t="s">
        <v>477</v>
      </c>
      <c r="E3503" t="s">
        <v>140</v>
      </c>
      <c r="F3503" t="s">
        <v>141</v>
      </c>
      <c r="G3503" s="133">
        <v>19</v>
      </c>
      <c r="H3503" t="s">
        <v>257</v>
      </c>
      <c r="I3503" t="s">
        <v>513</v>
      </c>
      <c r="J3503" t="s">
        <v>512</v>
      </c>
      <c r="K3503" s="327">
        <v>134</v>
      </c>
      <c r="L3503" s="326">
        <v>7.8270003199577332E-2</v>
      </c>
      <c r="N3503" s="327">
        <v>543</v>
      </c>
      <c r="O3503" s="326">
        <v>0.10864000022411351</v>
      </c>
      <c r="Q3503" s="327">
        <v>14319</v>
      </c>
      <c r="R3503" s="326">
        <v>0.11604999750852581</v>
      </c>
      <c r="S3503" s="325"/>
    </row>
    <row r="3504" spans="1:19" x14ac:dyDescent="0.25">
      <c r="A3504" t="s">
        <v>478</v>
      </c>
      <c r="B3504" t="s">
        <v>284</v>
      </c>
      <c r="C3504" t="s">
        <v>309</v>
      </c>
      <c r="D3504" t="s">
        <v>477</v>
      </c>
      <c r="E3504" t="s">
        <v>140</v>
      </c>
      <c r="F3504" t="s">
        <v>141</v>
      </c>
      <c r="G3504" s="133">
        <v>19</v>
      </c>
      <c r="H3504" t="s">
        <v>257</v>
      </c>
      <c r="I3504" t="s">
        <v>575</v>
      </c>
      <c r="J3504" t="s">
        <v>511</v>
      </c>
      <c r="K3504" s="327">
        <v>37</v>
      </c>
      <c r="L3504" s="326">
        <v>2.1609999239444729E-2</v>
      </c>
      <c r="M3504" s="326">
        <v>2.5800000876188282E-2</v>
      </c>
      <c r="N3504" s="327">
        <v>142</v>
      </c>
      <c r="O3504" s="326">
        <v>2.841000072658062E-2</v>
      </c>
      <c r="P3504" s="326">
        <v>3.1929999589920037E-2</v>
      </c>
      <c r="Q3504" s="327">
        <v>5100</v>
      </c>
      <c r="R3504" s="326">
        <v>4.1329998522996902E-2</v>
      </c>
      <c r="S3504" s="325">
        <v>4.4070001691579819E-2</v>
      </c>
    </row>
    <row r="3505" spans="1:19" x14ac:dyDescent="0.25">
      <c r="A3505" t="s">
        <v>478</v>
      </c>
      <c r="B3505" t="s">
        <v>284</v>
      </c>
      <c r="C3505" t="s">
        <v>309</v>
      </c>
      <c r="D3505" t="s">
        <v>477</v>
      </c>
      <c r="E3505" t="s">
        <v>140</v>
      </c>
      <c r="F3505" t="s">
        <v>141</v>
      </c>
      <c r="G3505">
        <v>19</v>
      </c>
      <c r="H3505" t="s">
        <v>257</v>
      </c>
      <c r="I3505" t="s">
        <v>575</v>
      </c>
      <c r="J3505" t="s">
        <v>510</v>
      </c>
      <c r="K3505" s="142">
        <v>14</v>
      </c>
      <c r="L3505" s="326">
        <v>8.1799998879432678E-3</v>
      </c>
      <c r="M3505" s="326">
        <v>9.7599998116493225E-3</v>
      </c>
      <c r="N3505" s="142">
        <v>51</v>
      </c>
      <c r="O3505" s="326">
        <v>1.020000036805868E-2</v>
      </c>
      <c r="P3505" s="326">
        <v>1.147000025957823E-2</v>
      </c>
      <c r="Q3505" s="142">
        <v>2781</v>
      </c>
      <c r="R3505" s="326">
        <v>2.2539999336004261E-2</v>
      </c>
      <c r="S3505" s="326">
        <v>2.4029999971389771E-2</v>
      </c>
    </row>
    <row r="3506" spans="1:19" x14ac:dyDescent="0.25">
      <c r="A3506" t="s">
        <v>478</v>
      </c>
      <c r="B3506" t="s">
        <v>284</v>
      </c>
      <c r="C3506" t="s">
        <v>309</v>
      </c>
      <c r="D3506" t="s">
        <v>477</v>
      </c>
      <c r="E3506" t="s">
        <v>140</v>
      </c>
      <c r="F3506" t="s">
        <v>141</v>
      </c>
      <c r="G3506" s="133">
        <v>19</v>
      </c>
      <c r="H3506" t="s">
        <v>257</v>
      </c>
      <c r="I3506" t="s">
        <v>575</v>
      </c>
      <c r="J3506" t="s">
        <v>509</v>
      </c>
      <c r="K3506" s="327">
        <v>7</v>
      </c>
      <c r="L3506" s="326">
        <v>4.0899999439716339E-3</v>
      </c>
      <c r="M3506" s="326">
        <v>4.8799999058246613E-3</v>
      </c>
      <c r="N3506" s="327">
        <v>29</v>
      </c>
      <c r="O3506" s="326">
        <v>5.7999999262392521E-3</v>
      </c>
      <c r="P3506" s="326">
        <v>6.5199998207390308E-3</v>
      </c>
      <c r="Q3506" s="327">
        <v>909</v>
      </c>
      <c r="R3506" s="326">
        <v>7.3699997738003731E-3</v>
      </c>
      <c r="S3506" s="325">
        <v>7.8499997034668922E-3</v>
      </c>
    </row>
    <row r="3507" spans="1:19" x14ac:dyDescent="0.25">
      <c r="A3507" t="s">
        <v>478</v>
      </c>
      <c r="B3507" t="s">
        <v>284</v>
      </c>
      <c r="C3507" t="s">
        <v>309</v>
      </c>
      <c r="D3507" t="s">
        <v>477</v>
      </c>
      <c r="E3507" t="s">
        <v>140</v>
      </c>
      <c r="F3507" t="s">
        <v>141</v>
      </c>
      <c r="G3507" s="133">
        <v>19</v>
      </c>
      <c r="H3507" t="s">
        <v>257</v>
      </c>
      <c r="I3507" t="s">
        <v>575</v>
      </c>
      <c r="J3507" t="s">
        <v>508</v>
      </c>
      <c r="K3507" s="327">
        <v>17</v>
      </c>
      <c r="L3507" s="326">
        <v>9.9299997091293335E-3</v>
      </c>
      <c r="M3507" s="326">
        <v>1.185000035911798E-2</v>
      </c>
      <c r="N3507" s="327">
        <v>85</v>
      </c>
      <c r="O3507" s="326">
        <v>1.7009999603033069E-2</v>
      </c>
      <c r="P3507" s="326">
        <v>1.9109999760985371E-2</v>
      </c>
      <c r="Q3507" s="327">
        <v>2219</v>
      </c>
      <c r="R3507" s="326">
        <v>1.7980000004172329E-2</v>
      </c>
      <c r="S3507" s="325">
        <v>1.9169999286532399E-2</v>
      </c>
    </row>
    <row r="3508" spans="1:19" x14ac:dyDescent="0.25">
      <c r="A3508" t="s">
        <v>478</v>
      </c>
      <c r="B3508" t="s">
        <v>284</v>
      </c>
      <c r="C3508" t="s">
        <v>309</v>
      </c>
      <c r="D3508" t="s">
        <v>477</v>
      </c>
      <c r="E3508" t="s">
        <v>140</v>
      </c>
      <c r="F3508" t="s">
        <v>141</v>
      </c>
      <c r="G3508" s="133">
        <v>19</v>
      </c>
      <c r="H3508" t="s">
        <v>257</v>
      </c>
      <c r="I3508" t="s">
        <v>575</v>
      </c>
      <c r="J3508" t="s">
        <v>438</v>
      </c>
      <c r="K3508" s="327">
        <v>278</v>
      </c>
      <c r="L3508" s="326">
        <v>0.1623799949884415</v>
      </c>
      <c r="N3508" s="327">
        <v>551</v>
      </c>
      <c r="O3508" s="326">
        <v>0.1102399975061417</v>
      </c>
      <c r="Q3508" s="327">
        <v>7648</v>
      </c>
      <c r="R3508" s="326">
        <v>6.1980001628398902E-2</v>
      </c>
      <c r="S3508" s="325"/>
    </row>
    <row r="3509" spans="1:19" x14ac:dyDescent="0.25">
      <c r="A3509" t="s">
        <v>478</v>
      </c>
      <c r="B3509" t="s">
        <v>284</v>
      </c>
      <c r="C3509" t="s">
        <v>309</v>
      </c>
      <c r="D3509" t="s">
        <v>477</v>
      </c>
      <c r="E3509" t="s">
        <v>140</v>
      </c>
      <c r="F3509" t="s">
        <v>141</v>
      </c>
      <c r="G3509" s="133">
        <v>19</v>
      </c>
      <c r="H3509" t="s">
        <v>257</v>
      </c>
      <c r="I3509" t="s">
        <v>575</v>
      </c>
      <c r="J3509" t="s">
        <v>507</v>
      </c>
      <c r="K3509" s="327">
        <v>1359</v>
      </c>
      <c r="L3509" s="326">
        <v>0.79381000995635986</v>
      </c>
      <c r="M3509" s="326">
        <v>0.94770002365112305</v>
      </c>
      <c r="N3509" s="327">
        <v>4140</v>
      </c>
      <c r="O3509" s="326">
        <v>0.82832998037338257</v>
      </c>
      <c r="P3509" s="326">
        <v>0.93095999956130981</v>
      </c>
      <c r="Q3509" s="327">
        <v>104728</v>
      </c>
      <c r="R3509" s="326">
        <v>0.84878998994827271</v>
      </c>
      <c r="S3509" s="325">
        <v>0.90487998723983765</v>
      </c>
    </row>
    <row r="3510" spans="1:19" x14ac:dyDescent="0.25">
      <c r="A3510" t="s">
        <v>478</v>
      </c>
      <c r="B3510" t="s">
        <v>284</v>
      </c>
      <c r="C3510" t="s">
        <v>309</v>
      </c>
      <c r="D3510" t="s">
        <v>477</v>
      </c>
      <c r="E3510" t="s">
        <v>140</v>
      </c>
      <c r="F3510" t="s">
        <v>141</v>
      </c>
      <c r="G3510" s="133">
        <v>19</v>
      </c>
      <c r="H3510" t="s">
        <v>257</v>
      </c>
      <c r="I3510" t="s">
        <v>576</v>
      </c>
      <c r="J3510" t="s">
        <v>485</v>
      </c>
      <c r="K3510" s="327">
        <v>0</v>
      </c>
      <c r="L3510" s="326">
        <v>0</v>
      </c>
      <c r="N3510" s="327">
        <v>0</v>
      </c>
      <c r="O3510" s="326">
        <v>0</v>
      </c>
      <c r="Q3510" s="327">
        <v>2</v>
      </c>
      <c r="R3510" s="326">
        <v>1.99999994947575E-5</v>
      </c>
      <c r="S3510" s="325">
        <v>0.5</v>
      </c>
    </row>
    <row r="3511" spans="1:19" x14ac:dyDescent="0.25">
      <c r="A3511" t="s">
        <v>478</v>
      </c>
      <c r="B3511" t="s">
        <v>284</v>
      </c>
      <c r="C3511" t="s">
        <v>309</v>
      </c>
      <c r="D3511" t="s">
        <v>477</v>
      </c>
      <c r="E3511" t="s">
        <v>140</v>
      </c>
      <c r="F3511" t="s">
        <v>141</v>
      </c>
      <c r="G3511">
        <v>19</v>
      </c>
      <c r="H3511" t="s">
        <v>257</v>
      </c>
      <c r="I3511" t="s">
        <v>576</v>
      </c>
      <c r="J3511" t="s">
        <v>484</v>
      </c>
      <c r="K3511" s="142">
        <v>0</v>
      </c>
      <c r="L3511" s="326">
        <v>0</v>
      </c>
      <c r="N3511" s="142">
        <v>0</v>
      </c>
      <c r="O3511" s="326">
        <v>0</v>
      </c>
      <c r="Q3511" s="142">
        <v>2</v>
      </c>
      <c r="R3511" s="326">
        <v>1.99999994947575E-5</v>
      </c>
      <c r="S3511" s="326">
        <v>0.5</v>
      </c>
    </row>
    <row r="3512" spans="1:19" x14ac:dyDescent="0.25">
      <c r="A3512" t="s">
        <v>478</v>
      </c>
      <c r="B3512" t="s">
        <v>284</v>
      </c>
      <c r="C3512" t="s">
        <v>309</v>
      </c>
      <c r="D3512" t="s">
        <v>477</v>
      </c>
      <c r="E3512" t="s">
        <v>140</v>
      </c>
      <c r="F3512" t="s">
        <v>141</v>
      </c>
      <c r="G3512" s="133">
        <v>19</v>
      </c>
      <c r="H3512" t="s">
        <v>257</v>
      </c>
      <c r="I3512" t="s">
        <v>576</v>
      </c>
      <c r="J3512" t="s">
        <v>438</v>
      </c>
      <c r="K3512" s="327">
        <v>1712</v>
      </c>
      <c r="L3512" s="326">
        <v>1</v>
      </c>
      <c r="N3512" s="327">
        <v>4998</v>
      </c>
      <c r="O3512" s="326">
        <v>1</v>
      </c>
      <c r="Q3512" s="327">
        <v>123381</v>
      </c>
      <c r="R3512" s="326">
        <v>0.99997001886367798</v>
      </c>
      <c r="S3512" s="325"/>
    </row>
    <row r="3513" spans="1:19" x14ac:dyDescent="0.25">
      <c r="A3513" t="s">
        <v>478</v>
      </c>
      <c r="B3513" t="s">
        <v>284</v>
      </c>
      <c r="C3513" t="s">
        <v>309</v>
      </c>
      <c r="D3513" t="s">
        <v>477</v>
      </c>
      <c r="E3513" t="s">
        <v>140</v>
      </c>
      <c r="F3513" t="s">
        <v>141</v>
      </c>
      <c r="G3513">
        <v>19</v>
      </c>
      <c r="H3513" t="s">
        <v>257</v>
      </c>
      <c r="I3513" t="s">
        <v>504</v>
      </c>
      <c r="J3513" t="s">
        <v>506</v>
      </c>
      <c r="K3513" s="142">
        <v>134</v>
      </c>
      <c r="L3513" s="326">
        <v>7.8270003199577332E-2</v>
      </c>
      <c r="N3513" s="142">
        <v>543</v>
      </c>
      <c r="O3513" s="326">
        <v>0.10864000022411351</v>
      </c>
      <c r="Q3513" s="142">
        <v>14319</v>
      </c>
      <c r="R3513" s="326">
        <v>0.11604999750852581</v>
      </c>
    </row>
    <row r="3514" spans="1:19" x14ac:dyDescent="0.25">
      <c r="A3514" t="s">
        <v>478</v>
      </c>
      <c r="B3514" t="s">
        <v>284</v>
      </c>
      <c r="C3514" t="s">
        <v>309</v>
      </c>
      <c r="D3514" t="s">
        <v>477</v>
      </c>
      <c r="E3514" t="s">
        <v>140</v>
      </c>
      <c r="F3514" t="s">
        <v>141</v>
      </c>
      <c r="G3514" s="133">
        <v>19</v>
      </c>
      <c r="H3514" t="s">
        <v>257</v>
      </c>
      <c r="I3514" t="s">
        <v>504</v>
      </c>
      <c r="J3514" t="s">
        <v>424</v>
      </c>
      <c r="K3514" s="327">
        <v>203</v>
      </c>
      <c r="L3514" s="326">
        <v>0.1185699999332428</v>
      </c>
      <c r="M3514" s="326">
        <v>0.1286399960517883</v>
      </c>
      <c r="N3514" s="327">
        <v>608</v>
      </c>
      <c r="O3514" s="326">
        <v>0.12165000289678569</v>
      </c>
      <c r="P3514" s="326">
        <v>0.1364800035953522</v>
      </c>
      <c r="Q3514" s="327">
        <v>13286</v>
      </c>
      <c r="R3514" s="326">
        <v>0.1076800003647804</v>
      </c>
      <c r="S3514" s="325">
        <v>0.12182000279426571</v>
      </c>
    </row>
    <row r="3515" spans="1:19" x14ac:dyDescent="0.25">
      <c r="A3515" t="s">
        <v>478</v>
      </c>
      <c r="B3515" t="s">
        <v>284</v>
      </c>
      <c r="C3515" t="s">
        <v>309</v>
      </c>
      <c r="D3515" t="s">
        <v>477</v>
      </c>
      <c r="E3515" t="s">
        <v>140</v>
      </c>
      <c r="F3515" t="s">
        <v>141</v>
      </c>
      <c r="G3515" s="133">
        <v>19</v>
      </c>
      <c r="H3515" t="s">
        <v>257</v>
      </c>
      <c r="I3515" t="s">
        <v>504</v>
      </c>
      <c r="J3515" t="s">
        <v>455</v>
      </c>
      <c r="K3515" s="327">
        <v>664</v>
      </c>
      <c r="L3515" s="326">
        <v>0.38784998655319208</v>
      </c>
      <c r="M3515" s="326">
        <v>0.42078998684883118</v>
      </c>
      <c r="N3515" s="327">
        <v>1954</v>
      </c>
      <c r="O3515" s="326">
        <v>0.39096000790596008</v>
      </c>
      <c r="P3515" s="326">
        <v>0.43860998749732971</v>
      </c>
      <c r="Q3515" s="327">
        <v>43045</v>
      </c>
      <c r="R3515" s="326">
        <v>0.34887000918388372</v>
      </c>
      <c r="S3515" s="325">
        <v>0.39467000961303711</v>
      </c>
    </row>
    <row r="3516" spans="1:19" x14ac:dyDescent="0.25">
      <c r="A3516" t="s">
        <v>478</v>
      </c>
      <c r="B3516" t="s">
        <v>284</v>
      </c>
      <c r="C3516" t="s">
        <v>309</v>
      </c>
      <c r="D3516" t="s">
        <v>477</v>
      </c>
      <c r="E3516" t="s">
        <v>140</v>
      </c>
      <c r="F3516" t="s">
        <v>141</v>
      </c>
      <c r="G3516" s="133">
        <v>19</v>
      </c>
      <c r="H3516" t="s">
        <v>257</v>
      </c>
      <c r="I3516" t="s">
        <v>504</v>
      </c>
      <c r="J3516" t="s">
        <v>505</v>
      </c>
      <c r="K3516" s="327">
        <v>586</v>
      </c>
      <c r="L3516" s="326">
        <v>0.34229001402854919</v>
      </c>
      <c r="M3516" s="326">
        <v>0.37136000394821173</v>
      </c>
      <c r="N3516" s="327">
        <v>1570</v>
      </c>
      <c r="O3516" s="326">
        <v>0.31413000822067261</v>
      </c>
      <c r="P3516" s="326">
        <v>0.35240998864173889</v>
      </c>
      <c r="Q3516" s="327">
        <v>42835</v>
      </c>
      <c r="R3516" s="326">
        <v>0.34716999530792242</v>
      </c>
      <c r="S3516" s="325">
        <v>0.39274001121521002</v>
      </c>
    </row>
    <row r="3517" spans="1:19" x14ac:dyDescent="0.25">
      <c r="A3517" t="s">
        <v>478</v>
      </c>
      <c r="B3517" t="s">
        <v>284</v>
      </c>
      <c r="C3517" t="s">
        <v>309</v>
      </c>
      <c r="D3517" t="s">
        <v>477</v>
      </c>
      <c r="E3517" t="s">
        <v>140</v>
      </c>
      <c r="F3517" t="s">
        <v>141</v>
      </c>
      <c r="G3517" s="133">
        <v>19</v>
      </c>
      <c r="H3517" t="s">
        <v>257</v>
      </c>
      <c r="I3517" t="s">
        <v>504</v>
      </c>
      <c r="J3517" t="s">
        <v>503</v>
      </c>
      <c r="K3517" s="327">
        <v>125</v>
      </c>
      <c r="L3517" s="326">
        <v>7.3009997606277466E-2</v>
      </c>
      <c r="M3517" s="326">
        <v>7.9209998250007629E-2</v>
      </c>
      <c r="N3517" s="327">
        <v>323</v>
      </c>
      <c r="O3517" s="326">
        <v>6.4630001783370972E-2</v>
      </c>
      <c r="P3517" s="326">
        <v>7.2499997913837433E-2</v>
      </c>
      <c r="Q3517" s="327">
        <v>9900</v>
      </c>
      <c r="R3517" s="326">
        <v>8.0239996314048767E-2</v>
      </c>
      <c r="S3517" s="325">
        <v>9.0769998729228973E-2</v>
      </c>
    </row>
    <row r="3518" spans="1:19" x14ac:dyDescent="0.25">
      <c r="A3518" t="s">
        <v>478</v>
      </c>
      <c r="B3518" t="s">
        <v>284</v>
      </c>
      <c r="C3518" t="s">
        <v>309</v>
      </c>
      <c r="D3518" t="s">
        <v>477</v>
      </c>
      <c r="E3518" t="s">
        <v>140</v>
      </c>
      <c r="F3518" t="s">
        <v>141</v>
      </c>
      <c r="G3518">
        <v>19</v>
      </c>
      <c r="H3518" t="s">
        <v>257</v>
      </c>
      <c r="I3518" t="s">
        <v>501</v>
      </c>
      <c r="J3518" t="s">
        <v>502</v>
      </c>
      <c r="K3518" s="142">
        <v>134</v>
      </c>
      <c r="L3518" s="326">
        <v>7.8270003199577332E-2</v>
      </c>
      <c r="N3518" s="142">
        <v>543</v>
      </c>
      <c r="O3518" s="326">
        <v>0.10864000022411351</v>
      </c>
      <c r="Q3518" s="142">
        <v>14319</v>
      </c>
      <c r="R3518" s="326">
        <v>0.11604999750852581</v>
      </c>
    </row>
    <row r="3519" spans="1:19" x14ac:dyDescent="0.25">
      <c r="A3519" t="s">
        <v>478</v>
      </c>
      <c r="B3519" t="s">
        <v>284</v>
      </c>
      <c r="C3519" t="s">
        <v>309</v>
      </c>
      <c r="D3519" t="s">
        <v>477</v>
      </c>
      <c r="E3519" t="s">
        <v>140</v>
      </c>
      <c r="F3519" t="s">
        <v>141</v>
      </c>
      <c r="G3519" s="133">
        <v>19</v>
      </c>
      <c r="H3519" t="s">
        <v>257</v>
      </c>
      <c r="I3519" t="s">
        <v>501</v>
      </c>
      <c r="J3519" t="s">
        <v>500</v>
      </c>
      <c r="K3519" s="327">
        <v>1578</v>
      </c>
      <c r="L3519" s="326">
        <v>0.92172998189926147</v>
      </c>
      <c r="M3519" s="326">
        <v>1</v>
      </c>
      <c r="N3519" s="327">
        <v>4455</v>
      </c>
      <c r="O3519" s="326">
        <v>0.89135998487472534</v>
      </c>
      <c r="P3519" s="326">
        <v>1</v>
      </c>
      <c r="Q3519" s="327">
        <v>109066</v>
      </c>
      <c r="R3519" s="326">
        <v>0.88394999504089355</v>
      </c>
      <c r="S3519" s="325">
        <v>1</v>
      </c>
    </row>
    <row r="3520" spans="1:19" x14ac:dyDescent="0.25">
      <c r="A3520" t="s">
        <v>478</v>
      </c>
      <c r="B3520" t="s">
        <v>284</v>
      </c>
      <c r="C3520" t="s">
        <v>309</v>
      </c>
      <c r="D3520" t="s">
        <v>477</v>
      </c>
      <c r="E3520" t="s">
        <v>140</v>
      </c>
      <c r="F3520" t="s">
        <v>141</v>
      </c>
      <c r="G3520">
        <v>19</v>
      </c>
      <c r="H3520" t="s">
        <v>257</v>
      </c>
      <c r="I3520" t="s">
        <v>577</v>
      </c>
      <c r="J3520" t="s">
        <v>493</v>
      </c>
      <c r="K3520" s="142">
        <v>1136</v>
      </c>
      <c r="L3520" s="326">
        <v>0.66355001926422119</v>
      </c>
      <c r="N3520" s="142">
        <v>2693</v>
      </c>
      <c r="O3520" s="326">
        <v>0.53882002830505371</v>
      </c>
      <c r="Q3520" s="142">
        <v>45663</v>
      </c>
      <c r="R3520" s="326">
        <v>0.37009000778198242</v>
      </c>
    </row>
    <row r="3521" spans="1:19" x14ac:dyDescent="0.25">
      <c r="A3521" t="s">
        <v>478</v>
      </c>
      <c r="B3521" t="s">
        <v>284</v>
      </c>
      <c r="C3521" t="s">
        <v>309</v>
      </c>
      <c r="D3521" t="s">
        <v>477</v>
      </c>
      <c r="E3521" t="s">
        <v>140</v>
      </c>
      <c r="F3521" t="s">
        <v>141</v>
      </c>
      <c r="G3521" s="133">
        <v>19</v>
      </c>
      <c r="H3521" t="s">
        <v>257</v>
      </c>
      <c r="I3521" t="s">
        <v>577</v>
      </c>
      <c r="J3521" t="s">
        <v>492</v>
      </c>
      <c r="K3521" s="327">
        <v>490</v>
      </c>
      <c r="L3521" s="326">
        <v>0.28621000051498408</v>
      </c>
      <c r="M3521" s="326">
        <v>0.85069000720977783</v>
      </c>
      <c r="N3521" s="327">
        <v>2014</v>
      </c>
      <c r="O3521" s="326">
        <v>0.40296000242233282</v>
      </c>
      <c r="P3521" s="326">
        <v>0.87374997138977051</v>
      </c>
      <c r="Q3521" s="327">
        <v>63272</v>
      </c>
      <c r="R3521" s="326">
        <v>0.51279997825622559</v>
      </c>
      <c r="S3521" s="325">
        <v>0.81407999992370605</v>
      </c>
    </row>
    <row r="3522" spans="1:19" x14ac:dyDescent="0.25">
      <c r="A3522" t="s">
        <v>478</v>
      </c>
      <c r="B3522" t="s">
        <v>284</v>
      </c>
      <c r="C3522" t="s">
        <v>309</v>
      </c>
      <c r="D3522" t="s">
        <v>477</v>
      </c>
      <c r="E3522" t="s">
        <v>140</v>
      </c>
      <c r="F3522" t="s">
        <v>141</v>
      </c>
      <c r="G3522" s="133">
        <v>19</v>
      </c>
      <c r="H3522" t="s">
        <v>257</v>
      </c>
      <c r="I3522" t="s">
        <v>577</v>
      </c>
      <c r="J3522" t="s">
        <v>491</v>
      </c>
      <c r="K3522" s="327">
        <v>53</v>
      </c>
      <c r="L3522" s="326">
        <v>3.0959999188780781E-2</v>
      </c>
      <c r="M3522" s="326">
        <v>9.2009998857975006E-2</v>
      </c>
      <c r="N3522" s="327">
        <v>185</v>
      </c>
      <c r="O3522" s="326">
        <v>3.700999915599823E-2</v>
      </c>
      <c r="P3522" s="326">
        <v>8.0260001122951508E-2</v>
      </c>
      <c r="Q3522" s="327">
        <v>9186</v>
      </c>
      <c r="R3522" s="326">
        <v>7.4450001120567322E-2</v>
      </c>
      <c r="S3522" s="325">
        <v>0.11818999797105791</v>
      </c>
    </row>
    <row r="3523" spans="1:19" x14ac:dyDescent="0.25">
      <c r="A3523" t="s">
        <v>478</v>
      </c>
      <c r="B3523" t="s">
        <v>284</v>
      </c>
      <c r="C3523" t="s">
        <v>309</v>
      </c>
      <c r="D3523" t="s">
        <v>477</v>
      </c>
      <c r="E3523" t="s">
        <v>140</v>
      </c>
      <c r="F3523" t="s">
        <v>141</v>
      </c>
      <c r="G3523" s="133">
        <v>19</v>
      </c>
      <c r="H3523" t="s">
        <v>257</v>
      </c>
      <c r="I3523" t="s">
        <v>577</v>
      </c>
      <c r="J3523" t="s">
        <v>490</v>
      </c>
      <c r="K3523" s="327">
        <v>21</v>
      </c>
      <c r="L3523" s="326">
        <v>1.22699998319149E-2</v>
      </c>
      <c r="M3523" s="326">
        <v>3.6460001021623611E-2</v>
      </c>
      <c r="N3523" s="327">
        <v>69</v>
      </c>
      <c r="O3523" s="326">
        <v>1.38100003823638E-2</v>
      </c>
      <c r="P3523" s="326">
        <v>2.9929999262094501E-2</v>
      </c>
      <c r="Q3523" s="327">
        <v>3071</v>
      </c>
      <c r="R3523" s="326">
        <v>2.489000000059605E-2</v>
      </c>
      <c r="S3523" s="325">
        <v>3.9510000497102737E-2</v>
      </c>
    </row>
    <row r="3524" spans="1:19" x14ac:dyDescent="0.25">
      <c r="A3524" t="s">
        <v>478</v>
      </c>
      <c r="B3524" t="s">
        <v>284</v>
      </c>
      <c r="C3524" t="s">
        <v>309</v>
      </c>
      <c r="D3524" t="s">
        <v>477</v>
      </c>
      <c r="E3524" t="s">
        <v>140</v>
      </c>
      <c r="F3524" t="s">
        <v>141</v>
      </c>
      <c r="G3524" s="133">
        <v>19</v>
      </c>
      <c r="H3524" t="s">
        <v>257</v>
      </c>
      <c r="I3524" t="s">
        <v>577</v>
      </c>
      <c r="J3524" t="s">
        <v>489</v>
      </c>
      <c r="K3524" s="327">
        <v>10</v>
      </c>
      <c r="L3524" s="326">
        <v>5.8400002308189869E-3</v>
      </c>
      <c r="M3524" s="326">
        <v>1.7359999939799309E-2</v>
      </c>
      <c r="N3524" s="327">
        <v>32</v>
      </c>
      <c r="O3524" s="326">
        <v>6.399999838322401E-3</v>
      </c>
      <c r="P3524" s="326">
        <v>1.388000044971704E-2</v>
      </c>
      <c r="Q3524" s="327">
        <v>1819</v>
      </c>
      <c r="R3524" s="326">
        <v>1.473999954760075E-2</v>
      </c>
      <c r="S3524" s="325">
        <v>2.339999936521053E-2</v>
      </c>
    </row>
    <row r="3525" spans="1:19" x14ac:dyDescent="0.25">
      <c r="A3525" t="s">
        <v>478</v>
      </c>
      <c r="B3525" t="s">
        <v>284</v>
      </c>
      <c r="C3525" t="s">
        <v>309</v>
      </c>
      <c r="D3525" t="s">
        <v>477</v>
      </c>
      <c r="E3525" t="s">
        <v>140</v>
      </c>
      <c r="F3525" t="s">
        <v>141</v>
      </c>
      <c r="G3525" s="133">
        <v>19</v>
      </c>
      <c r="H3525" t="s">
        <v>257</v>
      </c>
      <c r="I3525" t="s">
        <v>577</v>
      </c>
      <c r="J3525" t="s">
        <v>488</v>
      </c>
      <c r="K3525" s="327">
        <v>2</v>
      </c>
      <c r="L3525" s="326">
        <v>1.1699999449774621E-3</v>
      </c>
      <c r="M3525" s="326">
        <v>3.4700001124292612E-3</v>
      </c>
      <c r="N3525" s="327">
        <v>5</v>
      </c>
      <c r="O3525" s="326">
        <v>1.0000000474974511E-3</v>
      </c>
      <c r="P3525" s="326">
        <v>2.169999992474914E-3</v>
      </c>
      <c r="Q3525" s="327">
        <v>374</v>
      </c>
      <c r="R3525" s="326">
        <v>3.03000002168119E-3</v>
      </c>
      <c r="S3525" s="325">
        <v>4.8099998384714127E-3</v>
      </c>
    </row>
    <row r="3526" spans="1:19" x14ac:dyDescent="0.25">
      <c r="A3526" t="s">
        <v>478</v>
      </c>
      <c r="B3526" t="s">
        <v>284</v>
      </c>
      <c r="C3526" t="s">
        <v>309</v>
      </c>
      <c r="D3526" t="s">
        <v>477</v>
      </c>
      <c r="E3526" t="s">
        <v>140</v>
      </c>
      <c r="F3526" t="s">
        <v>141</v>
      </c>
      <c r="G3526" s="133">
        <v>19</v>
      </c>
      <c r="H3526" t="s">
        <v>257</v>
      </c>
      <c r="I3526" t="s">
        <v>499</v>
      </c>
      <c r="J3526" t="s">
        <v>261</v>
      </c>
      <c r="K3526" s="327">
        <v>1697</v>
      </c>
      <c r="L3526" s="326">
        <v>0.99124002456665039</v>
      </c>
      <c r="N3526" s="327">
        <v>4967</v>
      </c>
      <c r="O3526" s="326">
        <v>0.99379998445510864</v>
      </c>
      <c r="Q3526" s="327">
        <v>122496</v>
      </c>
      <c r="R3526" s="326">
        <v>0.99278998374938965</v>
      </c>
      <c r="S3526" s="325"/>
    </row>
    <row r="3527" spans="1:19" x14ac:dyDescent="0.25">
      <c r="A3527" t="s">
        <v>478</v>
      </c>
      <c r="B3527" t="s">
        <v>284</v>
      </c>
      <c r="C3527" t="s">
        <v>309</v>
      </c>
      <c r="D3527" t="s">
        <v>477</v>
      </c>
      <c r="E3527" t="s">
        <v>140</v>
      </c>
      <c r="F3527" t="s">
        <v>141</v>
      </c>
      <c r="G3527" s="133">
        <v>19</v>
      </c>
      <c r="H3527" t="s">
        <v>257</v>
      </c>
      <c r="I3527" t="s">
        <v>499</v>
      </c>
      <c r="J3527" t="s">
        <v>262</v>
      </c>
      <c r="K3527" s="327">
        <v>15</v>
      </c>
      <c r="L3527" s="326">
        <v>8.7599996477365494E-3</v>
      </c>
      <c r="N3527" s="327">
        <v>31</v>
      </c>
      <c r="O3527" s="326">
        <v>6.2000001780688763E-3</v>
      </c>
      <c r="Q3527" s="327">
        <v>889</v>
      </c>
      <c r="R3527" s="326">
        <v>7.2099999524652958E-3</v>
      </c>
      <c r="S3527" s="325"/>
    </row>
    <row r="3528" spans="1:19" x14ac:dyDescent="0.25">
      <c r="A3528" t="s">
        <v>478</v>
      </c>
      <c r="B3528" t="s">
        <v>284</v>
      </c>
      <c r="C3528" t="s">
        <v>309</v>
      </c>
      <c r="D3528" t="s">
        <v>477</v>
      </c>
      <c r="E3528" t="s">
        <v>140</v>
      </c>
      <c r="F3528" t="s">
        <v>141</v>
      </c>
      <c r="G3528" s="133">
        <v>19</v>
      </c>
      <c r="H3528" t="s">
        <v>257</v>
      </c>
      <c r="I3528" t="s">
        <v>578</v>
      </c>
      <c r="J3528" t="s">
        <v>498</v>
      </c>
      <c r="K3528" s="327">
        <v>45</v>
      </c>
      <c r="L3528" s="326">
        <v>2.6289999485015869E-2</v>
      </c>
      <c r="N3528" s="327">
        <v>119</v>
      </c>
      <c r="O3528" s="326">
        <v>2.38099992275238E-2</v>
      </c>
      <c r="Q3528" s="327">
        <v>17871</v>
      </c>
      <c r="R3528" s="326">
        <v>0.1448400020599365</v>
      </c>
      <c r="S3528" s="325"/>
    </row>
    <row r="3529" spans="1:19" x14ac:dyDescent="0.25">
      <c r="A3529" t="s">
        <v>478</v>
      </c>
      <c r="B3529" t="s">
        <v>284</v>
      </c>
      <c r="C3529" t="s">
        <v>309</v>
      </c>
      <c r="D3529" t="s">
        <v>477</v>
      </c>
      <c r="E3529" t="s">
        <v>140</v>
      </c>
      <c r="F3529" t="s">
        <v>141</v>
      </c>
      <c r="G3529" s="133">
        <v>19</v>
      </c>
      <c r="H3529" t="s">
        <v>257</v>
      </c>
      <c r="I3529" t="s">
        <v>578</v>
      </c>
      <c r="J3529" t="s">
        <v>497</v>
      </c>
      <c r="K3529" s="327">
        <v>101</v>
      </c>
      <c r="L3529" s="326">
        <v>5.9000000357627869E-2</v>
      </c>
      <c r="N3529" s="327">
        <v>331</v>
      </c>
      <c r="O3529" s="326">
        <v>6.622999906539917E-2</v>
      </c>
      <c r="Q3529" s="327">
        <v>21943</v>
      </c>
      <c r="R3529" s="326">
        <v>0.17783999443054199</v>
      </c>
      <c r="S3529" s="325"/>
    </row>
    <row r="3530" spans="1:19" x14ac:dyDescent="0.25">
      <c r="A3530" t="s">
        <v>478</v>
      </c>
      <c r="B3530" t="s">
        <v>284</v>
      </c>
      <c r="C3530" t="s">
        <v>309</v>
      </c>
      <c r="D3530" t="s">
        <v>477</v>
      </c>
      <c r="E3530" t="s">
        <v>140</v>
      </c>
      <c r="F3530" t="s">
        <v>141</v>
      </c>
      <c r="G3530" s="133">
        <v>19</v>
      </c>
      <c r="H3530" t="s">
        <v>257</v>
      </c>
      <c r="I3530" t="s">
        <v>578</v>
      </c>
      <c r="J3530" t="s">
        <v>496</v>
      </c>
      <c r="K3530" s="327">
        <v>248</v>
      </c>
      <c r="L3530" s="326">
        <v>0.14485999941825869</v>
      </c>
      <c r="N3530" s="327">
        <v>701</v>
      </c>
      <c r="O3530" s="326">
        <v>0.1402599960565567</v>
      </c>
      <c r="Q3530" s="327">
        <v>25988</v>
      </c>
      <c r="R3530" s="326">
        <v>0.21062999963760379</v>
      </c>
      <c r="S3530" s="325"/>
    </row>
    <row r="3531" spans="1:19" x14ac:dyDescent="0.25">
      <c r="A3531" t="s">
        <v>478</v>
      </c>
      <c r="B3531" t="s">
        <v>284</v>
      </c>
      <c r="C3531" t="s">
        <v>309</v>
      </c>
      <c r="D3531" t="s">
        <v>477</v>
      </c>
      <c r="E3531" t="s">
        <v>140</v>
      </c>
      <c r="F3531" t="s">
        <v>141</v>
      </c>
      <c r="G3531" s="133">
        <v>19</v>
      </c>
      <c r="H3531" t="s">
        <v>257</v>
      </c>
      <c r="I3531" t="s">
        <v>578</v>
      </c>
      <c r="J3531" t="s">
        <v>495</v>
      </c>
      <c r="K3531" s="327">
        <v>495</v>
      </c>
      <c r="L3531" s="326">
        <v>0.28913998603820801</v>
      </c>
      <c r="N3531" s="327">
        <v>1421</v>
      </c>
      <c r="O3531" s="326">
        <v>0.28431001305580139</v>
      </c>
      <c r="Q3531" s="327">
        <v>27975</v>
      </c>
      <c r="R3531" s="326">
        <v>0.22673000395298001</v>
      </c>
      <c r="S3531" s="325"/>
    </row>
    <row r="3532" spans="1:19" x14ac:dyDescent="0.25">
      <c r="A3532" t="s">
        <v>478</v>
      </c>
      <c r="B3532" t="s">
        <v>284</v>
      </c>
      <c r="C3532" t="s">
        <v>309</v>
      </c>
      <c r="D3532" t="s">
        <v>477</v>
      </c>
      <c r="E3532" t="s">
        <v>140</v>
      </c>
      <c r="F3532" t="s">
        <v>141</v>
      </c>
      <c r="G3532">
        <v>19</v>
      </c>
      <c r="H3532" t="s">
        <v>257</v>
      </c>
      <c r="I3532" t="s">
        <v>578</v>
      </c>
      <c r="J3532" t="s">
        <v>494</v>
      </c>
      <c r="K3532" s="142">
        <v>823</v>
      </c>
      <c r="L3532" s="326">
        <v>0.48072001338005071</v>
      </c>
      <c r="N3532" s="142">
        <v>2426</v>
      </c>
      <c r="O3532" s="326">
        <v>0.48539000749588013</v>
      </c>
      <c r="Q3532" s="142">
        <v>29608</v>
      </c>
      <c r="R3532" s="326">
        <v>0.23995999991893771</v>
      </c>
    </row>
    <row r="3533" spans="1:19" x14ac:dyDescent="0.25">
      <c r="A3533" t="s">
        <v>478</v>
      </c>
      <c r="B3533" t="s">
        <v>284</v>
      </c>
      <c r="C3533" t="s">
        <v>309</v>
      </c>
      <c r="D3533" t="s">
        <v>477</v>
      </c>
      <c r="E3533" t="s">
        <v>140</v>
      </c>
      <c r="F3533" t="s">
        <v>141</v>
      </c>
      <c r="G3533">
        <v>19</v>
      </c>
      <c r="H3533" t="s">
        <v>257</v>
      </c>
      <c r="I3533" t="s">
        <v>476</v>
      </c>
      <c r="J3533" t="s">
        <v>482</v>
      </c>
      <c r="K3533" s="142">
        <v>1298</v>
      </c>
      <c r="L3533" s="326">
        <v>0.75818002223968506</v>
      </c>
      <c r="M3533" s="326">
        <v>0.80571001768112183</v>
      </c>
      <c r="N3533" s="142">
        <v>3847</v>
      </c>
      <c r="O3533" s="326">
        <v>0.7697100043296814</v>
      </c>
      <c r="P3533" s="326">
        <v>0.82217997312545776</v>
      </c>
      <c r="Q3533" s="142">
        <v>91484</v>
      </c>
      <c r="R3533" s="326">
        <v>0.74145001173019409</v>
      </c>
      <c r="S3533" s="326">
        <v>0.77395999431610107</v>
      </c>
    </row>
    <row r="3534" spans="1:19" x14ac:dyDescent="0.25">
      <c r="A3534" t="s">
        <v>478</v>
      </c>
      <c r="B3534" t="s">
        <v>284</v>
      </c>
      <c r="C3534" t="s">
        <v>309</v>
      </c>
      <c r="D3534" t="s">
        <v>477</v>
      </c>
      <c r="E3534" t="s">
        <v>140</v>
      </c>
      <c r="F3534" t="s">
        <v>141</v>
      </c>
      <c r="G3534" s="133">
        <v>19</v>
      </c>
      <c r="H3534" t="s">
        <v>257</v>
      </c>
      <c r="I3534" t="s">
        <v>476</v>
      </c>
      <c r="J3534" t="s">
        <v>481</v>
      </c>
      <c r="K3534" s="327">
        <v>140</v>
      </c>
      <c r="L3534" s="326">
        <v>8.1780001521110535E-2</v>
      </c>
      <c r="M3534" s="326">
        <v>8.6900003254413605E-2</v>
      </c>
      <c r="N3534" s="327">
        <v>399</v>
      </c>
      <c r="O3534" s="326">
        <v>7.9829998314380646E-2</v>
      </c>
      <c r="P3534" s="326">
        <v>8.5270002484321594E-2</v>
      </c>
      <c r="Q3534" s="327">
        <v>12086</v>
      </c>
      <c r="R3534" s="326">
        <v>9.7949996590614319E-2</v>
      </c>
      <c r="S3534" s="325">
        <v>0.1022500023245811</v>
      </c>
    </row>
    <row r="3535" spans="1:19" x14ac:dyDescent="0.25">
      <c r="A3535" t="s">
        <v>478</v>
      </c>
      <c r="B3535" t="s">
        <v>284</v>
      </c>
      <c r="C3535" t="s">
        <v>309</v>
      </c>
      <c r="D3535" t="s">
        <v>477</v>
      </c>
      <c r="E3535" t="s">
        <v>140</v>
      </c>
      <c r="F3535" t="s">
        <v>141</v>
      </c>
      <c r="G3535" s="133">
        <v>19</v>
      </c>
      <c r="H3535" t="s">
        <v>257</v>
      </c>
      <c r="I3535" t="s">
        <v>476</v>
      </c>
      <c r="J3535" t="s">
        <v>480</v>
      </c>
      <c r="K3535" s="327">
        <v>95</v>
      </c>
      <c r="L3535" s="326">
        <v>5.5489998310804367E-2</v>
      </c>
      <c r="M3535" s="326">
        <v>5.8970000594854348E-2</v>
      </c>
      <c r="N3535" s="327">
        <v>254</v>
      </c>
      <c r="O3535" s="326">
        <v>5.0820000469684601E-2</v>
      </c>
      <c r="P3535" s="326">
        <v>5.4290000349283218E-2</v>
      </c>
      <c r="Q3535" s="327">
        <v>8487</v>
      </c>
      <c r="R3535" s="326">
        <v>6.8779997527599335E-2</v>
      </c>
      <c r="S3535" s="325">
        <v>7.1800000965595245E-2</v>
      </c>
    </row>
    <row r="3536" spans="1:19" x14ac:dyDescent="0.25">
      <c r="A3536" t="s">
        <v>478</v>
      </c>
      <c r="B3536" t="s">
        <v>284</v>
      </c>
      <c r="C3536" t="s">
        <v>309</v>
      </c>
      <c r="D3536" t="s">
        <v>477</v>
      </c>
      <c r="E3536" t="s">
        <v>140</v>
      </c>
      <c r="F3536" t="s">
        <v>141</v>
      </c>
      <c r="G3536">
        <v>19</v>
      </c>
      <c r="H3536" t="s">
        <v>257</v>
      </c>
      <c r="I3536" t="s">
        <v>476</v>
      </c>
      <c r="J3536" t="s">
        <v>479</v>
      </c>
      <c r="K3536" s="142">
        <v>101</v>
      </c>
      <c r="L3536" s="326">
        <v>5.9000000357627869E-2</v>
      </c>
      <c r="N3536" s="142">
        <v>319</v>
      </c>
      <c r="O3536" s="326">
        <v>6.3830003142356873E-2</v>
      </c>
      <c r="Q3536" s="142">
        <v>5183</v>
      </c>
      <c r="R3536" s="326">
        <v>4.2010001838207238E-2</v>
      </c>
    </row>
    <row r="3537" spans="1:19" x14ac:dyDescent="0.25">
      <c r="A3537" t="s">
        <v>478</v>
      </c>
      <c r="B3537" t="s">
        <v>284</v>
      </c>
      <c r="C3537" t="s">
        <v>309</v>
      </c>
      <c r="D3537" t="s">
        <v>477</v>
      </c>
      <c r="E3537" t="s">
        <v>140</v>
      </c>
      <c r="F3537" t="s">
        <v>141</v>
      </c>
      <c r="G3537">
        <v>19</v>
      </c>
      <c r="H3537" t="s">
        <v>257</v>
      </c>
      <c r="I3537" t="s">
        <v>476</v>
      </c>
      <c r="J3537" t="s">
        <v>475</v>
      </c>
      <c r="K3537" s="142">
        <v>78</v>
      </c>
      <c r="L3537" s="326">
        <v>4.5559998601675027E-2</v>
      </c>
      <c r="M3537" s="326">
        <v>4.8420000821352012E-2</v>
      </c>
      <c r="N3537" s="142">
        <v>179</v>
      </c>
      <c r="O3537" s="326">
        <v>3.5810001194477081E-2</v>
      </c>
      <c r="P3537" s="326">
        <v>3.8260001689195633E-2</v>
      </c>
      <c r="Q3537" s="142">
        <v>6145</v>
      </c>
      <c r="R3537" s="326">
        <v>4.9800001084804528E-2</v>
      </c>
      <c r="S3537" s="326">
        <v>5.1989998668432243E-2</v>
      </c>
    </row>
    <row r="3538" spans="1:19" x14ac:dyDescent="0.25">
      <c r="A3538" t="s">
        <v>478</v>
      </c>
      <c r="B3538" t="s">
        <v>284</v>
      </c>
      <c r="C3538" t="s">
        <v>309</v>
      </c>
      <c r="D3538" t="s">
        <v>477</v>
      </c>
      <c r="E3538" t="s">
        <v>142</v>
      </c>
      <c r="F3538" t="s">
        <v>143</v>
      </c>
      <c r="G3538" s="133">
        <v>18</v>
      </c>
      <c r="H3538" t="s">
        <v>251</v>
      </c>
      <c r="I3538" t="s">
        <v>525</v>
      </c>
      <c r="J3538" t="s">
        <v>530</v>
      </c>
      <c r="K3538" s="327">
        <v>7</v>
      </c>
      <c r="L3538" s="326">
        <v>4.9200002104043961E-3</v>
      </c>
      <c r="N3538" s="327">
        <v>20</v>
      </c>
      <c r="O3538" s="326">
        <v>3.0199999455362558E-3</v>
      </c>
      <c r="Q3538" s="327">
        <v>595</v>
      </c>
      <c r="R3538" s="326">
        <v>4.8199999146163464E-3</v>
      </c>
      <c r="S3538" s="325"/>
    </row>
    <row r="3539" spans="1:19" x14ac:dyDescent="0.25">
      <c r="A3539" t="s">
        <v>478</v>
      </c>
      <c r="B3539" t="s">
        <v>284</v>
      </c>
      <c r="C3539" t="s">
        <v>309</v>
      </c>
      <c r="D3539" t="s">
        <v>477</v>
      </c>
      <c r="E3539" t="s">
        <v>142</v>
      </c>
      <c r="F3539" t="s">
        <v>143</v>
      </c>
      <c r="G3539" s="133">
        <v>18</v>
      </c>
      <c r="H3539" t="s">
        <v>251</v>
      </c>
      <c r="I3539" t="s">
        <v>525</v>
      </c>
      <c r="J3539" t="s">
        <v>529</v>
      </c>
      <c r="K3539" s="327">
        <v>53</v>
      </c>
      <c r="L3539" s="326">
        <v>3.7250000983476639E-2</v>
      </c>
      <c r="N3539" s="327">
        <v>219</v>
      </c>
      <c r="O3539" s="326">
        <v>3.3029999583959579E-2</v>
      </c>
      <c r="Q3539" s="327">
        <v>4962</v>
      </c>
      <c r="R3539" s="326">
        <v>4.0219999849796302E-2</v>
      </c>
      <c r="S3539" s="325"/>
    </row>
    <row r="3540" spans="1:19" x14ac:dyDescent="0.25">
      <c r="A3540" t="s">
        <v>478</v>
      </c>
      <c r="B3540" t="s">
        <v>284</v>
      </c>
      <c r="C3540" t="s">
        <v>309</v>
      </c>
      <c r="D3540" t="s">
        <v>477</v>
      </c>
      <c r="E3540" t="s">
        <v>142</v>
      </c>
      <c r="F3540" t="s">
        <v>143</v>
      </c>
      <c r="G3540" s="133">
        <v>18</v>
      </c>
      <c r="H3540" t="s">
        <v>251</v>
      </c>
      <c r="I3540" t="s">
        <v>525</v>
      </c>
      <c r="J3540" t="s">
        <v>528</v>
      </c>
      <c r="K3540" s="327">
        <v>162</v>
      </c>
      <c r="L3540" s="326">
        <v>0.11383999884128571</v>
      </c>
      <c r="N3540" s="327">
        <v>699</v>
      </c>
      <c r="O3540" s="326">
        <v>0.1054100021719933</v>
      </c>
      <c r="Q3540" s="327">
        <v>15699</v>
      </c>
      <c r="R3540" s="326">
        <v>0.12724000215530401</v>
      </c>
      <c r="S3540" s="325"/>
    </row>
    <row r="3541" spans="1:19" x14ac:dyDescent="0.25">
      <c r="A3541" t="s">
        <v>478</v>
      </c>
      <c r="B3541" t="s">
        <v>284</v>
      </c>
      <c r="C3541" t="s">
        <v>309</v>
      </c>
      <c r="D3541" t="s">
        <v>477</v>
      </c>
      <c r="E3541" t="s">
        <v>142</v>
      </c>
      <c r="F3541" t="s">
        <v>143</v>
      </c>
      <c r="G3541" s="133">
        <v>18</v>
      </c>
      <c r="H3541" t="s">
        <v>251</v>
      </c>
      <c r="I3541" t="s">
        <v>525</v>
      </c>
      <c r="J3541" t="s">
        <v>527</v>
      </c>
      <c r="K3541" s="327">
        <v>328</v>
      </c>
      <c r="L3541" s="326">
        <v>0.2304999977350235</v>
      </c>
      <c r="N3541" s="327">
        <v>1608</v>
      </c>
      <c r="O3541" s="326">
        <v>0.2425000071525574</v>
      </c>
      <c r="Q3541" s="327">
        <v>30576</v>
      </c>
      <c r="R3541" s="326">
        <v>0.2478100061416626</v>
      </c>
      <c r="S3541" s="325"/>
    </row>
    <row r="3542" spans="1:19" x14ac:dyDescent="0.25">
      <c r="A3542" t="s">
        <v>478</v>
      </c>
      <c r="B3542" t="s">
        <v>284</v>
      </c>
      <c r="C3542" t="s">
        <v>309</v>
      </c>
      <c r="D3542" t="s">
        <v>477</v>
      </c>
      <c r="E3542" t="s">
        <v>142</v>
      </c>
      <c r="F3542" t="s">
        <v>143</v>
      </c>
      <c r="G3542" s="133">
        <v>18</v>
      </c>
      <c r="H3542" t="s">
        <v>251</v>
      </c>
      <c r="I3542" t="s">
        <v>525</v>
      </c>
      <c r="J3542" t="s">
        <v>526</v>
      </c>
      <c r="K3542" s="327">
        <v>329</v>
      </c>
      <c r="L3542" s="326">
        <v>0.23119999468326571</v>
      </c>
      <c r="N3542" s="327">
        <v>1680</v>
      </c>
      <c r="O3542" s="326">
        <v>0.25336000323295588</v>
      </c>
      <c r="Q3542" s="327">
        <v>30917</v>
      </c>
      <c r="R3542" s="326">
        <v>0.25056999921798712</v>
      </c>
      <c r="S3542" s="325"/>
    </row>
    <row r="3543" spans="1:19" x14ac:dyDescent="0.25">
      <c r="A3543" t="s">
        <v>478</v>
      </c>
      <c r="B3543" t="s">
        <v>284</v>
      </c>
      <c r="C3543" t="s">
        <v>309</v>
      </c>
      <c r="D3543" t="s">
        <v>477</v>
      </c>
      <c r="E3543" t="s">
        <v>142</v>
      </c>
      <c r="F3543" t="s">
        <v>143</v>
      </c>
      <c r="G3543">
        <v>18</v>
      </c>
      <c r="H3543" t="s">
        <v>251</v>
      </c>
      <c r="I3543" t="s">
        <v>525</v>
      </c>
      <c r="J3543" t="s">
        <v>259</v>
      </c>
      <c r="K3543" s="142">
        <v>295</v>
      </c>
      <c r="L3543" s="326">
        <v>0.20731000602245331</v>
      </c>
      <c r="N3543" s="142">
        <v>1375</v>
      </c>
      <c r="O3543" s="326">
        <v>0.20735999941825869</v>
      </c>
      <c r="Q3543" s="142">
        <v>23351</v>
      </c>
      <c r="R3543" s="326">
        <v>0.18925000727176669</v>
      </c>
    </row>
    <row r="3544" spans="1:19" x14ac:dyDescent="0.25">
      <c r="A3544" t="s">
        <v>478</v>
      </c>
      <c r="B3544" t="s">
        <v>284</v>
      </c>
      <c r="C3544" t="s">
        <v>309</v>
      </c>
      <c r="D3544" t="s">
        <v>477</v>
      </c>
      <c r="E3544" t="s">
        <v>142</v>
      </c>
      <c r="F3544" t="s">
        <v>143</v>
      </c>
      <c r="G3544" s="133">
        <v>18</v>
      </c>
      <c r="H3544" t="s">
        <v>251</v>
      </c>
      <c r="I3544" t="s">
        <v>525</v>
      </c>
      <c r="J3544" t="s">
        <v>260</v>
      </c>
      <c r="K3544" s="327">
        <v>249</v>
      </c>
      <c r="L3544" s="326">
        <v>0.17497999966144559</v>
      </c>
      <c r="N3544" s="327">
        <v>1030</v>
      </c>
      <c r="O3544" s="326">
        <v>0.15533000230789179</v>
      </c>
      <c r="Q3544" s="327">
        <v>17285</v>
      </c>
      <c r="R3544" s="326">
        <v>0.14009000360965729</v>
      </c>
      <c r="S3544" s="325"/>
    </row>
    <row r="3545" spans="1:19" x14ac:dyDescent="0.25">
      <c r="A3545" t="s">
        <v>478</v>
      </c>
      <c r="B3545" t="s">
        <v>284</v>
      </c>
      <c r="C3545" t="s">
        <v>309</v>
      </c>
      <c r="D3545" t="s">
        <v>477</v>
      </c>
      <c r="E3545" t="s">
        <v>142</v>
      </c>
      <c r="F3545" t="s">
        <v>143</v>
      </c>
      <c r="G3545" s="133">
        <v>18</v>
      </c>
      <c r="H3545" t="s">
        <v>251</v>
      </c>
      <c r="I3545" t="s">
        <v>521</v>
      </c>
      <c r="J3545" t="s">
        <v>524</v>
      </c>
      <c r="K3545" s="327">
        <v>1167</v>
      </c>
      <c r="L3545" s="326">
        <v>0.82010000944137573</v>
      </c>
      <c r="M3545" s="326">
        <v>0.84320998191833496</v>
      </c>
      <c r="N3545" s="327">
        <v>5451</v>
      </c>
      <c r="O3545" s="326">
        <v>0.82204997539520264</v>
      </c>
      <c r="P3545" s="326">
        <v>0.85197997093200684</v>
      </c>
      <c r="Q3545" s="327">
        <v>99716</v>
      </c>
      <c r="R3545" s="326">
        <v>0.80817002058029175</v>
      </c>
      <c r="S3545" s="325">
        <v>0.84360998868942261</v>
      </c>
    </row>
    <row r="3546" spans="1:19" x14ac:dyDescent="0.25">
      <c r="A3546" t="s">
        <v>478</v>
      </c>
      <c r="B3546" t="s">
        <v>284</v>
      </c>
      <c r="C3546" t="s">
        <v>309</v>
      </c>
      <c r="D3546" t="s">
        <v>477</v>
      </c>
      <c r="E3546" t="s">
        <v>142</v>
      </c>
      <c r="F3546" t="s">
        <v>143</v>
      </c>
      <c r="G3546" s="133">
        <v>18</v>
      </c>
      <c r="H3546" t="s">
        <v>251</v>
      </c>
      <c r="I3546" t="s">
        <v>521</v>
      </c>
      <c r="J3546" t="s">
        <v>523</v>
      </c>
      <c r="K3546" s="327">
        <v>117</v>
      </c>
      <c r="L3546" s="326">
        <v>8.2220003008842468E-2</v>
      </c>
      <c r="M3546" s="326">
        <v>8.4540002048015594E-2</v>
      </c>
      <c r="N3546" s="327">
        <v>556</v>
      </c>
      <c r="O3546" s="326">
        <v>8.3849996328353882E-2</v>
      </c>
      <c r="P3546" s="326">
        <v>8.6900003254413605E-2</v>
      </c>
      <c r="Q3546" s="327">
        <v>10969</v>
      </c>
      <c r="R3546" s="326">
        <v>8.8899999856948853E-2</v>
      </c>
      <c r="S3546" s="325">
        <v>9.2799998819828033E-2</v>
      </c>
    </row>
    <row r="3547" spans="1:19" x14ac:dyDescent="0.25">
      <c r="A3547" t="s">
        <v>478</v>
      </c>
      <c r="B3547" t="s">
        <v>284</v>
      </c>
      <c r="C3547" t="s">
        <v>309</v>
      </c>
      <c r="D3547" t="s">
        <v>477</v>
      </c>
      <c r="E3547" t="s">
        <v>142</v>
      </c>
      <c r="F3547" t="s">
        <v>143</v>
      </c>
      <c r="G3547" s="133">
        <v>18</v>
      </c>
      <c r="H3547" t="s">
        <v>251</v>
      </c>
      <c r="I3547" t="s">
        <v>521</v>
      </c>
      <c r="J3547" t="s">
        <v>522</v>
      </c>
      <c r="K3547" s="327">
        <v>100</v>
      </c>
      <c r="L3547" s="326">
        <v>7.0270001888275146E-2</v>
      </c>
      <c r="M3547" s="326">
        <v>7.2250001132488251E-2</v>
      </c>
      <c r="N3547" s="327">
        <v>391</v>
      </c>
      <c r="O3547" s="326">
        <v>5.8970000594854348E-2</v>
      </c>
      <c r="P3547" s="326">
        <v>6.1110001057386398E-2</v>
      </c>
      <c r="Q3547" s="327">
        <v>7517</v>
      </c>
      <c r="R3547" s="326">
        <v>6.0920000076293952E-2</v>
      </c>
      <c r="S3547" s="325">
        <v>6.3589997589588165E-2</v>
      </c>
    </row>
    <row r="3548" spans="1:19" x14ac:dyDescent="0.25">
      <c r="A3548" t="s">
        <v>478</v>
      </c>
      <c r="B3548" t="s">
        <v>284</v>
      </c>
      <c r="C3548" t="s">
        <v>309</v>
      </c>
      <c r="D3548" t="s">
        <v>477</v>
      </c>
      <c r="E3548" t="s">
        <v>142</v>
      </c>
      <c r="F3548" t="s">
        <v>143</v>
      </c>
      <c r="G3548" s="133">
        <v>18</v>
      </c>
      <c r="H3548" t="s">
        <v>251</v>
      </c>
      <c r="I3548" t="s">
        <v>521</v>
      </c>
      <c r="J3548" t="s">
        <v>438</v>
      </c>
      <c r="K3548" s="327">
        <v>39</v>
      </c>
      <c r="L3548" s="326">
        <v>2.741000056266785E-2</v>
      </c>
      <c r="N3548" s="327">
        <v>233</v>
      </c>
      <c r="O3548" s="326">
        <v>3.5140000283718109E-2</v>
      </c>
      <c r="Q3548" s="327">
        <v>5183</v>
      </c>
      <c r="R3548" s="326">
        <v>4.2010001838207238E-2</v>
      </c>
      <c r="S3548" s="325"/>
    </row>
    <row r="3549" spans="1:19" x14ac:dyDescent="0.25">
      <c r="A3549" t="s">
        <v>478</v>
      </c>
      <c r="B3549" t="s">
        <v>284</v>
      </c>
      <c r="C3549" t="s">
        <v>309</v>
      </c>
      <c r="D3549" t="s">
        <v>477</v>
      </c>
      <c r="E3549" t="s">
        <v>142</v>
      </c>
      <c r="F3549" t="s">
        <v>143</v>
      </c>
      <c r="G3549">
        <v>18</v>
      </c>
      <c r="H3549" t="s">
        <v>251</v>
      </c>
      <c r="I3549" t="s">
        <v>517</v>
      </c>
      <c r="J3549" t="s">
        <v>520</v>
      </c>
      <c r="K3549" s="142">
        <v>510</v>
      </c>
      <c r="L3549" s="326">
        <v>0.35839998722076422</v>
      </c>
      <c r="N3549" s="142">
        <v>2402</v>
      </c>
      <c r="O3549" s="326">
        <v>0.36223998665809631</v>
      </c>
      <c r="Q3549" s="142">
        <v>43571</v>
      </c>
      <c r="R3549" s="326">
        <v>0.35313001275062561</v>
      </c>
    </row>
    <row r="3550" spans="1:19" x14ac:dyDescent="0.25">
      <c r="A3550" t="s">
        <v>478</v>
      </c>
      <c r="B3550" t="s">
        <v>284</v>
      </c>
      <c r="C3550" t="s">
        <v>309</v>
      </c>
      <c r="D3550" t="s">
        <v>477</v>
      </c>
      <c r="E3550" t="s">
        <v>142</v>
      </c>
      <c r="F3550" t="s">
        <v>143</v>
      </c>
      <c r="G3550" s="133">
        <v>18</v>
      </c>
      <c r="H3550" t="s">
        <v>251</v>
      </c>
      <c r="I3550" t="s">
        <v>517</v>
      </c>
      <c r="J3550" t="s">
        <v>519</v>
      </c>
      <c r="K3550" s="327">
        <v>368</v>
      </c>
      <c r="L3550" s="326">
        <v>0.25861001014709473</v>
      </c>
      <c r="N3550" s="327">
        <v>1793</v>
      </c>
      <c r="O3550" s="326">
        <v>0.27039998769760132</v>
      </c>
      <c r="Q3550" s="327">
        <v>34904</v>
      </c>
      <c r="R3550" s="326">
        <v>0.28288999199867249</v>
      </c>
      <c r="S3550" s="325"/>
    </row>
    <row r="3551" spans="1:19" x14ac:dyDescent="0.25">
      <c r="A3551" t="s">
        <v>478</v>
      </c>
      <c r="B3551" t="s">
        <v>284</v>
      </c>
      <c r="C3551" t="s">
        <v>309</v>
      </c>
      <c r="D3551" t="s">
        <v>477</v>
      </c>
      <c r="E3551" t="s">
        <v>142</v>
      </c>
      <c r="F3551" t="s">
        <v>143</v>
      </c>
      <c r="G3551" s="133">
        <v>18</v>
      </c>
      <c r="H3551" t="s">
        <v>251</v>
      </c>
      <c r="I3551" t="s">
        <v>517</v>
      </c>
      <c r="J3551" t="s">
        <v>518</v>
      </c>
      <c r="K3551" s="327">
        <v>545</v>
      </c>
      <c r="L3551" s="326">
        <v>0.38299000263214111</v>
      </c>
      <c r="N3551" s="327">
        <v>2436</v>
      </c>
      <c r="O3551" s="326">
        <v>0.36737000942230219</v>
      </c>
      <c r="Q3551" s="327">
        <v>44910</v>
      </c>
      <c r="R3551" s="326">
        <v>0.3639799952507019</v>
      </c>
      <c r="S3551" s="325"/>
    </row>
    <row r="3552" spans="1:19" x14ac:dyDescent="0.25">
      <c r="A3552" t="s">
        <v>478</v>
      </c>
      <c r="B3552" t="s">
        <v>284</v>
      </c>
      <c r="C3552" t="s">
        <v>309</v>
      </c>
      <c r="D3552" t="s">
        <v>477</v>
      </c>
      <c r="E3552" t="s">
        <v>142</v>
      </c>
      <c r="F3552" t="s">
        <v>143</v>
      </c>
      <c r="G3552" s="133">
        <v>18</v>
      </c>
      <c r="H3552" t="s">
        <v>251</v>
      </c>
      <c r="I3552" t="s">
        <v>513</v>
      </c>
      <c r="J3552" t="s">
        <v>516</v>
      </c>
      <c r="K3552" s="327">
        <v>63</v>
      </c>
      <c r="L3552" s="326">
        <v>4.4270001351833337E-2</v>
      </c>
      <c r="M3552" s="326">
        <v>4.5690000057220459E-2</v>
      </c>
      <c r="N3552" s="327">
        <v>248</v>
      </c>
      <c r="O3552" s="326">
        <v>3.7399999797344208E-2</v>
      </c>
      <c r="P3552" s="326">
        <v>3.9019998162984848E-2</v>
      </c>
      <c r="Q3552" s="327">
        <v>4179</v>
      </c>
      <c r="R3552" s="326">
        <v>3.3870000392198563E-2</v>
      </c>
      <c r="S3552" s="325">
        <v>3.8320001214742661E-2</v>
      </c>
    </row>
    <row r="3553" spans="1:19" x14ac:dyDescent="0.25">
      <c r="A3553" t="s">
        <v>478</v>
      </c>
      <c r="B3553" t="s">
        <v>284</v>
      </c>
      <c r="C3553" t="s">
        <v>309</v>
      </c>
      <c r="D3553" t="s">
        <v>477</v>
      </c>
      <c r="E3553" t="s">
        <v>142</v>
      </c>
      <c r="F3553" t="s">
        <v>143</v>
      </c>
      <c r="G3553" s="133">
        <v>18</v>
      </c>
      <c r="H3553" t="s">
        <v>251</v>
      </c>
      <c r="I3553" t="s">
        <v>513</v>
      </c>
      <c r="J3553" t="s">
        <v>515</v>
      </c>
      <c r="K3553" s="327">
        <v>171</v>
      </c>
      <c r="L3553" s="326">
        <v>0.120169997215271</v>
      </c>
      <c r="M3553" s="326">
        <v>0.12399999797344211</v>
      </c>
      <c r="N3553" s="327">
        <v>765</v>
      </c>
      <c r="O3553" s="326">
        <v>0.1153699979186058</v>
      </c>
      <c r="P3553" s="326">
        <v>0.1203799992799759</v>
      </c>
      <c r="Q3553" s="327">
        <v>13286</v>
      </c>
      <c r="R3553" s="326">
        <v>0.1076800003647804</v>
      </c>
      <c r="S3553" s="325">
        <v>0.12182000279426571</v>
      </c>
    </row>
    <row r="3554" spans="1:19" x14ac:dyDescent="0.25">
      <c r="A3554" t="s">
        <v>478</v>
      </c>
      <c r="B3554" t="s">
        <v>284</v>
      </c>
      <c r="C3554" t="s">
        <v>309</v>
      </c>
      <c r="D3554" t="s">
        <v>477</v>
      </c>
      <c r="E3554" t="s">
        <v>142</v>
      </c>
      <c r="F3554" t="s">
        <v>143</v>
      </c>
      <c r="G3554" s="133">
        <v>18</v>
      </c>
      <c r="H3554" t="s">
        <v>251</v>
      </c>
      <c r="I3554" t="s">
        <v>513</v>
      </c>
      <c r="J3554" t="s">
        <v>514</v>
      </c>
      <c r="K3554" s="327">
        <v>1145</v>
      </c>
      <c r="L3554" s="326">
        <v>0.80463999509811401</v>
      </c>
      <c r="M3554" s="326">
        <v>0.83030998706817627</v>
      </c>
      <c r="N3554" s="327">
        <v>5342</v>
      </c>
      <c r="O3554" s="326">
        <v>0.80561000108718872</v>
      </c>
      <c r="P3554" s="326">
        <v>0.84060001373291016</v>
      </c>
      <c r="Q3554" s="327">
        <v>91601</v>
      </c>
      <c r="R3554" s="326">
        <v>0.74239999055862427</v>
      </c>
      <c r="S3554" s="325">
        <v>0.83986997604370117</v>
      </c>
    </row>
    <row r="3555" spans="1:19" x14ac:dyDescent="0.25">
      <c r="A3555" t="s">
        <v>478</v>
      </c>
      <c r="B3555" t="s">
        <v>284</v>
      </c>
      <c r="C3555" t="s">
        <v>309</v>
      </c>
      <c r="D3555" t="s">
        <v>477</v>
      </c>
      <c r="E3555" t="s">
        <v>142</v>
      </c>
      <c r="F3555" t="s">
        <v>143</v>
      </c>
      <c r="G3555" s="133">
        <v>18</v>
      </c>
      <c r="H3555" t="s">
        <v>251</v>
      </c>
      <c r="I3555" t="s">
        <v>513</v>
      </c>
      <c r="J3555" t="s">
        <v>512</v>
      </c>
      <c r="K3555" s="327">
        <v>44</v>
      </c>
      <c r="L3555" s="326">
        <v>3.0920000746846199E-2</v>
      </c>
      <c r="N3555" s="327">
        <v>276</v>
      </c>
      <c r="O3555" s="326">
        <v>4.1620001196861267E-2</v>
      </c>
      <c r="Q3555" s="327">
        <v>14319</v>
      </c>
      <c r="R3555" s="326">
        <v>0.11604999750852581</v>
      </c>
      <c r="S3555" s="325"/>
    </row>
    <row r="3556" spans="1:19" x14ac:dyDescent="0.25">
      <c r="A3556" t="s">
        <v>478</v>
      </c>
      <c r="B3556" t="s">
        <v>284</v>
      </c>
      <c r="C3556" t="s">
        <v>309</v>
      </c>
      <c r="D3556" t="s">
        <v>477</v>
      </c>
      <c r="E3556" t="s">
        <v>142</v>
      </c>
      <c r="F3556" t="s">
        <v>143</v>
      </c>
      <c r="G3556" s="133">
        <v>18</v>
      </c>
      <c r="H3556" t="s">
        <v>251</v>
      </c>
      <c r="I3556" t="s">
        <v>575</v>
      </c>
      <c r="J3556" t="s">
        <v>511</v>
      </c>
      <c r="K3556" s="327">
        <v>9</v>
      </c>
      <c r="L3556" s="326">
        <v>6.3200001604855061E-3</v>
      </c>
      <c r="M3556" s="326">
        <v>7.890000008046627E-3</v>
      </c>
      <c r="N3556" s="327">
        <v>69</v>
      </c>
      <c r="O3556" s="326">
        <v>1.0409999638795849E-2</v>
      </c>
      <c r="P3556" s="326">
        <v>1.145999971777201E-2</v>
      </c>
      <c r="Q3556" s="327">
        <v>5100</v>
      </c>
      <c r="R3556" s="326">
        <v>4.1329998522996902E-2</v>
      </c>
      <c r="S3556" s="325">
        <v>4.4070001691579819E-2</v>
      </c>
    </row>
    <row r="3557" spans="1:19" x14ac:dyDescent="0.25">
      <c r="A3557" t="s">
        <v>478</v>
      </c>
      <c r="B3557" t="s">
        <v>284</v>
      </c>
      <c r="C3557" t="s">
        <v>309</v>
      </c>
      <c r="D3557" t="s">
        <v>477</v>
      </c>
      <c r="E3557" t="s">
        <v>142</v>
      </c>
      <c r="F3557" t="s">
        <v>143</v>
      </c>
      <c r="G3557" s="133">
        <v>18</v>
      </c>
      <c r="H3557" t="s">
        <v>251</v>
      </c>
      <c r="I3557" t="s">
        <v>575</v>
      </c>
      <c r="J3557" t="s">
        <v>510</v>
      </c>
      <c r="K3557" s="327">
        <v>2</v>
      </c>
      <c r="L3557" s="326">
        <v>1.4100000262260439E-3</v>
      </c>
      <c r="M3557" s="326">
        <v>1.7500000540167089E-3</v>
      </c>
      <c r="N3557" s="327">
        <v>18</v>
      </c>
      <c r="O3557" s="326">
        <v>2.7099999133497481E-3</v>
      </c>
      <c r="P3557" s="326">
        <v>2.989999949932098E-3</v>
      </c>
      <c r="Q3557" s="327">
        <v>2781</v>
      </c>
      <c r="R3557" s="326">
        <v>2.2539999336004261E-2</v>
      </c>
      <c r="S3557" s="325">
        <v>2.4029999971389771E-2</v>
      </c>
    </row>
    <row r="3558" spans="1:19" x14ac:dyDescent="0.25">
      <c r="A3558" t="s">
        <v>478</v>
      </c>
      <c r="B3558" t="s">
        <v>284</v>
      </c>
      <c r="C3558" t="s">
        <v>309</v>
      </c>
      <c r="D3558" t="s">
        <v>477</v>
      </c>
      <c r="E3558" t="s">
        <v>142</v>
      </c>
      <c r="F3558" t="s">
        <v>143</v>
      </c>
      <c r="G3558" s="133">
        <v>18</v>
      </c>
      <c r="H3558" t="s">
        <v>251</v>
      </c>
      <c r="I3558" t="s">
        <v>575</v>
      </c>
      <c r="J3558" t="s">
        <v>509</v>
      </c>
      <c r="K3558" s="327">
        <v>7</v>
      </c>
      <c r="L3558" s="326">
        <v>4.9200002104043961E-3</v>
      </c>
      <c r="M3558" s="326">
        <v>6.1300001107156277E-3</v>
      </c>
      <c r="N3558" s="327">
        <v>30</v>
      </c>
      <c r="O3558" s="326">
        <v>4.5199999585747719E-3</v>
      </c>
      <c r="P3558" s="326">
        <v>4.980000201612711E-3</v>
      </c>
      <c r="Q3558" s="327">
        <v>909</v>
      </c>
      <c r="R3558" s="326">
        <v>7.3699997738003731E-3</v>
      </c>
      <c r="S3558" s="325">
        <v>7.8499997034668922E-3</v>
      </c>
    </row>
    <row r="3559" spans="1:19" x14ac:dyDescent="0.25">
      <c r="A3559" t="s">
        <v>478</v>
      </c>
      <c r="B3559" t="s">
        <v>284</v>
      </c>
      <c r="C3559" t="s">
        <v>309</v>
      </c>
      <c r="D3559" t="s">
        <v>477</v>
      </c>
      <c r="E3559" t="s">
        <v>142</v>
      </c>
      <c r="F3559" t="s">
        <v>143</v>
      </c>
      <c r="G3559" s="133">
        <v>18</v>
      </c>
      <c r="H3559" t="s">
        <v>251</v>
      </c>
      <c r="I3559" t="s">
        <v>575</v>
      </c>
      <c r="J3559" t="s">
        <v>508</v>
      </c>
      <c r="K3559" s="327">
        <v>16</v>
      </c>
      <c r="L3559" s="326">
        <v>1.123999990522861E-2</v>
      </c>
      <c r="M3559" s="326">
        <v>1.4019999653100969E-2</v>
      </c>
      <c r="N3559" s="327">
        <v>148</v>
      </c>
      <c r="O3559" s="326">
        <v>2.232000045478344E-2</v>
      </c>
      <c r="P3559" s="326">
        <v>2.4579999968409538E-2</v>
      </c>
      <c r="Q3559" s="327">
        <v>2219</v>
      </c>
      <c r="R3559" s="326">
        <v>1.7980000004172329E-2</v>
      </c>
      <c r="S3559" s="325">
        <v>1.9169999286532399E-2</v>
      </c>
    </row>
    <row r="3560" spans="1:19" x14ac:dyDescent="0.25">
      <c r="A3560" t="s">
        <v>478</v>
      </c>
      <c r="B3560" t="s">
        <v>284</v>
      </c>
      <c r="C3560" t="s">
        <v>309</v>
      </c>
      <c r="D3560" t="s">
        <v>477</v>
      </c>
      <c r="E3560" t="s">
        <v>142</v>
      </c>
      <c r="F3560" t="s">
        <v>143</v>
      </c>
      <c r="G3560" s="133">
        <v>18</v>
      </c>
      <c r="H3560" t="s">
        <v>251</v>
      </c>
      <c r="I3560" t="s">
        <v>575</v>
      </c>
      <c r="J3560" t="s">
        <v>438</v>
      </c>
      <c r="K3560" s="327">
        <v>282</v>
      </c>
      <c r="L3560" s="326">
        <v>0.198170006275177</v>
      </c>
      <c r="N3560" s="327">
        <v>611</v>
      </c>
      <c r="O3560" s="326">
        <v>9.2139996588230133E-2</v>
      </c>
      <c r="Q3560" s="327">
        <v>7648</v>
      </c>
      <c r="R3560" s="326">
        <v>6.1980001628398902E-2</v>
      </c>
      <c r="S3560" s="325"/>
    </row>
    <row r="3561" spans="1:19" x14ac:dyDescent="0.25">
      <c r="A3561" t="s">
        <v>478</v>
      </c>
      <c r="B3561" t="s">
        <v>284</v>
      </c>
      <c r="C3561" t="s">
        <v>309</v>
      </c>
      <c r="D3561" t="s">
        <v>477</v>
      </c>
      <c r="E3561" t="s">
        <v>142</v>
      </c>
      <c r="F3561" t="s">
        <v>143</v>
      </c>
      <c r="G3561" s="133">
        <v>18</v>
      </c>
      <c r="H3561" t="s">
        <v>251</v>
      </c>
      <c r="I3561" t="s">
        <v>575</v>
      </c>
      <c r="J3561" t="s">
        <v>507</v>
      </c>
      <c r="K3561" s="327">
        <v>1107</v>
      </c>
      <c r="L3561" s="326">
        <v>0.77793002128601074</v>
      </c>
      <c r="M3561" s="326">
        <v>0.97020000219345093</v>
      </c>
      <c r="N3561" s="327">
        <v>5755</v>
      </c>
      <c r="O3561" s="326">
        <v>0.86789000034332275</v>
      </c>
      <c r="P3561" s="326">
        <v>0.95598000288009644</v>
      </c>
      <c r="Q3561" s="327">
        <v>104728</v>
      </c>
      <c r="R3561" s="326">
        <v>0.84878998994827271</v>
      </c>
      <c r="S3561" s="325">
        <v>0.90487998723983765</v>
      </c>
    </row>
    <row r="3562" spans="1:19" x14ac:dyDescent="0.25">
      <c r="A3562" t="s">
        <v>478</v>
      </c>
      <c r="B3562" t="s">
        <v>284</v>
      </c>
      <c r="C3562" t="s">
        <v>309</v>
      </c>
      <c r="D3562" t="s">
        <v>477</v>
      </c>
      <c r="E3562" t="s">
        <v>142</v>
      </c>
      <c r="F3562" t="s">
        <v>143</v>
      </c>
      <c r="G3562">
        <v>18</v>
      </c>
      <c r="H3562" t="s">
        <v>251</v>
      </c>
      <c r="I3562" t="s">
        <v>576</v>
      </c>
      <c r="J3562" t="s">
        <v>485</v>
      </c>
      <c r="K3562" s="142">
        <v>0</v>
      </c>
      <c r="L3562" s="326">
        <v>0</v>
      </c>
      <c r="N3562" s="142">
        <v>0</v>
      </c>
      <c r="O3562" s="326">
        <v>0</v>
      </c>
      <c r="Q3562" s="142">
        <v>2</v>
      </c>
      <c r="R3562" s="326">
        <v>1.99999994947575E-5</v>
      </c>
      <c r="S3562" s="326">
        <v>0.5</v>
      </c>
    </row>
    <row r="3563" spans="1:19" x14ac:dyDescent="0.25">
      <c r="A3563" t="s">
        <v>478</v>
      </c>
      <c r="B3563" t="s">
        <v>284</v>
      </c>
      <c r="C3563" t="s">
        <v>309</v>
      </c>
      <c r="D3563" t="s">
        <v>477</v>
      </c>
      <c r="E3563" t="s">
        <v>142</v>
      </c>
      <c r="F3563" t="s">
        <v>143</v>
      </c>
      <c r="G3563" s="133">
        <v>18</v>
      </c>
      <c r="H3563" t="s">
        <v>251</v>
      </c>
      <c r="I3563" t="s">
        <v>576</v>
      </c>
      <c r="J3563" t="s">
        <v>484</v>
      </c>
      <c r="K3563" s="327">
        <v>0</v>
      </c>
      <c r="L3563" s="326">
        <v>0</v>
      </c>
      <c r="N3563" s="327">
        <v>0</v>
      </c>
      <c r="O3563" s="326">
        <v>0</v>
      </c>
      <c r="Q3563" s="327">
        <v>2</v>
      </c>
      <c r="R3563" s="326">
        <v>1.99999994947575E-5</v>
      </c>
      <c r="S3563" s="325">
        <v>0.5</v>
      </c>
    </row>
    <row r="3564" spans="1:19" x14ac:dyDescent="0.25">
      <c r="A3564" t="s">
        <v>478</v>
      </c>
      <c r="B3564" t="s">
        <v>284</v>
      </c>
      <c r="C3564" t="s">
        <v>309</v>
      </c>
      <c r="D3564" t="s">
        <v>477</v>
      </c>
      <c r="E3564" t="s">
        <v>142</v>
      </c>
      <c r="F3564" t="s">
        <v>143</v>
      </c>
      <c r="G3564" s="133">
        <v>18</v>
      </c>
      <c r="H3564" t="s">
        <v>251</v>
      </c>
      <c r="I3564" t="s">
        <v>576</v>
      </c>
      <c r="J3564" t="s">
        <v>438</v>
      </c>
      <c r="K3564" s="327">
        <v>1423</v>
      </c>
      <c r="L3564" s="326">
        <v>1</v>
      </c>
      <c r="N3564" s="327">
        <v>6631</v>
      </c>
      <c r="O3564" s="326">
        <v>1</v>
      </c>
      <c r="Q3564" s="327">
        <v>123381</v>
      </c>
      <c r="R3564" s="326">
        <v>0.99997001886367798</v>
      </c>
      <c r="S3564" s="325"/>
    </row>
    <row r="3565" spans="1:19" x14ac:dyDescent="0.25">
      <c r="A3565" t="s">
        <v>478</v>
      </c>
      <c r="B3565" t="s">
        <v>284</v>
      </c>
      <c r="C3565" t="s">
        <v>309</v>
      </c>
      <c r="D3565" t="s">
        <v>477</v>
      </c>
      <c r="E3565" t="s">
        <v>142</v>
      </c>
      <c r="F3565" t="s">
        <v>143</v>
      </c>
      <c r="G3565" s="133">
        <v>18</v>
      </c>
      <c r="H3565" t="s">
        <v>251</v>
      </c>
      <c r="I3565" t="s">
        <v>504</v>
      </c>
      <c r="J3565" t="s">
        <v>506</v>
      </c>
      <c r="K3565" s="327">
        <v>44</v>
      </c>
      <c r="L3565" s="326">
        <v>3.0920000746846199E-2</v>
      </c>
      <c r="N3565" s="327">
        <v>276</v>
      </c>
      <c r="O3565" s="326">
        <v>4.1620001196861267E-2</v>
      </c>
      <c r="Q3565" s="327">
        <v>14319</v>
      </c>
      <c r="R3565" s="326">
        <v>0.11604999750852581</v>
      </c>
      <c r="S3565" s="325"/>
    </row>
    <row r="3566" spans="1:19" x14ac:dyDescent="0.25">
      <c r="A3566" t="s">
        <v>478</v>
      </c>
      <c r="B3566" t="s">
        <v>284</v>
      </c>
      <c r="C3566" t="s">
        <v>309</v>
      </c>
      <c r="D3566" t="s">
        <v>477</v>
      </c>
      <c r="E3566" t="s">
        <v>142</v>
      </c>
      <c r="F3566" t="s">
        <v>143</v>
      </c>
      <c r="G3566" s="133">
        <v>18</v>
      </c>
      <c r="H3566" t="s">
        <v>251</v>
      </c>
      <c r="I3566" t="s">
        <v>504</v>
      </c>
      <c r="J3566" t="s">
        <v>424</v>
      </c>
      <c r="K3566" s="327">
        <v>171</v>
      </c>
      <c r="L3566" s="326">
        <v>0.120169997215271</v>
      </c>
      <c r="M3566" s="326">
        <v>0.12399999797344211</v>
      </c>
      <c r="N3566" s="327">
        <v>765</v>
      </c>
      <c r="O3566" s="326">
        <v>0.1153699979186058</v>
      </c>
      <c r="P3566" s="326">
        <v>0.1203799992799759</v>
      </c>
      <c r="Q3566" s="327">
        <v>13286</v>
      </c>
      <c r="R3566" s="326">
        <v>0.1076800003647804</v>
      </c>
      <c r="S3566" s="325">
        <v>0.12182000279426571</v>
      </c>
    </row>
    <row r="3567" spans="1:19" x14ac:dyDescent="0.25">
      <c r="A3567" t="s">
        <v>478</v>
      </c>
      <c r="B3567" t="s">
        <v>284</v>
      </c>
      <c r="C3567" t="s">
        <v>309</v>
      </c>
      <c r="D3567" t="s">
        <v>477</v>
      </c>
      <c r="E3567" t="s">
        <v>142</v>
      </c>
      <c r="F3567" t="s">
        <v>143</v>
      </c>
      <c r="G3567" s="133">
        <v>18</v>
      </c>
      <c r="H3567" t="s">
        <v>251</v>
      </c>
      <c r="I3567" t="s">
        <v>504</v>
      </c>
      <c r="J3567" t="s">
        <v>455</v>
      </c>
      <c r="K3567" s="327">
        <v>488</v>
      </c>
      <c r="L3567" s="326">
        <v>0.34294000267982477</v>
      </c>
      <c r="M3567" s="326">
        <v>0.35387998819351202</v>
      </c>
      <c r="N3567" s="327">
        <v>2451</v>
      </c>
      <c r="O3567" s="326">
        <v>0.36963000893592829</v>
      </c>
      <c r="P3567" s="326">
        <v>0.38567999005317688</v>
      </c>
      <c r="Q3567" s="327">
        <v>43045</v>
      </c>
      <c r="R3567" s="326">
        <v>0.34887000918388372</v>
      </c>
      <c r="S3567" s="325">
        <v>0.39467000961303711</v>
      </c>
    </row>
    <row r="3568" spans="1:19" x14ac:dyDescent="0.25">
      <c r="A3568" t="s">
        <v>478</v>
      </c>
      <c r="B3568" t="s">
        <v>284</v>
      </c>
      <c r="C3568" t="s">
        <v>309</v>
      </c>
      <c r="D3568" t="s">
        <v>477</v>
      </c>
      <c r="E3568" t="s">
        <v>142</v>
      </c>
      <c r="F3568" t="s">
        <v>143</v>
      </c>
      <c r="G3568">
        <v>18</v>
      </c>
      <c r="H3568" t="s">
        <v>251</v>
      </c>
      <c r="I3568" t="s">
        <v>504</v>
      </c>
      <c r="J3568" t="s">
        <v>505</v>
      </c>
      <c r="K3568" s="142">
        <v>586</v>
      </c>
      <c r="L3568" s="326">
        <v>0.4118100106716156</v>
      </c>
      <c r="M3568" s="326">
        <v>0.4249500036239624</v>
      </c>
      <c r="N3568" s="142">
        <v>2573</v>
      </c>
      <c r="O3568" s="326">
        <v>0.38802999258041382</v>
      </c>
      <c r="P3568" s="326">
        <v>0.40487998723983759</v>
      </c>
      <c r="Q3568" s="142">
        <v>42835</v>
      </c>
      <c r="R3568" s="326">
        <v>0.34716999530792242</v>
      </c>
      <c r="S3568" s="326">
        <v>0.39274001121521002</v>
      </c>
    </row>
    <row r="3569" spans="1:19" x14ac:dyDescent="0.25">
      <c r="A3569" t="s">
        <v>478</v>
      </c>
      <c r="B3569" t="s">
        <v>284</v>
      </c>
      <c r="C3569" t="s">
        <v>309</v>
      </c>
      <c r="D3569" t="s">
        <v>477</v>
      </c>
      <c r="E3569" t="s">
        <v>142</v>
      </c>
      <c r="F3569" t="s">
        <v>143</v>
      </c>
      <c r="G3569" s="133">
        <v>18</v>
      </c>
      <c r="H3569" t="s">
        <v>251</v>
      </c>
      <c r="I3569" t="s">
        <v>504</v>
      </c>
      <c r="J3569" t="s">
        <v>503</v>
      </c>
      <c r="K3569" s="327">
        <v>134</v>
      </c>
      <c r="L3569" s="326">
        <v>9.4169996678829193E-2</v>
      </c>
      <c r="M3569" s="326">
        <v>9.717000275850296E-2</v>
      </c>
      <c r="N3569" s="327">
        <v>566</v>
      </c>
      <c r="O3569" s="326">
        <v>8.5359998047351837E-2</v>
      </c>
      <c r="P3569" s="326">
        <v>8.9060001075267792E-2</v>
      </c>
      <c r="Q3569" s="327">
        <v>9900</v>
      </c>
      <c r="R3569" s="326">
        <v>8.0239996314048767E-2</v>
      </c>
      <c r="S3569" s="325">
        <v>9.0769998729228973E-2</v>
      </c>
    </row>
    <row r="3570" spans="1:19" x14ac:dyDescent="0.25">
      <c r="A3570" t="s">
        <v>478</v>
      </c>
      <c r="B3570" t="s">
        <v>284</v>
      </c>
      <c r="C3570" t="s">
        <v>309</v>
      </c>
      <c r="D3570" t="s">
        <v>477</v>
      </c>
      <c r="E3570" t="s">
        <v>142</v>
      </c>
      <c r="F3570" t="s">
        <v>143</v>
      </c>
      <c r="G3570">
        <v>18</v>
      </c>
      <c r="H3570" t="s">
        <v>251</v>
      </c>
      <c r="I3570" t="s">
        <v>501</v>
      </c>
      <c r="J3570" t="s">
        <v>502</v>
      </c>
      <c r="K3570" s="142">
        <v>44</v>
      </c>
      <c r="L3570" s="326">
        <v>3.0920000746846199E-2</v>
      </c>
      <c r="N3570" s="142">
        <v>276</v>
      </c>
      <c r="O3570" s="326">
        <v>4.1620001196861267E-2</v>
      </c>
      <c r="Q3570" s="142">
        <v>14319</v>
      </c>
      <c r="R3570" s="326">
        <v>0.11604999750852581</v>
      </c>
    </row>
    <row r="3571" spans="1:19" x14ac:dyDescent="0.25">
      <c r="A3571" t="s">
        <v>478</v>
      </c>
      <c r="B3571" t="s">
        <v>284</v>
      </c>
      <c r="C3571" t="s">
        <v>309</v>
      </c>
      <c r="D3571" t="s">
        <v>477</v>
      </c>
      <c r="E3571" t="s">
        <v>142</v>
      </c>
      <c r="F3571" t="s">
        <v>143</v>
      </c>
      <c r="G3571" s="133">
        <v>18</v>
      </c>
      <c r="H3571" t="s">
        <v>251</v>
      </c>
      <c r="I3571" t="s">
        <v>501</v>
      </c>
      <c r="J3571" t="s">
        <v>500</v>
      </c>
      <c r="K3571" s="327">
        <v>1379</v>
      </c>
      <c r="L3571" s="326">
        <v>0.96907997131347656</v>
      </c>
      <c r="M3571" s="326">
        <v>1</v>
      </c>
      <c r="N3571" s="327">
        <v>6355</v>
      </c>
      <c r="O3571" s="326">
        <v>0.95837998390197754</v>
      </c>
      <c r="P3571" s="326">
        <v>1</v>
      </c>
      <c r="Q3571" s="327">
        <v>109066</v>
      </c>
      <c r="R3571" s="326">
        <v>0.88394999504089355</v>
      </c>
      <c r="S3571" s="325">
        <v>1</v>
      </c>
    </row>
    <row r="3572" spans="1:19" x14ac:dyDescent="0.25">
      <c r="A3572" t="s">
        <v>478</v>
      </c>
      <c r="B3572" t="s">
        <v>284</v>
      </c>
      <c r="C3572" t="s">
        <v>309</v>
      </c>
      <c r="D3572" t="s">
        <v>477</v>
      </c>
      <c r="E3572" t="s">
        <v>142</v>
      </c>
      <c r="F3572" t="s">
        <v>143</v>
      </c>
      <c r="G3572" s="133">
        <v>18</v>
      </c>
      <c r="H3572" t="s">
        <v>251</v>
      </c>
      <c r="I3572" t="s">
        <v>577</v>
      </c>
      <c r="J3572" t="s">
        <v>493</v>
      </c>
      <c r="K3572" s="327">
        <v>851</v>
      </c>
      <c r="L3572" s="326">
        <v>0.5980299711227417</v>
      </c>
      <c r="N3572" s="327">
        <v>1666</v>
      </c>
      <c r="O3572" s="326">
        <v>0.25123998522758478</v>
      </c>
      <c r="Q3572" s="327">
        <v>45663</v>
      </c>
      <c r="R3572" s="326">
        <v>0.37009000778198242</v>
      </c>
      <c r="S3572" s="325"/>
    </row>
    <row r="3573" spans="1:19" x14ac:dyDescent="0.25">
      <c r="A3573" t="s">
        <v>478</v>
      </c>
      <c r="B3573" t="s">
        <v>284</v>
      </c>
      <c r="C3573" t="s">
        <v>309</v>
      </c>
      <c r="D3573" t="s">
        <v>477</v>
      </c>
      <c r="E3573" t="s">
        <v>142</v>
      </c>
      <c r="F3573" t="s">
        <v>143</v>
      </c>
      <c r="G3573" s="133">
        <v>18</v>
      </c>
      <c r="H3573" t="s">
        <v>251</v>
      </c>
      <c r="I3573" t="s">
        <v>577</v>
      </c>
      <c r="J3573" t="s">
        <v>492</v>
      </c>
      <c r="K3573" s="327">
        <v>452</v>
      </c>
      <c r="L3573" s="326">
        <v>0.31764000654220581</v>
      </c>
      <c r="M3573" s="326">
        <v>0.79021000862121582</v>
      </c>
      <c r="N3573" s="327">
        <v>3831</v>
      </c>
      <c r="O3573" s="326">
        <v>0.57774001359939575</v>
      </c>
      <c r="P3573" s="326">
        <v>0.77160000801086426</v>
      </c>
      <c r="Q3573" s="327">
        <v>63272</v>
      </c>
      <c r="R3573" s="326">
        <v>0.51279997825622559</v>
      </c>
      <c r="S3573" s="325">
        <v>0.81407999992370605</v>
      </c>
    </row>
    <row r="3574" spans="1:19" x14ac:dyDescent="0.25">
      <c r="A3574" t="s">
        <v>478</v>
      </c>
      <c r="B3574" t="s">
        <v>284</v>
      </c>
      <c r="C3574" t="s">
        <v>309</v>
      </c>
      <c r="D3574" t="s">
        <v>477</v>
      </c>
      <c r="E3574" t="s">
        <v>142</v>
      </c>
      <c r="F3574" t="s">
        <v>143</v>
      </c>
      <c r="G3574" s="133">
        <v>18</v>
      </c>
      <c r="H3574" t="s">
        <v>251</v>
      </c>
      <c r="I3574" t="s">
        <v>577</v>
      </c>
      <c r="J3574" t="s">
        <v>491</v>
      </c>
      <c r="K3574" s="327">
        <v>64</v>
      </c>
      <c r="L3574" s="326">
        <v>4.4980000704526901E-2</v>
      </c>
      <c r="M3574" s="326">
        <v>0.1118900030851364</v>
      </c>
      <c r="N3574" s="327">
        <v>744</v>
      </c>
      <c r="O3574" s="326">
        <v>0.1121999993920326</v>
      </c>
      <c r="P3574" s="326">
        <v>0.14984999597072601</v>
      </c>
      <c r="Q3574" s="327">
        <v>9186</v>
      </c>
      <c r="R3574" s="326">
        <v>7.4450001120567322E-2</v>
      </c>
      <c r="S3574" s="325">
        <v>0.11818999797105791</v>
      </c>
    </row>
    <row r="3575" spans="1:19" x14ac:dyDescent="0.25">
      <c r="A3575" t="s">
        <v>478</v>
      </c>
      <c r="B3575" t="s">
        <v>284</v>
      </c>
      <c r="C3575" t="s">
        <v>309</v>
      </c>
      <c r="D3575" t="s">
        <v>477</v>
      </c>
      <c r="E3575" t="s">
        <v>142</v>
      </c>
      <c r="F3575" t="s">
        <v>143</v>
      </c>
      <c r="G3575" s="133">
        <v>18</v>
      </c>
      <c r="H3575" t="s">
        <v>251</v>
      </c>
      <c r="I3575" t="s">
        <v>577</v>
      </c>
      <c r="J3575" t="s">
        <v>490</v>
      </c>
      <c r="K3575" s="327">
        <v>26</v>
      </c>
      <c r="L3575" s="326">
        <v>1.8270000815391541E-2</v>
      </c>
      <c r="M3575" s="326">
        <v>4.544999822974205E-2</v>
      </c>
      <c r="N3575" s="327">
        <v>270</v>
      </c>
      <c r="O3575" s="326">
        <v>4.0720000863075263E-2</v>
      </c>
      <c r="P3575" s="326">
        <v>5.437999963760376E-2</v>
      </c>
      <c r="Q3575" s="327">
        <v>3071</v>
      </c>
      <c r="R3575" s="326">
        <v>2.489000000059605E-2</v>
      </c>
      <c r="S3575" s="325">
        <v>3.9510000497102737E-2</v>
      </c>
    </row>
    <row r="3576" spans="1:19" x14ac:dyDescent="0.25">
      <c r="A3576" t="s">
        <v>478</v>
      </c>
      <c r="B3576" t="s">
        <v>284</v>
      </c>
      <c r="C3576" t="s">
        <v>309</v>
      </c>
      <c r="D3576" t="s">
        <v>477</v>
      </c>
      <c r="E3576" t="s">
        <v>142</v>
      </c>
      <c r="F3576" t="s">
        <v>143</v>
      </c>
      <c r="G3576" s="133">
        <v>18</v>
      </c>
      <c r="H3576" t="s">
        <v>251</v>
      </c>
      <c r="I3576" t="s">
        <v>577</v>
      </c>
      <c r="J3576" t="s">
        <v>489</v>
      </c>
      <c r="K3576" s="327">
        <v>19</v>
      </c>
      <c r="L3576" s="326">
        <v>1.334999967366457E-2</v>
      </c>
      <c r="M3576" s="326">
        <v>3.3220000565052032E-2</v>
      </c>
      <c r="N3576" s="327">
        <v>92</v>
      </c>
      <c r="O3576" s="326">
        <v>1.386999990791082E-2</v>
      </c>
      <c r="P3576" s="326">
        <v>1.8530000001192089E-2</v>
      </c>
      <c r="Q3576" s="327">
        <v>1819</v>
      </c>
      <c r="R3576" s="326">
        <v>1.473999954760075E-2</v>
      </c>
      <c r="S3576" s="325">
        <v>2.339999936521053E-2</v>
      </c>
    </row>
    <row r="3577" spans="1:19" x14ac:dyDescent="0.25">
      <c r="A3577" t="s">
        <v>478</v>
      </c>
      <c r="B3577" t="s">
        <v>284</v>
      </c>
      <c r="C3577" t="s">
        <v>309</v>
      </c>
      <c r="D3577" t="s">
        <v>477</v>
      </c>
      <c r="E3577" t="s">
        <v>142</v>
      </c>
      <c r="F3577" t="s">
        <v>143</v>
      </c>
      <c r="G3577">
        <v>18</v>
      </c>
      <c r="H3577" t="s">
        <v>251</v>
      </c>
      <c r="I3577" t="s">
        <v>577</v>
      </c>
      <c r="J3577" t="s">
        <v>488</v>
      </c>
      <c r="K3577" s="142">
        <v>11</v>
      </c>
      <c r="L3577" s="326">
        <v>7.7300001867115498E-3</v>
      </c>
      <c r="M3577" s="326">
        <v>1.9230000674724579E-2</v>
      </c>
      <c r="N3577" s="142">
        <v>28</v>
      </c>
      <c r="O3577" s="326">
        <v>4.2200000025331974E-3</v>
      </c>
      <c r="P3577" s="326">
        <v>5.6400001049041748E-3</v>
      </c>
      <c r="Q3577" s="142">
        <v>374</v>
      </c>
      <c r="R3577" s="326">
        <v>3.03000002168119E-3</v>
      </c>
      <c r="S3577" s="326">
        <v>4.8099998384714127E-3</v>
      </c>
    </row>
    <row r="3578" spans="1:19" x14ac:dyDescent="0.25">
      <c r="A3578" t="s">
        <v>478</v>
      </c>
      <c r="B3578" t="s">
        <v>284</v>
      </c>
      <c r="C3578" t="s">
        <v>309</v>
      </c>
      <c r="D3578" t="s">
        <v>477</v>
      </c>
      <c r="E3578" t="s">
        <v>142</v>
      </c>
      <c r="F3578" t="s">
        <v>143</v>
      </c>
      <c r="G3578" s="133">
        <v>18</v>
      </c>
      <c r="H3578" t="s">
        <v>251</v>
      </c>
      <c r="I3578" t="s">
        <v>499</v>
      </c>
      <c r="J3578" t="s">
        <v>261</v>
      </c>
      <c r="K3578" s="327">
        <v>1412</v>
      </c>
      <c r="L3578" s="326">
        <v>0.99226999282836914</v>
      </c>
      <c r="N3578" s="327">
        <v>6576</v>
      </c>
      <c r="O3578" s="326">
        <v>0.99171000719070435</v>
      </c>
      <c r="Q3578" s="327">
        <v>122496</v>
      </c>
      <c r="R3578" s="326">
        <v>0.99278998374938965</v>
      </c>
      <c r="S3578" s="325"/>
    </row>
    <row r="3579" spans="1:19" x14ac:dyDescent="0.25">
      <c r="A3579" t="s">
        <v>478</v>
      </c>
      <c r="B3579" t="s">
        <v>284</v>
      </c>
      <c r="C3579" t="s">
        <v>309</v>
      </c>
      <c r="D3579" t="s">
        <v>477</v>
      </c>
      <c r="E3579" t="s">
        <v>142</v>
      </c>
      <c r="F3579" t="s">
        <v>143</v>
      </c>
      <c r="G3579">
        <v>18</v>
      </c>
      <c r="H3579" t="s">
        <v>251</v>
      </c>
      <c r="I3579" t="s">
        <v>499</v>
      </c>
      <c r="J3579" t="s">
        <v>262</v>
      </c>
      <c r="K3579" s="142">
        <v>11</v>
      </c>
      <c r="L3579" s="326">
        <v>7.7300001867115498E-3</v>
      </c>
      <c r="N3579" s="142">
        <v>55</v>
      </c>
      <c r="O3579" s="326">
        <v>8.2900002598762512E-3</v>
      </c>
      <c r="Q3579" s="142">
        <v>889</v>
      </c>
      <c r="R3579" s="326">
        <v>7.2099999524652958E-3</v>
      </c>
    </row>
    <row r="3580" spans="1:19" x14ac:dyDescent="0.25">
      <c r="A3580" t="s">
        <v>478</v>
      </c>
      <c r="B3580" t="s">
        <v>284</v>
      </c>
      <c r="C3580" t="s">
        <v>309</v>
      </c>
      <c r="D3580" t="s">
        <v>477</v>
      </c>
      <c r="E3580" t="s">
        <v>142</v>
      </c>
      <c r="F3580" t="s">
        <v>143</v>
      </c>
      <c r="G3580">
        <v>18</v>
      </c>
      <c r="H3580" t="s">
        <v>251</v>
      </c>
      <c r="I3580" t="s">
        <v>578</v>
      </c>
      <c r="J3580" t="s">
        <v>498</v>
      </c>
      <c r="K3580" s="142">
        <v>176</v>
      </c>
      <c r="L3580" s="326">
        <v>0.1236800029873848</v>
      </c>
      <c r="N3580" s="142">
        <v>520</v>
      </c>
      <c r="O3580" s="326">
        <v>7.8419998288154602E-2</v>
      </c>
      <c r="Q3580" s="142">
        <v>17871</v>
      </c>
      <c r="R3580" s="326">
        <v>0.1448400020599365</v>
      </c>
    </row>
    <row r="3581" spans="1:19" x14ac:dyDescent="0.25">
      <c r="A3581" t="s">
        <v>478</v>
      </c>
      <c r="B3581" t="s">
        <v>284</v>
      </c>
      <c r="C3581" t="s">
        <v>309</v>
      </c>
      <c r="D3581" t="s">
        <v>477</v>
      </c>
      <c r="E3581" t="s">
        <v>142</v>
      </c>
      <c r="F3581" t="s">
        <v>143</v>
      </c>
      <c r="G3581" s="133">
        <v>18</v>
      </c>
      <c r="H3581" t="s">
        <v>251</v>
      </c>
      <c r="I3581" t="s">
        <v>578</v>
      </c>
      <c r="J3581" t="s">
        <v>497</v>
      </c>
      <c r="K3581" s="327">
        <v>221</v>
      </c>
      <c r="L3581" s="326">
        <v>0.1553100049495697</v>
      </c>
      <c r="N3581" s="327">
        <v>1012</v>
      </c>
      <c r="O3581" s="326">
        <v>0.15262000262737269</v>
      </c>
      <c r="Q3581" s="327">
        <v>21943</v>
      </c>
      <c r="R3581" s="326">
        <v>0.17783999443054199</v>
      </c>
      <c r="S3581" s="325"/>
    </row>
    <row r="3582" spans="1:19" x14ac:dyDescent="0.25">
      <c r="A3582" t="s">
        <v>478</v>
      </c>
      <c r="B3582" t="s">
        <v>284</v>
      </c>
      <c r="C3582" t="s">
        <v>309</v>
      </c>
      <c r="D3582" t="s">
        <v>477</v>
      </c>
      <c r="E3582" t="s">
        <v>142</v>
      </c>
      <c r="F3582" t="s">
        <v>143</v>
      </c>
      <c r="G3582" s="133">
        <v>18</v>
      </c>
      <c r="H3582" t="s">
        <v>251</v>
      </c>
      <c r="I3582" t="s">
        <v>578</v>
      </c>
      <c r="J3582" t="s">
        <v>496</v>
      </c>
      <c r="K3582" s="327">
        <v>289</v>
      </c>
      <c r="L3582" s="326">
        <v>0.20308999717235571</v>
      </c>
      <c r="N3582" s="327">
        <v>1414</v>
      </c>
      <c r="O3582" s="326">
        <v>0.21323999762535101</v>
      </c>
      <c r="Q3582" s="327">
        <v>25988</v>
      </c>
      <c r="R3582" s="326">
        <v>0.21062999963760379</v>
      </c>
      <c r="S3582" s="325"/>
    </row>
    <row r="3583" spans="1:19" x14ac:dyDescent="0.25">
      <c r="A3583" t="s">
        <v>478</v>
      </c>
      <c r="B3583" t="s">
        <v>284</v>
      </c>
      <c r="C3583" t="s">
        <v>309</v>
      </c>
      <c r="D3583" t="s">
        <v>477</v>
      </c>
      <c r="E3583" t="s">
        <v>142</v>
      </c>
      <c r="F3583" t="s">
        <v>143</v>
      </c>
      <c r="G3583">
        <v>18</v>
      </c>
      <c r="H3583" t="s">
        <v>251</v>
      </c>
      <c r="I3583" t="s">
        <v>578</v>
      </c>
      <c r="J3583" t="s">
        <v>495</v>
      </c>
      <c r="K3583" s="142">
        <v>288</v>
      </c>
      <c r="L3583" s="326">
        <v>0.20239000022411349</v>
      </c>
      <c r="N3583" s="142">
        <v>1656</v>
      </c>
      <c r="O3583" s="326">
        <v>0.24974000453948969</v>
      </c>
      <c r="Q3583" s="142">
        <v>27975</v>
      </c>
      <c r="R3583" s="326">
        <v>0.22673000395298001</v>
      </c>
    </row>
    <row r="3584" spans="1:19" x14ac:dyDescent="0.25">
      <c r="A3584" t="s">
        <v>478</v>
      </c>
      <c r="B3584" t="s">
        <v>284</v>
      </c>
      <c r="C3584" t="s">
        <v>309</v>
      </c>
      <c r="D3584" t="s">
        <v>477</v>
      </c>
      <c r="E3584" t="s">
        <v>142</v>
      </c>
      <c r="F3584" t="s">
        <v>143</v>
      </c>
      <c r="G3584">
        <v>18</v>
      </c>
      <c r="H3584" t="s">
        <v>251</v>
      </c>
      <c r="I3584" t="s">
        <v>578</v>
      </c>
      <c r="J3584" t="s">
        <v>494</v>
      </c>
      <c r="K3584" s="142">
        <v>449</v>
      </c>
      <c r="L3584" s="326">
        <v>0.31553000211715698</v>
      </c>
      <c r="N3584" s="142">
        <v>2029</v>
      </c>
      <c r="O3584" s="326">
        <v>0.30599001049995422</v>
      </c>
      <c r="Q3584" s="142">
        <v>29608</v>
      </c>
      <c r="R3584" s="326">
        <v>0.23995999991893771</v>
      </c>
    </row>
    <row r="3585" spans="1:19" x14ac:dyDescent="0.25">
      <c r="A3585" t="s">
        <v>478</v>
      </c>
      <c r="B3585" t="s">
        <v>284</v>
      </c>
      <c r="C3585" t="s">
        <v>309</v>
      </c>
      <c r="D3585" t="s">
        <v>477</v>
      </c>
      <c r="E3585" t="s">
        <v>142</v>
      </c>
      <c r="F3585" t="s">
        <v>143</v>
      </c>
      <c r="G3585">
        <v>18</v>
      </c>
      <c r="H3585" t="s">
        <v>251</v>
      </c>
      <c r="I3585" t="s">
        <v>476</v>
      </c>
      <c r="J3585" t="s">
        <v>482</v>
      </c>
      <c r="K3585" s="142">
        <v>1063</v>
      </c>
      <c r="L3585" s="326">
        <v>0.7470099925994873</v>
      </c>
      <c r="M3585" s="326">
        <v>0.76806002855300903</v>
      </c>
      <c r="N3585" s="142">
        <v>5011</v>
      </c>
      <c r="O3585" s="326">
        <v>0.75568997859954834</v>
      </c>
      <c r="P3585" s="326">
        <v>0.78320997953414917</v>
      </c>
      <c r="Q3585" s="142">
        <v>91484</v>
      </c>
      <c r="R3585" s="326">
        <v>0.74145001173019409</v>
      </c>
      <c r="S3585" s="326">
        <v>0.77395999431610107</v>
      </c>
    </row>
    <row r="3586" spans="1:19" x14ac:dyDescent="0.25">
      <c r="A3586" t="s">
        <v>478</v>
      </c>
      <c r="B3586" t="s">
        <v>284</v>
      </c>
      <c r="C3586" t="s">
        <v>309</v>
      </c>
      <c r="D3586" t="s">
        <v>477</v>
      </c>
      <c r="E3586" t="s">
        <v>142</v>
      </c>
      <c r="F3586" t="s">
        <v>143</v>
      </c>
      <c r="G3586" s="133">
        <v>18</v>
      </c>
      <c r="H3586" t="s">
        <v>251</v>
      </c>
      <c r="I3586" t="s">
        <v>476</v>
      </c>
      <c r="J3586" t="s">
        <v>481</v>
      </c>
      <c r="K3586" s="327">
        <v>140</v>
      </c>
      <c r="L3586" s="326">
        <v>9.8379999399185181E-2</v>
      </c>
      <c r="M3586" s="326">
        <v>0.1011599972844124</v>
      </c>
      <c r="N3586" s="327">
        <v>679</v>
      </c>
      <c r="O3586" s="326">
        <v>0.1023999974131584</v>
      </c>
      <c r="P3586" s="326">
        <v>0.1061299964785576</v>
      </c>
      <c r="Q3586" s="327">
        <v>12086</v>
      </c>
      <c r="R3586" s="326">
        <v>9.7949996590614319E-2</v>
      </c>
      <c r="S3586" s="325">
        <v>0.1022500023245811</v>
      </c>
    </row>
    <row r="3587" spans="1:19" x14ac:dyDescent="0.25">
      <c r="A3587" t="s">
        <v>478</v>
      </c>
      <c r="B3587" t="s">
        <v>284</v>
      </c>
      <c r="C3587" t="s">
        <v>309</v>
      </c>
      <c r="D3587" t="s">
        <v>477</v>
      </c>
      <c r="E3587" t="s">
        <v>142</v>
      </c>
      <c r="F3587" t="s">
        <v>143</v>
      </c>
      <c r="G3587">
        <v>18</v>
      </c>
      <c r="H3587" t="s">
        <v>251</v>
      </c>
      <c r="I3587" t="s">
        <v>476</v>
      </c>
      <c r="J3587" t="s">
        <v>480</v>
      </c>
      <c r="K3587" s="142">
        <v>94</v>
      </c>
      <c r="L3587" s="326">
        <v>6.6059999167919159E-2</v>
      </c>
      <c r="M3587" s="326">
        <v>6.7919999361038208E-2</v>
      </c>
      <c r="N3587" s="142">
        <v>422</v>
      </c>
      <c r="O3587" s="326">
        <v>6.3639998435974121E-2</v>
      </c>
      <c r="P3587" s="326">
        <v>6.5959997475147247E-2</v>
      </c>
      <c r="Q3587" s="142">
        <v>8487</v>
      </c>
      <c r="R3587" s="326">
        <v>6.8779997527599335E-2</v>
      </c>
      <c r="S3587" s="326">
        <v>7.1800000965595245E-2</v>
      </c>
    </row>
    <row r="3588" spans="1:19" x14ac:dyDescent="0.25">
      <c r="A3588" t="s">
        <v>478</v>
      </c>
      <c r="B3588" t="s">
        <v>284</v>
      </c>
      <c r="C3588" t="s">
        <v>309</v>
      </c>
      <c r="D3588" t="s">
        <v>477</v>
      </c>
      <c r="E3588" t="s">
        <v>142</v>
      </c>
      <c r="F3588" t="s">
        <v>143</v>
      </c>
      <c r="G3588" s="133">
        <v>18</v>
      </c>
      <c r="H3588" t="s">
        <v>251</v>
      </c>
      <c r="I3588" t="s">
        <v>476</v>
      </c>
      <c r="J3588" t="s">
        <v>479</v>
      </c>
      <c r="K3588" s="327">
        <v>39</v>
      </c>
      <c r="L3588" s="326">
        <v>2.741000056266785E-2</v>
      </c>
      <c r="N3588" s="327">
        <v>233</v>
      </c>
      <c r="O3588" s="326">
        <v>3.5140000283718109E-2</v>
      </c>
      <c r="Q3588" s="327">
        <v>5183</v>
      </c>
      <c r="R3588" s="326">
        <v>4.2010001838207238E-2</v>
      </c>
      <c r="S3588" s="325"/>
    </row>
    <row r="3589" spans="1:19" x14ac:dyDescent="0.25">
      <c r="A3589" t="s">
        <v>478</v>
      </c>
      <c r="B3589" t="s">
        <v>284</v>
      </c>
      <c r="C3589" t="s">
        <v>309</v>
      </c>
      <c r="D3589" t="s">
        <v>477</v>
      </c>
      <c r="E3589" t="s">
        <v>142</v>
      </c>
      <c r="F3589" t="s">
        <v>143</v>
      </c>
      <c r="G3589" s="133">
        <v>18</v>
      </c>
      <c r="H3589" t="s">
        <v>251</v>
      </c>
      <c r="I3589" t="s">
        <v>476</v>
      </c>
      <c r="J3589" t="s">
        <v>475</v>
      </c>
      <c r="K3589" s="327">
        <v>87</v>
      </c>
      <c r="L3589" s="326">
        <v>6.1140000820159912E-2</v>
      </c>
      <c r="M3589" s="326">
        <v>6.2859997153282166E-2</v>
      </c>
      <c r="N3589" s="327">
        <v>286</v>
      </c>
      <c r="O3589" s="326">
        <v>4.3129999190568917E-2</v>
      </c>
      <c r="P3589" s="326">
        <v>4.4700000435113907E-2</v>
      </c>
      <c r="Q3589" s="327">
        <v>6145</v>
      </c>
      <c r="R3589" s="326">
        <v>4.9800001084804528E-2</v>
      </c>
      <c r="S3589" s="325">
        <v>5.1989998668432243E-2</v>
      </c>
    </row>
    <row r="3590" spans="1:19" x14ac:dyDescent="0.25">
      <c r="A3590" t="s">
        <v>478</v>
      </c>
      <c r="B3590" t="s">
        <v>284</v>
      </c>
      <c r="C3590" t="s">
        <v>309</v>
      </c>
      <c r="D3590" t="s">
        <v>477</v>
      </c>
      <c r="E3590" t="s">
        <v>179</v>
      </c>
      <c r="F3590" t="s">
        <v>233</v>
      </c>
      <c r="G3590">
        <v>11</v>
      </c>
      <c r="H3590" t="s">
        <v>531</v>
      </c>
      <c r="I3590" t="s">
        <v>525</v>
      </c>
      <c r="J3590" t="s">
        <v>530</v>
      </c>
      <c r="K3590" s="142">
        <v>2</v>
      </c>
      <c r="L3590" s="326">
        <v>2.6100000832229848E-3</v>
      </c>
      <c r="N3590" s="142">
        <v>27</v>
      </c>
      <c r="O3590" s="326">
        <v>3.6299999337643381E-3</v>
      </c>
      <c r="Q3590" s="142">
        <v>595</v>
      </c>
      <c r="R3590" s="326">
        <v>4.8199999146163464E-3</v>
      </c>
    </row>
    <row r="3591" spans="1:19" x14ac:dyDescent="0.25">
      <c r="A3591" t="s">
        <v>478</v>
      </c>
      <c r="B3591" t="s">
        <v>284</v>
      </c>
      <c r="C3591" t="s">
        <v>309</v>
      </c>
      <c r="D3591" t="s">
        <v>477</v>
      </c>
      <c r="E3591" t="s">
        <v>179</v>
      </c>
      <c r="F3591" t="s">
        <v>233</v>
      </c>
      <c r="G3591" s="133">
        <v>11</v>
      </c>
      <c r="H3591" t="s">
        <v>531</v>
      </c>
      <c r="I3591" t="s">
        <v>525</v>
      </c>
      <c r="J3591" t="s">
        <v>529</v>
      </c>
      <c r="K3591" s="327">
        <v>27</v>
      </c>
      <c r="L3591" s="326">
        <v>3.5250000655651093E-2</v>
      </c>
      <c r="N3591" s="327">
        <v>323</v>
      </c>
      <c r="O3591" s="326">
        <v>4.3400000780820847E-2</v>
      </c>
      <c r="Q3591" s="327">
        <v>4962</v>
      </c>
      <c r="R3591" s="326">
        <v>4.0219999849796302E-2</v>
      </c>
      <c r="S3591" s="325"/>
    </row>
    <row r="3592" spans="1:19" x14ac:dyDescent="0.25">
      <c r="A3592" t="s">
        <v>478</v>
      </c>
      <c r="B3592" t="s">
        <v>284</v>
      </c>
      <c r="C3592" t="s">
        <v>309</v>
      </c>
      <c r="D3592" t="s">
        <v>477</v>
      </c>
      <c r="E3592" t="s">
        <v>179</v>
      </c>
      <c r="F3592" t="s">
        <v>233</v>
      </c>
      <c r="G3592">
        <v>11</v>
      </c>
      <c r="H3592" t="s">
        <v>531</v>
      </c>
      <c r="I3592" t="s">
        <v>525</v>
      </c>
      <c r="J3592" t="s">
        <v>528</v>
      </c>
      <c r="K3592" s="142">
        <v>102</v>
      </c>
      <c r="L3592" s="326">
        <v>0.1331599950790405</v>
      </c>
      <c r="N3592" s="142">
        <v>1087</v>
      </c>
      <c r="O3592" s="326">
        <v>0.1460399925708771</v>
      </c>
      <c r="Q3592" s="142">
        <v>15699</v>
      </c>
      <c r="R3592" s="326">
        <v>0.12724000215530401</v>
      </c>
    </row>
    <row r="3593" spans="1:19" x14ac:dyDescent="0.25">
      <c r="A3593" t="s">
        <v>478</v>
      </c>
      <c r="B3593" t="s">
        <v>284</v>
      </c>
      <c r="C3593" t="s">
        <v>309</v>
      </c>
      <c r="D3593" t="s">
        <v>477</v>
      </c>
      <c r="E3593" t="s">
        <v>179</v>
      </c>
      <c r="F3593" t="s">
        <v>233</v>
      </c>
      <c r="G3593" s="133">
        <v>11</v>
      </c>
      <c r="H3593" t="s">
        <v>531</v>
      </c>
      <c r="I3593" t="s">
        <v>525</v>
      </c>
      <c r="J3593" t="s">
        <v>527</v>
      </c>
      <c r="K3593" s="327">
        <v>207</v>
      </c>
      <c r="L3593" s="326">
        <v>0.2702299952507019</v>
      </c>
      <c r="N3593" s="327">
        <v>1860</v>
      </c>
      <c r="O3593" s="326">
        <v>0.24989999830722809</v>
      </c>
      <c r="Q3593" s="327">
        <v>30576</v>
      </c>
      <c r="R3593" s="326">
        <v>0.2478100061416626</v>
      </c>
      <c r="S3593" s="325"/>
    </row>
    <row r="3594" spans="1:19" x14ac:dyDescent="0.25">
      <c r="A3594" t="s">
        <v>478</v>
      </c>
      <c r="B3594" t="s">
        <v>284</v>
      </c>
      <c r="C3594" t="s">
        <v>309</v>
      </c>
      <c r="D3594" t="s">
        <v>477</v>
      </c>
      <c r="E3594" t="s">
        <v>179</v>
      </c>
      <c r="F3594" t="s">
        <v>233</v>
      </c>
      <c r="G3594" s="133">
        <v>11</v>
      </c>
      <c r="H3594" t="s">
        <v>531</v>
      </c>
      <c r="I3594" t="s">
        <v>525</v>
      </c>
      <c r="J3594" t="s">
        <v>526</v>
      </c>
      <c r="K3594" s="327">
        <v>177</v>
      </c>
      <c r="L3594" s="326">
        <v>0.23106999695301059</v>
      </c>
      <c r="N3594" s="327">
        <v>1741</v>
      </c>
      <c r="O3594" s="326">
        <v>0.23390999436378479</v>
      </c>
      <c r="Q3594" s="327">
        <v>30917</v>
      </c>
      <c r="R3594" s="326">
        <v>0.25056999921798712</v>
      </c>
      <c r="S3594" s="325"/>
    </row>
    <row r="3595" spans="1:19" x14ac:dyDescent="0.25">
      <c r="A3595" t="s">
        <v>478</v>
      </c>
      <c r="B3595" t="s">
        <v>284</v>
      </c>
      <c r="C3595" t="s">
        <v>309</v>
      </c>
      <c r="D3595" t="s">
        <v>477</v>
      </c>
      <c r="E3595" t="s">
        <v>179</v>
      </c>
      <c r="F3595" t="s">
        <v>233</v>
      </c>
      <c r="G3595" s="133">
        <v>11</v>
      </c>
      <c r="H3595" t="s">
        <v>531</v>
      </c>
      <c r="I3595" t="s">
        <v>525</v>
      </c>
      <c r="J3595" t="s">
        <v>259</v>
      </c>
      <c r="K3595" s="327">
        <v>143</v>
      </c>
      <c r="L3595" s="326">
        <v>0.18668000400066381</v>
      </c>
      <c r="N3595" s="327">
        <v>1344</v>
      </c>
      <c r="O3595" s="326">
        <v>0.18057000637054441</v>
      </c>
      <c r="Q3595" s="327">
        <v>23351</v>
      </c>
      <c r="R3595" s="326">
        <v>0.18925000727176669</v>
      </c>
      <c r="S3595" s="325"/>
    </row>
    <row r="3596" spans="1:19" x14ac:dyDescent="0.25">
      <c r="A3596" t="s">
        <v>478</v>
      </c>
      <c r="B3596" t="s">
        <v>284</v>
      </c>
      <c r="C3596" t="s">
        <v>309</v>
      </c>
      <c r="D3596" t="s">
        <v>477</v>
      </c>
      <c r="E3596" t="s">
        <v>179</v>
      </c>
      <c r="F3596" t="s">
        <v>233</v>
      </c>
      <c r="G3596" s="133">
        <v>11</v>
      </c>
      <c r="H3596" t="s">
        <v>531</v>
      </c>
      <c r="I3596" t="s">
        <v>525</v>
      </c>
      <c r="J3596" t="s">
        <v>260</v>
      </c>
      <c r="K3596" s="327">
        <v>108</v>
      </c>
      <c r="L3596" s="326">
        <v>0.1409900039434433</v>
      </c>
      <c r="N3596" s="327">
        <v>1061</v>
      </c>
      <c r="O3596" s="326">
        <v>0.14255000650882721</v>
      </c>
      <c r="Q3596" s="327">
        <v>17285</v>
      </c>
      <c r="R3596" s="326">
        <v>0.14009000360965729</v>
      </c>
      <c r="S3596" s="325"/>
    </row>
    <row r="3597" spans="1:19" x14ac:dyDescent="0.25">
      <c r="A3597" t="s">
        <v>478</v>
      </c>
      <c r="B3597" t="s">
        <v>284</v>
      </c>
      <c r="C3597" t="s">
        <v>309</v>
      </c>
      <c r="D3597" t="s">
        <v>477</v>
      </c>
      <c r="E3597" t="s">
        <v>179</v>
      </c>
      <c r="F3597" t="s">
        <v>233</v>
      </c>
      <c r="G3597" s="133">
        <v>11</v>
      </c>
      <c r="H3597" t="s">
        <v>531</v>
      </c>
      <c r="I3597" t="s">
        <v>521</v>
      </c>
      <c r="J3597" t="s">
        <v>524</v>
      </c>
      <c r="K3597" s="327">
        <v>619</v>
      </c>
      <c r="L3597" s="326">
        <v>0.8080899715423584</v>
      </c>
      <c r="M3597" s="326">
        <v>0.87059998512268066</v>
      </c>
      <c r="N3597" s="327">
        <v>5971</v>
      </c>
      <c r="O3597" s="326">
        <v>0.80223000049591064</v>
      </c>
      <c r="P3597" s="326">
        <v>0.85815000534057617</v>
      </c>
      <c r="Q3597" s="327">
        <v>99716</v>
      </c>
      <c r="R3597" s="326">
        <v>0.80817002058029175</v>
      </c>
      <c r="S3597" s="325">
        <v>0.84360998868942261</v>
      </c>
    </row>
    <row r="3598" spans="1:19" x14ac:dyDescent="0.25">
      <c r="A3598" t="s">
        <v>478</v>
      </c>
      <c r="B3598" t="s">
        <v>284</v>
      </c>
      <c r="C3598" t="s">
        <v>309</v>
      </c>
      <c r="D3598" t="s">
        <v>477</v>
      </c>
      <c r="E3598" t="s">
        <v>179</v>
      </c>
      <c r="F3598" t="s">
        <v>233</v>
      </c>
      <c r="G3598" s="133">
        <v>11</v>
      </c>
      <c r="H3598" t="s">
        <v>531</v>
      </c>
      <c r="I3598" t="s">
        <v>521</v>
      </c>
      <c r="J3598" t="s">
        <v>523</v>
      </c>
      <c r="K3598" s="327">
        <v>57</v>
      </c>
      <c r="L3598" s="326">
        <v>7.4409998953342438E-2</v>
      </c>
      <c r="M3598" s="326">
        <v>8.0169998109340668E-2</v>
      </c>
      <c r="N3598" s="327">
        <v>604</v>
      </c>
      <c r="O3598" s="326">
        <v>8.1150002777576447E-2</v>
      </c>
      <c r="P3598" s="326">
        <v>8.6810000240802765E-2</v>
      </c>
      <c r="Q3598" s="327">
        <v>10969</v>
      </c>
      <c r="R3598" s="326">
        <v>8.8899999856948853E-2</v>
      </c>
      <c r="S3598" s="325">
        <v>9.2799998819828033E-2</v>
      </c>
    </row>
    <row r="3599" spans="1:19" x14ac:dyDescent="0.25">
      <c r="A3599" t="s">
        <v>478</v>
      </c>
      <c r="B3599" t="s">
        <v>284</v>
      </c>
      <c r="C3599" t="s">
        <v>309</v>
      </c>
      <c r="D3599" t="s">
        <v>477</v>
      </c>
      <c r="E3599" t="s">
        <v>179</v>
      </c>
      <c r="F3599" t="s">
        <v>233</v>
      </c>
      <c r="G3599" s="133">
        <v>11</v>
      </c>
      <c r="H3599" t="s">
        <v>531</v>
      </c>
      <c r="I3599" t="s">
        <v>521</v>
      </c>
      <c r="J3599" t="s">
        <v>522</v>
      </c>
      <c r="K3599" s="327">
        <v>35</v>
      </c>
      <c r="L3599" s="326">
        <v>4.5690000057220459E-2</v>
      </c>
      <c r="M3599" s="326">
        <v>4.9229998141527183E-2</v>
      </c>
      <c r="N3599" s="327">
        <v>383</v>
      </c>
      <c r="O3599" s="326">
        <v>5.1460001617670059E-2</v>
      </c>
      <c r="P3599" s="326">
        <v>5.5039998143911362E-2</v>
      </c>
      <c r="Q3599" s="327">
        <v>7517</v>
      </c>
      <c r="R3599" s="326">
        <v>6.0920000076293952E-2</v>
      </c>
      <c r="S3599" s="325">
        <v>6.3589997589588165E-2</v>
      </c>
    </row>
    <row r="3600" spans="1:19" x14ac:dyDescent="0.25">
      <c r="A3600" t="s">
        <v>478</v>
      </c>
      <c r="B3600" t="s">
        <v>284</v>
      </c>
      <c r="C3600" t="s">
        <v>309</v>
      </c>
      <c r="D3600" t="s">
        <v>477</v>
      </c>
      <c r="E3600" t="s">
        <v>179</v>
      </c>
      <c r="F3600" t="s">
        <v>233</v>
      </c>
      <c r="G3600" s="133">
        <v>11</v>
      </c>
      <c r="H3600" t="s">
        <v>531</v>
      </c>
      <c r="I3600" t="s">
        <v>521</v>
      </c>
      <c r="J3600" t="s">
        <v>438</v>
      </c>
      <c r="K3600" s="327">
        <v>55</v>
      </c>
      <c r="L3600" s="326">
        <v>7.1800000965595245E-2</v>
      </c>
      <c r="N3600" s="327">
        <v>485</v>
      </c>
      <c r="O3600" s="326">
        <v>6.5159998834133148E-2</v>
      </c>
      <c r="Q3600" s="327">
        <v>5183</v>
      </c>
      <c r="R3600" s="326">
        <v>4.2010001838207238E-2</v>
      </c>
      <c r="S3600" s="325"/>
    </row>
    <row r="3601" spans="1:19" x14ac:dyDescent="0.25">
      <c r="A3601" t="s">
        <v>478</v>
      </c>
      <c r="B3601" t="s">
        <v>284</v>
      </c>
      <c r="C3601" t="s">
        <v>309</v>
      </c>
      <c r="D3601" t="s">
        <v>477</v>
      </c>
      <c r="E3601" t="s">
        <v>179</v>
      </c>
      <c r="F3601" t="s">
        <v>233</v>
      </c>
      <c r="G3601" s="133">
        <v>11</v>
      </c>
      <c r="H3601" t="s">
        <v>531</v>
      </c>
      <c r="I3601" t="s">
        <v>517</v>
      </c>
      <c r="J3601" t="s">
        <v>520</v>
      </c>
      <c r="K3601" s="327">
        <v>285</v>
      </c>
      <c r="L3601" s="326">
        <v>0.37206000089645391</v>
      </c>
      <c r="N3601" s="327">
        <v>2640</v>
      </c>
      <c r="O3601" s="326">
        <v>0.3546999990940094</v>
      </c>
      <c r="Q3601" s="327">
        <v>43571</v>
      </c>
      <c r="R3601" s="326">
        <v>0.35313001275062561</v>
      </c>
      <c r="S3601" s="325"/>
    </row>
    <row r="3602" spans="1:19" x14ac:dyDescent="0.25">
      <c r="A3602" t="s">
        <v>478</v>
      </c>
      <c r="B3602" t="s">
        <v>284</v>
      </c>
      <c r="C3602" t="s">
        <v>309</v>
      </c>
      <c r="D3602" t="s">
        <v>477</v>
      </c>
      <c r="E3602" t="s">
        <v>179</v>
      </c>
      <c r="F3602" t="s">
        <v>233</v>
      </c>
      <c r="G3602" s="133">
        <v>11</v>
      </c>
      <c r="H3602" t="s">
        <v>531</v>
      </c>
      <c r="I3602" t="s">
        <v>517</v>
      </c>
      <c r="J3602" t="s">
        <v>519</v>
      </c>
      <c r="K3602" s="327">
        <v>213</v>
      </c>
      <c r="L3602" s="326">
        <v>0.27807000279426569</v>
      </c>
      <c r="N3602" s="327">
        <v>2135</v>
      </c>
      <c r="O3602" s="326">
        <v>0.28685000538825989</v>
      </c>
      <c r="Q3602" s="327">
        <v>34904</v>
      </c>
      <c r="R3602" s="326">
        <v>0.28288999199867249</v>
      </c>
      <c r="S3602" s="325"/>
    </row>
    <row r="3603" spans="1:19" x14ac:dyDescent="0.25">
      <c r="A3603" t="s">
        <v>478</v>
      </c>
      <c r="B3603" t="s">
        <v>284</v>
      </c>
      <c r="C3603" t="s">
        <v>309</v>
      </c>
      <c r="D3603" t="s">
        <v>477</v>
      </c>
      <c r="E3603" t="s">
        <v>179</v>
      </c>
      <c r="F3603" t="s">
        <v>233</v>
      </c>
      <c r="G3603">
        <v>11</v>
      </c>
      <c r="H3603" t="s">
        <v>531</v>
      </c>
      <c r="I3603" t="s">
        <v>517</v>
      </c>
      <c r="J3603" t="s">
        <v>518</v>
      </c>
      <c r="K3603" s="142">
        <v>268</v>
      </c>
      <c r="L3603" s="326">
        <v>0.3498699963092804</v>
      </c>
      <c r="N3603" s="142">
        <v>2668</v>
      </c>
      <c r="O3603" s="326">
        <v>0.35846000909805298</v>
      </c>
      <c r="Q3603" s="142">
        <v>44910</v>
      </c>
      <c r="R3603" s="326">
        <v>0.3639799952507019</v>
      </c>
    </row>
    <row r="3604" spans="1:19" x14ac:dyDescent="0.25">
      <c r="A3604" t="s">
        <v>478</v>
      </c>
      <c r="B3604" t="s">
        <v>284</v>
      </c>
      <c r="C3604" t="s">
        <v>309</v>
      </c>
      <c r="D3604" t="s">
        <v>477</v>
      </c>
      <c r="E3604" t="s">
        <v>179</v>
      </c>
      <c r="F3604" t="s">
        <v>233</v>
      </c>
      <c r="G3604" s="133">
        <v>11</v>
      </c>
      <c r="H3604" t="s">
        <v>531</v>
      </c>
      <c r="I3604" t="s">
        <v>513</v>
      </c>
      <c r="J3604" t="s">
        <v>516</v>
      </c>
      <c r="K3604" s="327">
        <v>32</v>
      </c>
      <c r="L3604" s="326">
        <v>4.1779998689889908E-2</v>
      </c>
      <c r="M3604" s="326">
        <v>4.3239999562501907E-2</v>
      </c>
      <c r="N3604" s="327">
        <v>257</v>
      </c>
      <c r="O3604" s="326">
        <v>3.4529998898506158E-2</v>
      </c>
      <c r="P3604" s="326">
        <v>3.7549998611211777E-2</v>
      </c>
      <c r="Q3604" s="327">
        <v>4179</v>
      </c>
      <c r="R3604" s="326">
        <v>3.3870000392198563E-2</v>
      </c>
      <c r="S3604" s="325">
        <v>3.8320001214742661E-2</v>
      </c>
    </row>
    <row r="3605" spans="1:19" x14ac:dyDescent="0.25">
      <c r="A3605" t="s">
        <v>478</v>
      </c>
      <c r="B3605" t="s">
        <v>284</v>
      </c>
      <c r="C3605" t="s">
        <v>309</v>
      </c>
      <c r="D3605" t="s">
        <v>477</v>
      </c>
      <c r="E3605" t="s">
        <v>179</v>
      </c>
      <c r="F3605" t="s">
        <v>233</v>
      </c>
      <c r="G3605">
        <v>11</v>
      </c>
      <c r="H3605" t="s">
        <v>531</v>
      </c>
      <c r="I3605" t="s">
        <v>513</v>
      </c>
      <c r="J3605" t="s">
        <v>515</v>
      </c>
      <c r="K3605" s="142">
        <v>70</v>
      </c>
      <c r="L3605" s="326">
        <v>9.1380000114440918E-2</v>
      </c>
      <c r="M3605" s="326">
        <v>9.4590000808238983E-2</v>
      </c>
      <c r="N3605" s="142">
        <v>732</v>
      </c>
      <c r="O3605" s="326">
        <v>9.8350003361701965E-2</v>
      </c>
      <c r="P3605" s="326">
        <v>0.1069400012493134</v>
      </c>
      <c r="Q3605" s="142">
        <v>13286</v>
      </c>
      <c r="R3605" s="326">
        <v>0.1076800003647804</v>
      </c>
      <c r="S3605" s="326">
        <v>0.12182000279426571</v>
      </c>
    </row>
    <row r="3606" spans="1:19" x14ac:dyDescent="0.25">
      <c r="A3606" t="s">
        <v>478</v>
      </c>
      <c r="B3606" t="s">
        <v>284</v>
      </c>
      <c r="C3606" t="s">
        <v>309</v>
      </c>
      <c r="D3606" t="s">
        <v>477</v>
      </c>
      <c r="E3606" t="s">
        <v>179</v>
      </c>
      <c r="F3606" t="s">
        <v>233</v>
      </c>
      <c r="G3606" s="133">
        <v>11</v>
      </c>
      <c r="H3606" t="s">
        <v>531</v>
      </c>
      <c r="I3606" t="s">
        <v>513</v>
      </c>
      <c r="J3606" t="s">
        <v>514</v>
      </c>
      <c r="K3606" s="327">
        <v>638</v>
      </c>
      <c r="L3606" s="326">
        <v>0.83289998769760132</v>
      </c>
      <c r="M3606" s="326">
        <v>0.86216002702713013</v>
      </c>
      <c r="N3606" s="327">
        <v>5856</v>
      </c>
      <c r="O3606" s="326">
        <v>0.78677999973297119</v>
      </c>
      <c r="P3606" s="326">
        <v>0.85550999641418457</v>
      </c>
      <c r="Q3606" s="327">
        <v>91601</v>
      </c>
      <c r="R3606" s="326">
        <v>0.74239999055862427</v>
      </c>
      <c r="S3606" s="325">
        <v>0.83986997604370117</v>
      </c>
    </row>
    <row r="3607" spans="1:19" x14ac:dyDescent="0.25">
      <c r="A3607" t="s">
        <v>478</v>
      </c>
      <c r="B3607" t="s">
        <v>284</v>
      </c>
      <c r="C3607" t="s">
        <v>309</v>
      </c>
      <c r="D3607" t="s">
        <v>477</v>
      </c>
      <c r="E3607" t="s">
        <v>179</v>
      </c>
      <c r="F3607" t="s">
        <v>233</v>
      </c>
      <c r="G3607" s="133">
        <v>11</v>
      </c>
      <c r="H3607" t="s">
        <v>531</v>
      </c>
      <c r="I3607" t="s">
        <v>513</v>
      </c>
      <c r="J3607" t="s">
        <v>512</v>
      </c>
      <c r="K3607" s="327">
        <v>26</v>
      </c>
      <c r="L3607" s="326">
        <v>3.3939998596906662E-2</v>
      </c>
      <c r="N3607" s="327">
        <v>598</v>
      </c>
      <c r="O3607" s="326">
        <v>8.0339998006820679E-2</v>
      </c>
      <c r="Q3607" s="327">
        <v>14319</v>
      </c>
      <c r="R3607" s="326">
        <v>0.11604999750852581</v>
      </c>
      <c r="S3607" s="325"/>
    </row>
    <row r="3608" spans="1:19" x14ac:dyDescent="0.25">
      <c r="A3608" t="s">
        <v>478</v>
      </c>
      <c r="B3608" t="s">
        <v>284</v>
      </c>
      <c r="C3608" t="s">
        <v>309</v>
      </c>
      <c r="D3608" t="s">
        <v>477</v>
      </c>
      <c r="E3608" t="s">
        <v>179</v>
      </c>
      <c r="F3608" t="s">
        <v>233</v>
      </c>
      <c r="G3608" s="133">
        <v>11</v>
      </c>
      <c r="H3608" t="s">
        <v>531</v>
      </c>
      <c r="I3608" t="s">
        <v>575</v>
      </c>
      <c r="J3608" t="s">
        <v>511</v>
      </c>
      <c r="K3608" s="327">
        <v>16</v>
      </c>
      <c r="L3608" s="326">
        <v>2.088999934494495E-2</v>
      </c>
      <c r="M3608" s="326">
        <v>2.2989999502897259E-2</v>
      </c>
      <c r="N3608" s="327">
        <v>254</v>
      </c>
      <c r="O3608" s="326">
        <v>3.4129999577999108E-2</v>
      </c>
      <c r="P3608" s="326">
        <v>3.6350000649690628E-2</v>
      </c>
      <c r="Q3608" s="327">
        <v>5100</v>
      </c>
      <c r="R3608" s="326">
        <v>4.1329998522996902E-2</v>
      </c>
      <c r="S3608" s="325">
        <v>4.4070001691579819E-2</v>
      </c>
    </row>
    <row r="3609" spans="1:19" x14ac:dyDescent="0.25">
      <c r="A3609" t="s">
        <v>478</v>
      </c>
      <c r="B3609" t="s">
        <v>284</v>
      </c>
      <c r="C3609" t="s">
        <v>309</v>
      </c>
      <c r="D3609" t="s">
        <v>477</v>
      </c>
      <c r="E3609" t="s">
        <v>179</v>
      </c>
      <c r="F3609" t="s">
        <v>233</v>
      </c>
      <c r="G3609" s="133">
        <v>11</v>
      </c>
      <c r="H3609" t="s">
        <v>531</v>
      </c>
      <c r="I3609" t="s">
        <v>575</v>
      </c>
      <c r="J3609" t="s">
        <v>510</v>
      </c>
      <c r="K3609" s="327">
        <v>10</v>
      </c>
      <c r="L3609" s="326">
        <v>1.3050000183284279E-2</v>
      </c>
      <c r="M3609" s="326">
        <v>1.436999998986721E-2</v>
      </c>
      <c r="N3609" s="327">
        <v>153</v>
      </c>
      <c r="O3609" s="326">
        <v>2.0560000091791149E-2</v>
      </c>
      <c r="P3609" s="326">
        <v>2.1900000050663952E-2</v>
      </c>
      <c r="Q3609" s="327">
        <v>2781</v>
      </c>
      <c r="R3609" s="326">
        <v>2.2539999336004261E-2</v>
      </c>
      <c r="S3609" s="325">
        <v>2.4029999971389771E-2</v>
      </c>
    </row>
    <row r="3610" spans="1:19" x14ac:dyDescent="0.25">
      <c r="A3610" t="s">
        <v>478</v>
      </c>
      <c r="B3610" t="s">
        <v>284</v>
      </c>
      <c r="C3610" t="s">
        <v>309</v>
      </c>
      <c r="D3610" t="s">
        <v>477</v>
      </c>
      <c r="E3610" t="s">
        <v>179</v>
      </c>
      <c r="F3610" t="s">
        <v>233</v>
      </c>
      <c r="G3610" s="133">
        <v>11</v>
      </c>
      <c r="H3610" t="s">
        <v>531</v>
      </c>
      <c r="I3610" t="s">
        <v>575</v>
      </c>
      <c r="J3610" t="s">
        <v>509</v>
      </c>
      <c r="K3610" s="327">
        <v>5</v>
      </c>
      <c r="L3610" s="326">
        <v>6.5299998968839654E-3</v>
      </c>
      <c r="M3610" s="326">
        <v>7.180000189691782E-3</v>
      </c>
      <c r="N3610" s="327">
        <v>72</v>
      </c>
      <c r="O3610" s="326">
        <v>9.6699995920062065E-3</v>
      </c>
      <c r="P3610" s="326">
        <v>1.030000019818544E-2</v>
      </c>
      <c r="Q3610" s="327">
        <v>909</v>
      </c>
      <c r="R3610" s="326">
        <v>7.3699997738003731E-3</v>
      </c>
      <c r="S3610" s="325">
        <v>7.8499997034668922E-3</v>
      </c>
    </row>
    <row r="3611" spans="1:19" x14ac:dyDescent="0.25">
      <c r="A3611" t="s">
        <v>478</v>
      </c>
      <c r="B3611" t="s">
        <v>284</v>
      </c>
      <c r="C3611" t="s">
        <v>309</v>
      </c>
      <c r="D3611" t="s">
        <v>477</v>
      </c>
      <c r="E3611" t="s">
        <v>179</v>
      </c>
      <c r="F3611" t="s">
        <v>233</v>
      </c>
      <c r="G3611" s="133">
        <v>11</v>
      </c>
      <c r="H3611" t="s">
        <v>531</v>
      </c>
      <c r="I3611" t="s">
        <v>575</v>
      </c>
      <c r="J3611" t="s">
        <v>508</v>
      </c>
      <c r="K3611" s="327">
        <v>10</v>
      </c>
      <c r="L3611" s="326">
        <v>1.3050000183284279E-2</v>
      </c>
      <c r="M3611" s="326">
        <v>1.436999998986721E-2</v>
      </c>
      <c r="N3611" s="327">
        <v>130</v>
      </c>
      <c r="O3611" s="326">
        <v>1.7470000311732289E-2</v>
      </c>
      <c r="P3611" s="326">
        <v>1.8610000610351559E-2</v>
      </c>
      <c r="Q3611" s="327">
        <v>2219</v>
      </c>
      <c r="R3611" s="326">
        <v>1.7980000004172329E-2</v>
      </c>
      <c r="S3611" s="325">
        <v>1.9169999286532399E-2</v>
      </c>
    </row>
    <row r="3612" spans="1:19" x14ac:dyDescent="0.25">
      <c r="A3612" t="s">
        <v>478</v>
      </c>
      <c r="B3612" t="s">
        <v>284</v>
      </c>
      <c r="C3612" t="s">
        <v>309</v>
      </c>
      <c r="D3612" t="s">
        <v>477</v>
      </c>
      <c r="E3612" t="s">
        <v>179</v>
      </c>
      <c r="F3612" t="s">
        <v>233</v>
      </c>
      <c r="G3612" s="133">
        <v>11</v>
      </c>
      <c r="H3612" t="s">
        <v>531</v>
      </c>
      <c r="I3612" t="s">
        <v>575</v>
      </c>
      <c r="J3612" t="s">
        <v>438</v>
      </c>
      <c r="K3612" s="327">
        <v>70</v>
      </c>
      <c r="L3612" s="326">
        <v>9.1380000114440918E-2</v>
      </c>
      <c r="N3612" s="327">
        <v>456</v>
      </c>
      <c r="O3612" s="326">
        <v>6.1269998550415039E-2</v>
      </c>
      <c r="Q3612" s="327">
        <v>7648</v>
      </c>
      <c r="R3612" s="326">
        <v>6.1980001628398902E-2</v>
      </c>
      <c r="S3612" s="325"/>
    </row>
    <row r="3613" spans="1:19" x14ac:dyDescent="0.25">
      <c r="A3613" t="s">
        <v>478</v>
      </c>
      <c r="B3613" t="s">
        <v>284</v>
      </c>
      <c r="C3613" t="s">
        <v>309</v>
      </c>
      <c r="D3613" t="s">
        <v>477</v>
      </c>
      <c r="E3613" t="s">
        <v>179</v>
      </c>
      <c r="F3613" t="s">
        <v>233</v>
      </c>
      <c r="G3613">
        <v>11</v>
      </c>
      <c r="H3613" t="s">
        <v>531</v>
      </c>
      <c r="I3613" t="s">
        <v>575</v>
      </c>
      <c r="J3613" t="s">
        <v>507</v>
      </c>
      <c r="K3613" s="142">
        <v>655</v>
      </c>
      <c r="L3613" s="326">
        <v>0.85509002208709717</v>
      </c>
      <c r="M3613" s="326">
        <v>0.94108998775482178</v>
      </c>
      <c r="N3613" s="142">
        <v>6378</v>
      </c>
      <c r="O3613" s="326">
        <v>0.85690999031066895</v>
      </c>
      <c r="P3613" s="326">
        <v>0.91284000873565674</v>
      </c>
      <c r="Q3613" s="142">
        <v>104728</v>
      </c>
      <c r="R3613" s="326">
        <v>0.84878998994827271</v>
      </c>
      <c r="S3613" s="326">
        <v>0.90487998723983765</v>
      </c>
    </row>
    <row r="3614" spans="1:19" x14ac:dyDescent="0.25">
      <c r="A3614" t="s">
        <v>478</v>
      </c>
      <c r="B3614" t="s">
        <v>284</v>
      </c>
      <c r="C3614" t="s">
        <v>309</v>
      </c>
      <c r="D3614" t="s">
        <v>477</v>
      </c>
      <c r="E3614" t="s">
        <v>179</v>
      </c>
      <c r="F3614" t="s">
        <v>233</v>
      </c>
      <c r="G3614" s="133">
        <v>11</v>
      </c>
      <c r="H3614" t="s">
        <v>531</v>
      </c>
      <c r="I3614" t="s">
        <v>576</v>
      </c>
      <c r="J3614" t="s">
        <v>485</v>
      </c>
      <c r="K3614" s="327">
        <v>0</v>
      </c>
      <c r="L3614" s="326">
        <v>0</v>
      </c>
      <c r="N3614" s="327">
        <v>0</v>
      </c>
      <c r="O3614" s="326">
        <v>0</v>
      </c>
      <c r="Q3614" s="327">
        <v>2</v>
      </c>
      <c r="R3614" s="326">
        <v>1.99999994947575E-5</v>
      </c>
      <c r="S3614" s="325">
        <v>0.5</v>
      </c>
    </row>
    <row r="3615" spans="1:19" x14ac:dyDescent="0.25">
      <c r="A3615" t="s">
        <v>478</v>
      </c>
      <c r="B3615" t="s">
        <v>284</v>
      </c>
      <c r="C3615" t="s">
        <v>309</v>
      </c>
      <c r="D3615" t="s">
        <v>477</v>
      </c>
      <c r="E3615" t="s">
        <v>179</v>
      </c>
      <c r="F3615" t="s">
        <v>233</v>
      </c>
      <c r="G3615">
        <v>11</v>
      </c>
      <c r="H3615" t="s">
        <v>531</v>
      </c>
      <c r="I3615" t="s">
        <v>576</v>
      </c>
      <c r="J3615" t="s">
        <v>484</v>
      </c>
      <c r="K3615" s="142">
        <v>0</v>
      </c>
      <c r="L3615" s="326">
        <v>0</v>
      </c>
      <c r="N3615" s="142">
        <v>0</v>
      </c>
      <c r="O3615" s="326">
        <v>0</v>
      </c>
      <c r="Q3615" s="142">
        <v>2</v>
      </c>
      <c r="R3615" s="326">
        <v>1.99999994947575E-5</v>
      </c>
      <c r="S3615" s="326">
        <v>0.5</v>
      </c>
    </row>
    <row r="3616" spans="1:19" x14ac:dyDescent="0.25">
      <c r="A3616" t="s">
        <v>478</v>
      </c>
      <c r="B3616" t="s">
        <v>284</v>
      </c>
      <c r="C3616" t="s">
        <v>309</v>
      </c>
      <c r="D3616" t="s">
        <v>477</v>
      </c>
      <c r="E3616" t="s">
        <v>179</v>
      </c>
      <c r="F3616" t="s">
        <v>233</v>
      </c>
      <c r="G3616" s="133">
        <v>11</v>
      </c>
      <c r="H3616" t="s">
        <v>531</v>
      </c>
      <c r="I3616" t="s">
        <v>576</v>
      </c>
      <c r="J3616" t="s">
        <v>438</v>
      </c>
      <c r="K3616" s="327">
        <v>766</v>
      </c>
      <c r="L3616" s="326">
        <v>1</v>
      </c>
      <c r="N3616" s="327">
        <v>7443</v>
      </c>
      <c r="O3616" s="326">
        <v>1</v>
      </c>
      <c r="Q3616" s="327">
        <v>123381</v>
      </c>
      <c r="R3616" s="326">
        <v>0.99997001886367798</v>
      </c>
      <c r="S3616" s="325"/>
    </row>
    <row r="3617" spans="1:19" x14ac:dyDescent="0.25">
      <c r="A3617" t="s">
        <v>478</v>
      </c>
      <c r="B3617" t="s">
        <v>284</v>
      </c>
      <c r="C3617" t="s">
        <v>309</v>
      </c>
      <c r="D3617" t="s">
        <v>477</v>
      </c>
      <c r="E3617" t="s">
        <v>179</v>
      </c>
      <c r="F3617" t="s">
        <v>233</v>
      </c>
      <c r="G3617" s="133">
        <v>11</v>
      </c>
      <c r="H3617" t="s">
        <v>531</v>
      </c>
      <c r="I3617" t="s">
        <v>504</v>
      </c>
      <c r="J3617" t="s">
        <v>506</v>
      </c>
      <c r="K3617" s="327">
        <v>26</v>
      </c>
      <c r="L3617" s="326">
        <v>3.3939998596906662E-2</v>
      </c>
      <c r="N3617" s="327">
        <v>598</v>
      </c>
      <c r="O3617" s="326">
        <v>8.0339998006820679E-2</v>
      </c>
      <c r="Q3617" s="327">
        <v>14319</v>
      </c>
      <c r="R3617" s="326">
        <v>0.11604999750852581</v>
      </c>
      <c r="S3617" s="325"/>
    </row>
    <row r="3618" spans="1:19" x14ac:dyDescent="0.25">
      <c r="A3618" t="s">
        <v>478</v>
      </c>
      <c r="B3618" t="s">
        <v>284</v>
      </c>
      <c r="C3618" t="s">
        <v>309</v>
      </c>
      <c r="D3618" t="s">
        <v>477</v>
      </c>
      <c r="E3618" t="s">
        <v>179</v>
      </c>
      <c r="F3618" t="s">
        <v>233</v>
      </c>
      <c r="G3618" s="133">
        <v>11</v>
      </c>
      <c r="H3618" t="s">
        <v>531</v>
      </c>
      <c r="I3618" t="s">
        <v>504</v>
      </c>
      <c r="J3618" t="s">
        <v>424</v>
      </c>
      <c r="K3618" s="327">
        <v>70</v>
      </c>
      <c r="L3618" s="326">
        <v>9.1380000114440918E-2</v>
      </c>
      <c r="M3618" s="326">
        <v>9.4590000808238983E-2</v>
      </c>
      <c r="N3618" s="327">
        <v>732</v>
      </c>
      <c r="O3618" s="326">
        <v>9.8350003361701965E-2</v>
      </c>
      <c r="P3618" s="326">
        <v>0.1069400012493134</v>
      </c>
      <c r="Q3618" s="327">
        <v>13286</v>
      </c>
      <c r="R3618" s="326">
        <v>0.1076800003647804</v>
      </c>
      <c r="S3618" s="325">
        <v>0.12182000279426571</v>
      </c>
    </row>
    <row r="3619" spans="1:19" x14ac:dyDescent="0.25">
      <c r="A3619" t="s">
        <v>478</v>
      </c>
      <c r="B3619" t="s">
        <v>284</v>
      </c>
      <c r="C3619" t="s">
        <v>309</v>
      </c>
      <c r="D3619" t="s">
        <v>477</v>
      </c>
      <c r="E3619" t="s">
        <v>179</v>
      </c>
      <c r="F3619" t="s">
        <v>233</v>
      </c>
      <c r="G3619">
        <v>11</v>
      </c>
      <c r="H3619" t="s">
        <v>531</v>
      </c>
      <c r="I3619" t="s">
        <v>504</v>
      </c>
      <c r="J3619" t="s">
        <v>455</v>
      </c>
      <c r="K3619" s="142">
        <v>305</v>
      </c>
      <c r="L3619" s="326">
        <v>0.39816999435424799</v>
      </c>
      <c r="M3619" s="326">
        <v>0.41216000914573669</v>
      </c>
      <c r="N3619" s="142">
        <v>2661</v>
      </c>
      <c r="O3619" s="326">
        <v>0.35752001404762268</v>
      </c>
      <c r="P3619" s="326">
        <v>0.38874998688697809</v>
      </c>
      <c r="Q3619" s="142">
        <v>43045</v>
      </c>
      <c r="R3619" s="326">
        <v>0.34887000918388372</v>
      </c>
      <c r="S3619" s="326">
        <v>0.39467000961303711</v>
      </c>
    </row>
    <row r="3620" spans="1:19" x14ac:dyDescent="0.25">
      <c r="A3620" t="s">
        <v>478</v>
      </c>
      <c r="B3620" t="s">
        <v>284</v>
      </c>
      <c r="C3620" t="s">
        <v>309</v>
      </c>
      <c r="D3620" t="s">
        <v>477</v>
      </c>
      <c r="E3620" t="s">
        <v>179</v>
      </c>
      <c r="F3620" t="s">
        <v>233</v>
      </c>
      <c r="G3620" s="133">
        <v>11</v>
      </c>
      <c r="H3620" t="s">
        <v>531</v>
      </c>
      <c r="I3620" t="s">
        <v>504</v>
      </c>
      <c r="J3620" t="s">
        <v>505</v>
      </c>
      <c r="K3620" s="327">
        <v>304</v>
      </c>
      <c r="L3620" s="326">
        <v>0.39686998724937439</v>
      </c>
      <c r="M3620" s="326">
        <v>0.41080999374389648</v>
      </c>
      <c r="N3620" s="327">
        <v>2849</v>
      </c>
      <c r="O3620" s="326">
        <v>0.38277998566627502</v>
      </c>
      <c r="P3620" s="326">
        <v>0.41622000932693481</v>
      </c>
      <c r="Q3620" s="327">
        <v>42835</v>
      </c>
      <c r="R3620" s="326">
        <v>0.34716999530792242</v>
      </c>
      <c r="S3620" s="325">
        <v>0.39274001121521002</v>
      </c>
    </row>
    <row r="3621" spans="1:19" x14ac:dyDescent="0.25">
      <c r="A3621" t="s">
        <v>478</v>
      </c>
      <c r="B3621" t="s">
        <v>284</v>
      </c>
      <c r="C3621" t="s">
        <v>309</v>
      </c>
      <c r="D3621" t="s">
        <v>477</v>
      </c>
      <c r="E3621" t="s">
        <v>179</v>
      </c>
      <c r="F3621" t="s">
        <v>233</v>
      </c>
      <c r="G3621" s="133">
        <v>11</v>
      </c>
      <c r="H3621" t="s">
        <v>531</v>
      </c>
      <c r="I3621" t="s">
        <v>504</v>
      </c>
      <c r="J3621" t="s">
        <v>503</v>
      </c>
      <c r="K3621" s="327">
        <v>61</v>
      </c>
      <c r="L3621" s="326">
        <v>7.9630002379417419E-2</v>
      </c>
      <c r="M3621" s="326">
        <v>8.2429997622966766E-2</v>
      </c>
      <c r="N3621" s="327">
        <v>603</v>
      </c>
      <c r="O3621" s="326">
        <v>8.1019997596740723E-2</v>
      </c>
      <c r="P3621" s="326">
        <v>8.8090002536773682E-2</v>
      </c>
      <c r="Q3621" s="327">
        <v>9900</v>
      </c>
      <c r="R3621" s="326">
        <v>8.0239996314048767E-2</v>
      </c>
      <c r="S3621" s="325">
        <v>9.0769998729228973E-2</v>
      </c>
    </row>
    <row r="3622" spans="1:19" x14ac:dyDescent="0.25">
      <c r="A3622" t="s">
        <v>478</v>
      </c>
      <c r="B3622" t="s">
        <v>284</v>
      </c>
      <c r="C3622" t="s">
        <v>309</v>
      </c>
      <c r="D3622" t="s">
        <v>477</v>
      </c>
      <c r="E3622" t="s">
        <v>179</v>
      </c>
      <c r="F3622" t="s">
        <v>233</v>
      </c>
      <c r="G3622" s="133">
        <v>11</v>
      </c>
      <c r="H3622" t="s">
        <v>531</v>
      </c>
      <c r="I3622" t="s">
        <v>501</v>
      </c>
      <c r="J3622" t="s">
        <v>502</v>
      </c>
      <c r="K3622" s="327">
        <v>26</v>
      </c>
      <c r="L3622" s="326">
        <v>3.3939998596906662E-2</v>
      </c>
      <c r="N3622" s="327">
        <v>598</v>
      </c>
      <c r="O3622" s="326">
        <v>8.0339998006820679E-2</v>
      </c>
      <c r="Q3622" s="327">
        <v>14319</v>
      </c>
      <c r="R3622" s="326">
        <v>0.11604999750852581</v>
      </c>
      <c r="S3622" s="325"/>
    </row>
    <row r="3623" spans="1:19" x14ac:dyDescent="0.25">
      <c r="A3623" t="s">
        <v>478</v>
      </c>
      <c r="B3623" t="s">
        <v>284</v>
      </c>
      <c r="C3623" t="s">
        <v>309</v>
      </c>
      <c r="D3623" t="s">
        <v>477</v>
      </c>
      <c r="E3623" t="s">
        <v>179</v>
      </c>
      <c r="F3623" t="s">
        <v>233</v>
      </c>
      <c r="G3623" s="133">
        <v>11</v>
      </c>
      <c r="H3623" t="s">
        <v>531</v>
      </c>
      <c r="I3623" t="s">
        <v>501</v>
      </c>
      <c r="J3623" t="s">
        <v>500</v>
      </c>
      <c r="K3623" s="327">
        <v>740</v>
      </c>
      <c r="L3623" s="326">
        <v>0.96605998277664185</v>
      </c>
      <c r="M3623" s="326">
        <v>1</v>
      </c>
      <c r="N3623" s="327">
        <v>6845</v>
      </c>
      <c r="O3623" s="326">
        <v>0.91965997219085693</v>
      </c>
      <c r="P3623" s="326">
        <v>1</v>
      </c>
      <c r="Q3623" s="327">
        <v>109066</v>
      </c>
      <c r="R3623" s="326">
        <v>0.88394999504089355</v>
      </c>
      <c r="S3623" s="325">
        <v>1</v>
      </c>
    </row>
    <row r="3624" spans="1:19" x14ac:dyDescent="0.25">
      <c r="A3624" t="s">
        <v>478</v>
      </c>
      <c r="B3624" t="s">
        <v>284</v>
      </c>
      <c r="C3624" t="s">
        <v>309</v>
      </c>
      <c r="D3624" t="s">
        <v>477</v>
      </c>
      <c r="E3624" t="s">
        <v>179</v>
      </c>
      <c r="F3624" t="s">
        <v>233</v>
      </c>
      <c r="G3624" s="133">
        <v>11</v>
      </c>
      <c r="H3624" t="s">
        <v>531</v>
      </c>
      <c r="I3624" t="s">
        <v>577</v>
      </c>
      <c r="J3624" t="s">
        <v>493</v>
      </c>
      <c r="K3624" s="327">
        <v>195</v>
      </c>
      <c r="L3624" s="326">
        <v>0.25457000732421881</v>
      </c>
      <c r="N3624" s="327">
        <v>1962</v>
      </c>
      <c r="O3624" s="326">
        <v>0.26359999179840088</v>
      </c>
      <c r="Q3624" s="327">
        <v>45663</v>
      </c>
      <c r="R3624" s="326">
        <v>0.37009000778198242</v>
      </c>
      <c r="S3624" s="325"/>
    </row>
    <row r="3625" spans="1:19" x14ac:dyDescent="0.25">
      <c r="A3625" t="s">
        <v>478</v>
      </c>
      <c r="B3625" t="s">
        <v>284</v>
      </c>
      <c r="C3625" t="s">
        <v>309</v>
      </c>
      <c r="D3625" t="s">
        <v>477</v>
      </c>
      <c r="E3625" t="s">
        <v>179</v>
      </c>
      <c r="F3625" t="s">
        <v>233</v>
      </c>
      <c r="G3625" s="133">
        <v>11</v>
      </c>
      <c r="H3625" t="s">
        <v>531</v>
      </c>
      <c r="I3625" t="s">
        <v>577</v>
      </c>
      <c r="J3625" t="s">
        <v>492</v>
      </c>
      <c r="K3625" s="327">
        <v>461</v>
      </c>
      <c r="L3625" s="326">
        <v>0.60183000564575195</v>
      </c>
      <c r="M3625" s="326">
        <v>0.80735999345779419</v>
      </c>
      <c r="N3625" s="327">
        <v>4478</v>
      </c>
      <c r="O3625" s="326">
        <v>0.60163998603820801</v>
      </c>
      <c r="P3625" s="326">
        <v>0.81699997186660767</v>
      </c>
      <c r="Q3625" s="327">
        <v>63272</v>
      </c>
      <c r="R3625" s="326">
        <v>0.51279997825622559</v>
      </c>
      <c r="S3625" s="325">
        <v>0.81407999992370605</v>
      </c>
    </row>
    <row r="3626" spans="1:19" x14ac:dyDescent="0.25">
      <c r="A3626" t="s">
        <v>478</v>
      </c>
      <c r="B3626" t="s">
        <v>284</v>
      </c>
      <c r="C3626" t="s">
        <v>309</v>
      </c>
      <c r="D3626" t="s">
        <v>477</v>
      </c>
      <c r="E3626" t="s">
        <v>179</v>
      </c>
      <c r="F3626" t="s">
        <v>233</v>
      </c>
      <c r="G3626" s="133">
        <v>11</v>
      </c>
      <c r="H3626" t="s">
        <v>531</v>
      </c>
      <c r="I3626" t="s">
        <v>577</v>
      </c>
      <c r="J3626" t="s">
        <v>491</v>
      </c>
      <c r="K3626" s="327">
        <v>80</v>
      </c>
      <c r="L3626" s="326">
        <v>0.1044400036334991</v>
      </c>
      <c r="M3626" s="326">
        <v>0.1401100009679794</v>
      </c>
      <c r="N3626" s="327">
        <v>585</v>
      </c>
      <c r="O3626" s="326">
        <v>7.8599996864795685E-2</v>
      </c>
      <c r="P3626" s="326">
        <v>0.1067299991846085</v>
      </c>
      <c r="Q3626" s="327">
        <v>9186</v>
      </c>
      <c r="R3626" s="326">
        <v>7.4450001120567322E-2</v>
      </c>
      <c r="S3626" s="325">
        <v>0.11818999797105791</v>
      </c>
    </row>
    <row r="3627" spans="1:19" x14ac:dyDescent="0.25">
      <c r="A3627" t="s">
        <v>478</v>
      </c>
      <c r="B3627" t="s">
        <v>284</v>
      </c>
      <c r="C3627" t="s">
        <v>309</v>
      </c>
      <c r="D3627" t="s">
        <v>477</v>
      </c>
      <c r="E3627" t="s">
        <v>179</v>
      </c>
      <c r="F3627" t="s">
        <v>233</v>
      </c>
      <c r="G3627">
        <v>11</v>
      </c>
      <c r="H3627" t="s">
        <v>531</v>
      </c>
      <c r="I3627" t="s">
        <v>577</v>
      </c>
      <c r="J3627" t="s">
        <v>490</v>
      </c>
      <c r="K3627" s="142">
        <v>10</v>
      </c>
      <c r="L3627" s="326">
        <v>1.3050000183284279E-2</v>
      </c>
      <c r="M3627" s="326">
        <v>1.751000061631203E-2</v>
      </c>
      <c r="N3627" s="142">
        <v>223</v>
      </c>
      <c r="O3627" s="326">
        <v>2.9960000887513161E-2</v>
      </c>
      <c r="P3627" s="326">
        <v>4.0690001100301743E-2</v>
      </c>
      <c r="Q3627" s="142">
        <v>3071</v>
      </c>
      <c r="R3627" s="326">
        <v>2.489000000059605E-2</v>
      </c>
      <c r="S3627" s="326">
        <v>3.9510000497102737E-2</v>
      </c>
    </row>
    <row r="3628" spans="1:19" x14ac:dyDescent="0.25">
      <c r="A3628" t="s">
        <v>478</v>
      </c>
      <c r="B3628" t="s">
        <v>284</v>
      </c>
      <c r="C3628" t="s">
        <v>309</v>
      </c>
      <c r="D3628" t="s">
        <v>477</v>
      </c>
      <c r="E3628" t="s">
        <v>179</v>
      </c>
      <c r="F3628" t="s">
        <v>233</v>
      </c>
      <c r="G3628" s="133">
        <v>11</v>
      </c>
      <c r="H3628" t="s">
        <v>531</v>
      </c>
      <c r="I3628" t="s">
        <v>577</v>
      </c>
      <c r="J3628" t="s">
        <v>489</v>
      </c>
      <c r="K3628" s="327">
        <v>18</v>
      </c>
      <c r="L3628" s="326">
        <v>2.3499999195337299E-2</v>
      </c>
      <c r="M3628" s="326">
        <v>3.1520001590251923E-2</v>
      </c>
      <c r="N3628" s="327">
        <v>150</v>
      </c>
      <c r="O3628" s="326">
        <v>2.0150000229477879E-2</v>
      </c>
      <c r="P3628" s="326">
        <v>2.7370000258088108E-2</v>
      </c>
      <c r="Q3628" s="327">
        <v>1819</v>
      </c>
      <c r="R3628" s="326">
        <v>1.473999954760075E-2</v>
      </c>
      <c r="S3628" s="325">
        <v>2.339999936521053E-2</v>
      </c>
    </row>
    <row r="3629" spans="1:19" x14ac:dyDescent="0.25">
      <c r="A3629" t="s">
        <v>478</v>
      </c>
      <c r="B3629" t="s">
        <v>284</v>
      </c>
      <c r="C3629" t="s">
        <v>309</v>
      </c>
      <c r="D3629" t="s">
        <v>477</v>
      </c>
      <c r="E3629" t="s">
        <v>179</v>
      </c>
      <c r="F3629" t="s">
        <v>233</v>
      </c>
      <c r="G3629" s="133">
        <v>11</v>
      </c>
      <c r="H3629" t="s">
        <v>531</v>
      </c>
      <c r="I3629" t="s">
        <v>577</v>
      </c>
      <c r="J3629" t="s">
        <v>488</v>
      </c>
      <c r="K3629" s="327">
        <v>2</v>
      </c>
      <c r="L3629" s="326">
        <v>2.6100000832229848E-3</v>
      </c>
      <c r="M3629" s="326">
        <v>3.5000001080334191E-3</v>
      </c>
      <c r="N3629" s="327">
        <v>45</v>
      </c>
      <c r="O3629" s="326">
        <v>6.0499999672174454E-3</v>
      </c>
      <c r="P3629" s="326">
        <v>8.2099996507167816E-3</v>
      </c>
      <c r="Q3629" s="327">
        <v>374</v>
      </c>
      <c r="R3629" s="326">
        <v>3.03000002168119E-3</v>
      </c>
      <c r="S3629" s="325">
        <v>4.8099998384714127E-3</v>
      </c>
    </row>
    <row r="3630" spans="1:19" x14ac:dyDescent="0.25">
      <c r="A3630" t="s">
        <v>478</v>
      </c>
      <c r="B3630" t="s">
        <v>284</v>
      </c>
      <c r="C3630" t="s">
        <v>309</v>
      </c>
      <c r="D3630" t="s">
        <v>477</v>
      </c>
      <c r="E3630" t="s">
        <v>179</v>
      </c>
      <c r="F3630" t="s">
        <v>233</v>
      </c>
      <c r="G3630" s="133">
        <v>11</v>
      </c>
      <c r="H3630" t="s">
        <v>531</v>
      </c>
      <c r="I3630" t="s">
        <v>499</v>
      </c>
      <c r="J3630" t="s">
        <v>261</v>
      </c>
      <c r="K3630" s="327">
        <v>764</v>
      </c>
      <c r="L3630" s="326">
        <v>0.99738997220993042</v>
      </c>
      <c r="N3630" s="327">
        <v>7383</v>
      </c>
      <c r="O3630" s="326">
        <v>0.99194002151489258</v>
      </c>
      <c r="Q3630" s="327">
        <v>122496</v>
      </c>
      <c r="R3630" s="326">
        <v>0.99278998374938965</v>
      </c>
      <c r="S3630" s="325"/>
    </row>
    <row r="3631" spans="1:19" x14ac:dyDescent="0.25">
      <c r="A3631" t="s">
        <v>478</v>
      </c>
      <c r="B3631" t="s">
        <v>284</v>
      </c>
      <c r="C3631" t="s">
        <v>309</v>
      </c>
      <c r="D3631" t="s">
        <v>477</v>
      </c>
      <c r="E3631" t="s">
        <v>179</v>
      </c>
      <c r="F3631" t="s">
        <v>233</v>
      </c>
      <c r="G3631" s="133">
        <v>11</v>
      </c>
      <c r="H3631" t="s">
        <v>531</v>
      </c>
      <c r="I3631" t="s">
        <v>499</v>
      </c>
      <c r="J3631" t="s">
        <v>262</v>
      </c>
      <c r="K3631" s="327">
        <v>2</v>
      </c>
      <c r="L3631" s="326">
        <v>2.6100000832229848E-3</v>
      </c>
      <c r="N3631" s="327">
        <v>60</v>
      </c>
      <c r="O3631" s="326">
        <v>8.059999905526638E-3</v>
      </c>
      <c r="Q3631" s="327">
        <v>889</v>
      </c>
      <c r="R3631" s="326">
        <v>7.2099999524652958E-3</v>
      </c>
      <c r="S3631" s="325"/>
    </row>
    <row r="3632" spans="1:19" x14ac:dyDescent="0.25">
      <c r="A3632" t="s">
        <v>478</v>
      </c>
      <c r="B3632" t="s">
        <v>284</v>
      </c>
      <c r="C3632" t="s">
        <v>309</v>
      </c>
      <c r="D3632" t="s">
        <v>477</v>
      </c>
      <c r="E3632" t="s">
        <v>179</v>
      </c>
      <c r="F3632" t="s">
        <v>233</v>
      </c>
      <c r="G3632" s="133">
        <v>11</v>
      </c>
      <c r="H3632" t="s">
        <v>531</v>
      </c>
      <c r="I3632" t="s">
        <v>578</v>
      </c>
      <c r="J3632" t="s">
        <v>498</v>
      </c>
      <c r="K3632" s="327">
        <v>5</v>
      </c>
      <c r="L3632" s="326">
        <v>6.5299998968839654E-3</v>
      </c>
      <c r="N3632" s="327">
        <v>393</v>
      </c>
      <c r="O3632" s="326">
        <v>5.2799999713897712E-2</v>
      </c>
      <c r="Q3632" s="327">
        <v>17871</v>
      </c>
      <c r="R3632" s="326">
        <v>0.1448400020599365</v>
      </c>
      <c r="S3632" s="325"/>
    </row>
    <row r="3633" spans="1:19" x14ac:dyDescent="0.25">
      <c r="A3633" t="s">
        <v>478</v>
      </c>
      <c r="B3633" t="s">
        <v>284</v>
      </c>
      <c r="C3633" t="s">
        <v>309</v>
      </c>
      <c r="D3633" t="s">
        <v>477</v>
      </c>
      <c r="E3633" t="s">
        <v>179</v>
      </c>
      <c r="F3633" t="s">
        <v>233</v>
      </c>
      <c r="G3633" s="133">
        <v>11</v>
      </c>
      <c r="H3633" t="s">
        <v>531</v>
      </c>
      <c r="I3633" t="s">
        <v>578</v>
      </c>
      <c r="J3633" t="s">
        <v>497</v>
      </c>
      <c r="K3633" s="327">
        <v>149</v>
      </c>
      <c r="L3633" s="326">
        <v>0.19451999664306641</v>
      </c>
      <c r="N3633" s="327">
        <v>1066</v>
      </c>
      <c r="O3633" s="326">
        <v>0.14322000741958621</v>
      </c>
      <c r="Q3633" s="327">
        <v>21943</v>
      </c>
      <c r="R3633" s="326">
        <v>0.17783999443054199</v>
      </c>
      <c r="S3633" s="325"/>
    </row>
    <row r="3634" spans="1:19" x14ac:dyDescent="0.25">
      <c r="A3634" t="s">
        <v>478</v>
      </c>
      <c r="B3634" t="s">
        <v>284</v>
      </c>
      <c r="C3634" t="s">
        <v>309</v>
      </c>
      <c r="D3634" t="s">
        <v>477</v>
      </c>
      <c r="E3634" t="s">
        <v>179</v>
      </c>
      <c r="F3634" t="s">
        <v>233</v>
      </c>
      <c r="G3634" s="133">
        <v>11</v>
      </c>
      <c r="H3634" t="s">
        <v>531</v>
      </c>
      <c r="I3634" t="s">
        <v>578</v>
      </c>
      <c r="J3634" t="s">
        <v>496</v>
      </c>
      <c r="K3634" s="327">
        <v>165</v>
      </c>
      <c r="L3634" s="326">
        <v>0.21539999544620511</v>
      </c>
      <c r="N3634" s="327">
        <v>1468</v>
      </c>
      <c r="O3634" s="326">
        <v>0.19722999632358551</v>
      </c>
      <c r="Q3634" s="327">
        <v>25988</v>
      </c>
      <c r="R3634" s="326">
        <v>0.21062999963760379</v>
      </c>
      <c r="S3634" s="325"/>
    </row>
    <row r="3635" spans="1:19" x14ac:dyDescent="0.25">
      <c r="A3635" t="s">
        <v>478</v>
      </c>
      <c r="B3635" t="s">
        <v>284</v>
      </c>
      <c r="C3635" t="s">
        <v>309</v>
      </c>
      <c r="D3635" t="s">
        <v>477</v>
      </c>
      <c r="E3635" t="s">
        <v>179</v>
      </c>
      <c r="F3635" t="s">
        <v>233</v>
      </c>
      <c r="G3635" s="133">
        <v>11</v>
      </c>
      <c r="H3635" t="s">
        <v>531</v>
      </c>
      <c r="I3635" t="s">
        <v>578</v>
      </c>
      <c r="J3635" t="s">
        <v>495</v>
      </c>
      <c r="K3635" s="327">
        <v>190</v>
      </c>
      <c r="L3635" s="326">
        <v>0.24804000556468961</v>
      </c>
      <c r="N3635" s="327">
        <v>1878</v>
      </c>
      <c r="O3635" s="326">
        <v>0.25231999158859247</v>
      </c>
      <c r="Q3635" s="327">
        <v>27975</v>
      </c>
      <c r="R3635" s="326">
        <v>0.22673000395298001</v>
      </c>
      <c r="S3635" s="325"/>
    </row>
    <row r="3636" spans="1:19" x14ac:dyDescent="0.25">
      <c r="A3636" t="s">
        <v>478</v>
      </c>
      <c r="B3636" t="s">
        <v>284</v>
      </c>
      <c r="C3636" t="s">
        <v>309</v>
      </c>
      <c r="D3636" t="s">
        <v>477</v>
      </c>
      <c r="E3636" t="s">
        <v>179</v>
      </c>
      <c r="F3636" t="s">
        <v>233</v>
      </c>
      <c r="G3636" s="133">
        <v>11</v>
      </c>
      <c r="H3636" t="s">
        <v>531</v>
      </c>
      <c r="I3636" t="s">
        <v>578</v>
      </c>
      <c r="J3636" t="s">
        <v>494</v>
      </c>
      <c r="K3636" s="327">
        <v>257</v>
      </c>
      <c r="L3636" s="326">
        <v>0.33550998568534851</v>
      </c>
      <c r="N3636" s="327">
        <v>2638</v>
      </c>
      <c r="O3636" s="326">
        <v>0.35442999005317688</v>
      </c>
      <c r="Q3636" s="327">
        <v>29608</v>
      </c>
      <c r="R3636" s="326">
        <v>0.23995999991893771</v>
      </c>
      <c r="S3636" s="325"/>
    </row>
    <row r="3637" spans="1:19" x14ac:dyDescent="0.25">
      <c r="A3637" t="s">
        <v>478</v>
      </c>
      <c r="B3637" t="s">
        <v>284</v>
      </c>
      <c r="C3637" t="s">
        <v>309</v>
      </c>
      <c r="D3637" t="s">
        <v>477</v>
      </c>
      <c r="E3637" t="s">
        <v>179</v>
      </c>
      <c r="F3637" t="s">
        <v>233</v>
      </c>
      <c r="G3637" s="133">
        <v>11</v>
      </c>
      <c r="H3637" t="s">
        <v>531</v>
      </c>
      <c r="I3637" t="s">
        <v>476</v>
      </c>
      <c r="J3637" t="s">
        <v>482</v>
      </c>
      <c r="K3637" s="327">
        <v>567</v>
      </c>
      <c r="L3637" s="326">
        <v>0.74020999670028687</v>
      </c>
      <c r="M3637" s="326">
        <v>0.79746997356414795</v>
      </c>
      <c r="N3637" s="327">
        <v>5501</v>
      </c>
      <c r="O3637" s="326">
        <v>0.73908001184463501</v>
      </c>
      <c r="P3637" s="326">
        <v>0.7906000018119812</v>
      </c>
      <c r="Q3637" s="327">
        <v>91484</v>
      </c>
      <c r="R3637" s="326">
        <v>0.74145001173019409</v>
      </c>
      <c r="S3637" s="325">
        <v>0.77395999431610107</v>
      </c>
    </row>
    <row r="3638" spans="1:19" x14ac:dyDescent="0.25">
      <c r="A3638" t="s">
        <v>478</v>
      </c>
      <c r="B3638" t="s">
        <v>284</v>
      </c>
      <c r="C3638" t="s">
        <v>309</v>
      </c>
      <c r="D3638" t="s">
        <v>477</v>
      </c>
      <c r="E3638" t="s">
        <v>179</v>
      </c>
      <c r="F3638" t="s">
        <v>233</v>
      </c>
      <c r="G3638">
        <v>11</v>
      </c>
      <c r="H3638" t="s">
        <v>531</v>
      </c>
      <c r="I3638" t="s">
        <v>476</v>
      </c>
      <c r="J3638" t="s">
        <v>481</v>
      </c>
      <c r="K3638" s="142">
        <v>68</v>
      </c>
      <c r="L3638" s="326">
        <v>8.8770002126693726E-2</v>
      </c>
      <c r="M3638" s="326">
        <v>9.5640003681182861E-2</v>
      </c>
      <c r="N3638" s="142">
        <v>677</v>
      </c>
      <c r="O3638" s="326">
        <v>9.0960003435611725E-2</v>
      </c>
      <c r="P3638" s="326">
        <v>9.7300000488758087E-2</v>
      </c>
      <c r="Q3638" s="142">
        <v>12086</v>
      </c>
      <c r="R3638" s="326">
        <v>9.7949996590614319E-2</v>
      </c>
      <c r="S3638" s="326">
        <v>0.1022500023245811</v>
      </c>
    </row>
    <row r="3639" spans="1:19" x14ac:dyDescent="0.25">
      <c r="A3639" t="s">
        <v>478</v>
      </c>
      <c r="B3639" t="s">
        <v>284</v>
      </c>
      <c r="C3639" t="s">
        <v>309</v>
      </c>
      <c r="D3639" t="s">
        <v>477</v>
      </c>
      <c r="E3639" t="s">
        <v>179</v>
      </c>
      <c r="F3639" t="s">
        <v>233</v>
      </c>
      <c r="G3639" s="133">
        <v>11</v>
      </c>
      <c r="H3639" t="s">
        <v>531</v>
      </c>
      <c r="I3639" t="s">
        <v>476</v>
      </c>
      <c r="J3639" t="s">
        <v>480</v>
      </c>
      <c r="K3639" s="327">
        <v>52</v>
      </c>
      <c r="L3639" s="326">
        <v>6.7890003323554993E-2</v>
      </c>
      <c r="M3639" s="326">
        <v>7.314000278711319E-2</v>
      </c>
      <c r="N3639" s="327">
        <v>459</v>
      </c>
      <c r="O3639" s="326">
        <v>6.1670001596212387E-2</v>
      </c>
      <c r="P3639" s="326">
        <v>6.5970003604888916E-2</v>
      </c>
      <c r="Q3639" s="327">
        <v>8487</v>
      </c>
      <c r="R3639" s="326">
        <v>6.8779997527599335E-2</v>
      </c>
      <c r="S3639" s="325">
        <v>7.1800000965595245E-2</v>
      </c>
    </row>
    <row r="3640" spans="1:19" x14ac:dyDescent="0.25">
      <c r="A3640" t="s">
        <v>478</v>
      </c>
      <c r="B3640" t="s">
        <v>284</v>
      </c>
      <c r="C3640" t="s">
        <v>309</v>
      </c>
      <c r="D3640" t="s">
        <v>477</v>
      </c>
      <c r="E3640" t="s">
        <v>179</v>
      </c>
      <c r="F3640" t="s">
        <v>233</v>
      </c>
      <c r="G3640" s="133">
        <v>11</v>
      </c>
      <c r="H3640" t="s">
        <v>531</v>
      </c>
      <c r="I3640" t="s">
        <v>476</v>
      </c>
      <c r="J3640" t="s">
        <v>479</v>
      </c>
      <c r="K3640" s="327">
        <v>55</v>
      </c>
      <c r="L3640" s="326">
        <v>7.1800000965595245E-2</v>
      </c>
      <c r="N3640" s="327">
        <v>485</v>
      </c>
      <c r="O3640" s="326">
        <v>6.5159998834133148E-2</v>
      </c>
      <c r="Q3640" s="327">
        <v>5183</v>
      </c>
      <c r="R3640" s="326">
        <v>4.2010001838207238E-2</v>
      </c>
      <c r="S3640" s="325"/>
    </row>
    <row r="3641" spans="1:19" x14ac:dyDescent="0.25">
      <c r="A3641" t="s">
        <v>478</v>
      </c>
      <c r="B3641" t="s">
        <v>284</v>
      </c>
      <c r="C3641" t="s">
        <v>309</v>
      </c>
      <c r="D3641" t="s">
        <v>477</v>
      </c>
      <c r="E3641" t="s">
        <v>179</v>
      </c>
      <c r="F3641" t="s">
        <v>233</v>
      </c>
      <c r="G3641" s="133">
        <v>11</v>
      </c>
      <c r="H3641" t="s">
        <v>531</v>
      </c>
      <c r="I3641" t="s">
        <v>476</v>
      </c>
      <c r="J3641" t="s">
        <v>475</v>
      </c>
      <c r="K3641" s="327">
        <v>24</v>
      </c>
      <c r="L3641" s="326">
        <v>3.133000060915947E-2</v>
      </c>
      <c r="M3641" s="326">
        <v>3.3760000020265579E-2</v>
      </c>
      <c r="N3641" s="327">
        <v>321</v>
      </c>
      <c r="O3641" s="326">
        <v>4.3129999190568917E-2</v>
      </c>
      <c r="P3641" s="326">
        <v>4.6130001544952393E-2</v>
      </c>
      <c r="Q3641" s="327">
        <v>6145</v>
      </c>
      <c r="R3641" s="326">
        <v>4.9800001084804528E-2</v>
      </c>
      <c r="S3641" s="325">
        <v>5.1989998668432243E-2</v>
      </c>
    </row>
    <row r="3642" spans="1:19" x14ac:dyDescent="0.25">
      <c r="A3642" t="s">
        <v>478</v>
      </c>
      <c r="B3642" t="s">
        <v>284</v>
      </c>
      <c r="C3642" t="s">
        <v>309</v>
      </c>
      <c r="D3642" t="s">
        <v>477</v>
      </c>
      <c r="E3642" t="s">
        <v>180</v>
      </c>
      <c r="F3642" t="s">
        <v>234</v>
      </c>
      <c r="G3642" s="133">
        <v>10</v>
      </c>
      <c r="H3642" t="s">
        <v>532</v>
      </c>
      <c r="I3642" t="s">
        <v>525</v>
      </c>
      <c r="J3642" t="s">
        <v>530</v>
      </c>
      <c r="K3642" s="327">
        <v>2</v>
      </c>
      <c r="L3642" s="326">
        <v>3.2399999909102921E-3</v>
      </c>
      <c r="N3642" s="327">
        <v>28</v>
      </c>
      <c r="O3642" s="326">
        <v>3.599999938160181E-3</v>
      </c>
      <c r="Q3642" s="327">
        <v>595</v>
      </c>
      <c r="R3642" s="326">
        <v>4.8199999146163464E-3</v>
      </c>
      <c r="S3642" s="325"/>
    </row>
    <row r="3643" spans="1:19" x14ac:dyDescent="0.25">
      <c r="A3643" t="s">
        <v>478</v>
      </c>
      <c r="B3643" t="s">
        <v>284</v>
      </c>
      <c r="C3643" t="s">
        <v>309</v>
      </c>
      <c r="D3643" t="s">
        <v>477</v>
      </c>
      <c r="E3643" t="s">
        <v>180</v>
      </c>
      <c r="F3643" t="s">
        <v>234</v>
      </c>
      <c r="G3643" s="133">
        <v>10</v>
      </c>
      <c r="H3643" t="s">
        <v>532</v>
      </c>
      <c r="I3643" t="s">
        <v>525</v>
      </c>
      <c r="J3643" t="s">
        <v>529</v>
      </c>
      <c r="K3643" s="327">
        <v>15</v>
      </c>
      <c r="L3643" s="326">
        <v>2.4310000240802761E-2</v>
      </c>
      <c r="N3643" s="327">
        <v>256</v>
      </c>
      <c r="O3643" s="326">
        <v>3.2930001616477973E-2</v>
      </c>
      <c r="Q3643" s="327">
        <v>4962</v>
      </c>
      <c r="R3643" s="326">
        <v>4.0219999849796302E-2</v>
      </c>
      <c r="S3643" s="325"/>
    </row>
    <row r="3644" spans="1:19" x14ac:dyDescent="0.25">
      <c r="A3644" t="s">
        <v>478</v>
      </c>
      <c r="B3644" t="s">
        <v>284</v>
      </c>
      <c r="C3644" t="s">
        <v>309</v>
      </c>
      <c r="D3644" t="s">
        <v>477</v>
      </c>
      <c r="E3644" t="s">
        <v>180</v>
      </c>
      <c r="F3644" t="s">
        <v>234</v>
      </c>
      <c r="G3644" s="133">
        <v>10</v>
      </c>
      <c r="H3644" t="s">
        <v>532</v>
      </c>
      <c r="I3644" t="s">
        <v>525</v>
      </c>
      <c r="J3644" t="s">
        <v>528</v>
      </c>
      <c r="K3644" s="327">
        <v>62</v>
      </c>
      <c r="L3644" s="326">
        <v>0.1004899963736534</v>
      </c>
      <c r="N3644" s="327">
        <v>848</v>
      </c>
      <c r="O3644" s="326">
        <v>0.1090800017118454</v>
      </c>
      <c r="Q3644" s="327">
        <v>15699</v>
      </c>
      <c r="R3644" s="326">
        <v>0.12724000215530401</v>
      </c>
      <c r="S3644" s="325"/>
    </row>
    <row r="3645" spans="1:19" x14ac:dyDescent="0.25">
      <c r="A3645" t="s">
        <v>478</v>
      </c>
      <c r="B3645" t="s">
        <v>284</v>
      </c>
      <c r="C3645" t="s">
        <v>309</v>
      </c>
      <c r="D3645" t="s">
        <v>477</v>
      </c>
      <c r="E3645" t="s">
        <v>180</v>
      </c>
      <c r="F3645" t="s">
        <v>234</v>
      </c>
      <c r="G3645" s="133">
        <v>10</v>
      </c>
      <c r="H3645" t="s">
        <v>532</v>
      </c>
      <c r="I3645" t="s">
        <v>525</v>
      </c>
      <c r="J3645" t="s">
        <v>527</v>
      </c>
      <c r="K3645" s="327">
        <v>142</v>
      </c>
      <c r="L3645" s="326">
        <v>0.2301499992609024</v>
      </c>
      <c r="N3645" s="327">
        <v>1842</v>
      </c>
      <c r="O3645" s="326">
        <v>0.2369399964809418</v>
      </c>
      <c r="Q3645" s="327">
        <v>30576</v>
      </c>
      <c r="R3645" s="326">
        <v>0.2478100061416626</v>
      </c>
      <c r="S3645" s="325"/>
    </row>
    <row r="3646" spans="1:19" x14ac:dyDescent="0.25">
      <c r="A3646" t="s">
        <v>478</v>
      </c>
      <c r="B3646" t="s">
        <v>284</v>
      </c>
      <c r="C3646" t="s">
        <v>309</v>
      </c>
      <c r="D3646" t="s">
        <v>477</v>
      </c>
      <c r="E3646" t="s">
        <v>180</v>
      </c>
      <c r="F3646" t="s">
        <v>234</v>
      </c>
      <c r="G3646" s="133">
        <v>10</v>
      </c>
      <c r="H3646" t="s">
        <v>532</v>
      </c>
      <c r="I3646" t="s">
        <v>525</v>
      </c>
      <c r="J3646" t="s">
        <v>526</v>
      </c>
      <c r="K3646" s="327">
        <v>165</v>
      </c>
      <c r="L3646" s="326">
        <v>0.26741999387741089</v>
      </c>
      <c r="N3646" s="327">
        <v>1927</v>
      </c>
      <c r="O3646" s="326">
        <v>0.2478799968957901</v>
      </c>
      <c r="Q3646" s="327">
        <v>30917</v>
      </c>
      <c r="R3646" s="326">
        <v>0.25056999921798712</v>
      </c>
      <c r="S3646" s="325"/>
    </row>
    <row r="3647" spans="1:19" x14ac:dyDescent="0.25">
      <c r="A3647" t="s">
        <v>478</v>
      </c>
      <c r="B3647" t="s">
        <v>284</v>
      </c>
      <c r="C3647" t="s">
        <v>309</v>
      </c>
      <c r="D3647" t="s">
        <v>477</v>
      </c>
      <c r="E3647" t="s">
        <v>180</v>
      </c>
      <c r="F3647" t="s">
        <v>234</v>
      </c>
      <c r="G3647" s="133">
        <v>10</v>
      </c>
      <c r="H3647" t="s">
        <v>532</v>
      </c>
      <c r="I3647" t="s">
        <v>525</v>
      </c>
      <c r="J3647" t="s">
        <v>259</v>
      </c>
      <c r="K3647" s="327">
        <v>125</v>
      </c>
      <c r="L3647" s="326">
        <v>0.20259000360965729</v>
      </c>
      <c r="N3647" s="327">
        <v>1613</v>
      </c>
      <c r="O3647" s="326">
        <v>0.20748999714851379</v>
      </c>
      <c r="Q3647" s="327">
        <v>23351</v>
      </c>
      <c r="R3647" s="326">
        <v>0.18925000727176669</v>
      </c>
      <c r="S3647" s="325"/>
    </row>
    <row r="3648" spans="1:19" x14ac:dyDescent="0.25">
      <c r="A3648" t="s">
        <v>478</v>
      </c>
      <c r="B3648" t="s">
        <v>284</v>
      </c>
      <c r="C3648" t="s">
        <v>309</v>
      </c>
      <c r="D3648" t="s">
        <v>477</v>
      </c>
      <c r="E3648" t="s">
        <v>180</v>
      </c>
      <c r="F3648" t="s">
        <v>234</v>
      </c>
      <c r="G3648" s="133">
        <v>10</v>
      </c>
      <c r="H3648" t="s">
        <v>532</v>
      </c>
      <c r="I3648" t="s">
        <v>525</v>
      </c>
      <c r="J3648" t="s">
        <v>260</v>
      </c>
      <c r="K3648" s="327">
        <v>106</v>
      </c>
      <c r="L3648" s="326">
        <v>0.17180000245571139</v>
      </c>
      <c r="N3648" s="327">
        <v>1260</v>
      </c>
      <c r="O3648" s="326">
        <v>0.1620800048112869</v>
      </c>
      <c r="Q3648" s="327">
        <v>17285</v>
      </c>
      <c r="R3648" s="326">
        <v>0.14009000360965729</v>
      </c>
      <c r="S3648" s="325"/>
    </row>
    <row r="3649" spans="1:19" x14ac:dyDescent="0.25">
      <c r="A3649" t="s">
        <v>478</v>
      </c>
      <c r="B3649" t="s">
        <v>284</v>
      </c>
      <c r="C3649" t="s">
        <v>309</v>
      </c>
      <c r="D3649" t="s">
        <v>477</v>
      </c>
      <c r="E3649" t="s">
        <v>180</v>
      </c>
      <c r="F3649" t="s">
        <v>234</v>
      </c>
      <c r="G3649" s="133">
        <v>10</v>
      </c>
      <c r="H3649" t="s">
        <v>532</v>
      </c>
      <c r="I3649" t="s">
        <v>521</v>
      </c>
      <c r="J3649" t="s">
        <v>524</v>
      </c>
      <c r="K3649" s="327">
        <v>496</v>
      </c>
      <c r="L3649" s="326">
        <v>0.80388998985290527</v>
      </c>
      <c r="M3649" s="326">
        <v>0.80914002656936646</v>
      </c>
      <c r="N3649" s="327">
        <v>6287</v>
      </c>
      <c r="O3649" s="326">
        <v>0.80871999263763428</v>
      </c>
      <c r="P3649" s="326">
        <v>0.85119998455047607</v>
      </c>
      <c r="Q3649" s="327">
        <v>99716</v>
      </c>
      <c r="R3649" s="326">
        <v>0.80817002058029175</v>
      </c>
      <c r="S3649" s="325">
        <v>0.84360998868942261</v>
      </c>
    </row>
    <row r="3650" spans="1:19" x14ac:dyDescent="0.25">
      <c r="A3650" t="s">
        <v>478</v>
      </c>
      <c r="B3650" t="s">
        <v>284</v>
      </c>
      <c r="C3650" t="s">
        <v>309</v>
      </c>
      <c r="D3650" t="s">
        <v>477</v>
      </c>
      <c r="E3650" t="s">
        <v>180</v>
      </c>
      <c r="F3650" t="s">
        <v>234</v>
      </c>
      <c r="G3650" s="133">
        <v>10</v>
      </c>
      <c r="H3650" t="s">
        <v>532</v>
      </c>
      <c r="I3650" t="s">
        <v>521</v>
      </c>
      <c r="J3650" t="s">
        <v>523</v>
      </c>
      <c r="K3650" s="327">
        <v>67</v>
      </c>
      <c r="L3650" s="326">
        <v>0.10858999937772749</v>
      </c>
      <c r="M3650" s="326">
        <v>0.10930000245571141</v>
      </c>
      <c r="N3650" s="327">
        <v>664</v>
      </c>
      <c r="O3650" s="326">
        <v>8.5409998893737793E-2</v>
      </c>
      <c r="P3650" s="326">
        <v>8.9900001883506775E-2</v>
      </c>
      <c r="Q3650" s="327">
        <v>10969</v>
      </c>
      <c r="R3650" s="326">
        <v>8.8899999856948853E-2</v>
      </c>
      <c r="S3650" s="325">
        <v>9.2799998819828033E-2</v>
      </c>
    </row>
    <row r="3651" spans="1:19" x14ac:dyDescent="0.25">
      <c r="A3651" t="s">
        <v>478</v>
      </c>
      <c r="B3651" t="s">
        <v>284</v>
      </c>
      <c r="C3651" t="s">
        <v>309</v>
      </c>
      <c r="D3651" t="s">
        <v>477</v>
      </c>
      <c r="E3651" t="s">
        <v>180</v>
      </c>
      <c r="F3651" t="s">
        <v>234</v>
      </c>
      <c r="G3651" s="133">
        <v>10</v>
      </c>
      <c r="H3651" t="s">
        <v>532</v>
      </c>
      <c r="I3651" t="s">
        <v>521</v>
      </c>
      <c r="J3651" t="s">
        <v>522</v>
      </c>
      <c r="K3651" s="327">
        <v>50</v>
      </c>
      <c r="L3651" s="326">
        <v>8.1040002405643463E-2</v>
      </c>
      <c r="M3651" s="326">
        <v>8.156999945640564E-2</v>
      </c>
      <c r="N3651" s="327">
        <v>435</v>
      </c>
      <c r="O3651" s="326">
        <v>5.5959999561309808E-2</v>
      </c>
      <c r="P3651" s="326">
        <v>5.8899998664855957E-2</v>
      </c>
      <c r="Q3651" s="327">
        <v>7517</v>
      </c>
      <c r="R3651" s="326">
        <v>6.0920000076293952E-2</v>
      </c>
      <c r="S3651" s="325">
        <v>6.3589997589588165E-2</v>
      </c>
    </row>
    <row r="3652" spans="1:19" x14ac:dyDescent="0.25">
      <c r="A3652" t="s">
        <v>478</v>
      </c>
      <c r="B3652" t="s">
        <v>284</v>
      </c>
      <c r="C3652" t="s">
        <v>309</v>
      </c>
      <c r="D3652" t="s">
        <v>477</v>
      </c>
      <c r="E3652" t="s">
        <v>180</v>
      </c>
      <c r="F3652" t="s">
        <v>234</v>
      </c>
      <c r="G3652" s="133">
        <v>10</v>
      </c>
      <c r="H3652" t="s">
        <v>532</v>
      </c>
      <c r="I3652" t="s">
        <v>521</v>
      </c>
      <c r="J3652" t="s">
        <v>438</v>
      </c>
      <c r="K3652" s="327">
        <v>4</v>
      </c>
      <c r="L3652" s="326">
        <v>6.4799999818205833E-3</v>
      </c>
      <c r="N3652" s="327">
        <v>388</v>
      </c>
      <c r="O3652" s="326">
        <v>4.9910001456737518E-2</v>
      </c>
      <c r="Q3652" s="327">
        <v>5183</v>
      </c>
      <c r="R3652" s="326">
        <v>4.2010001838207238E-2</v>
      </c>
      <c r="S3652" s="325"/>
    </row>
    <row r="3653" spans="1:19" x14ac:dyDescent="0.25">
      <c r="A3653" t="s">
        <v>478</v>
      </c>
      <c r="B3653" t="s">
        <v>284</v>
      </c>
      <c r="C3653" t="s">
        <v>309</v>
      </c>
      <c r="D3653" t="s">
        <v>477</v>
      </c>
      <c r="E3653" t="s">
        <v>180</v>
      </c>
      <c r="F3653" t="s">
        <v>234</v>
      </c>
      <c r="G3653" s="133">
        <v>10</v>
      </c>
      <c r="H3653" t="s">
        <v>532</v>
      </c>
      <c r="I3653" t="s">
        <v>517</v>
      </c>
      <c r="J3653" t="s">
        <v>520</v>
      </c>
      <c r="K3653" s="327">
        <v>234</v>
      </c>
      <c r="L3653" s="326">
        <v>0.37924998998641968</v>
      </c>
      <c r="N3653" s="327">
        <v>2645</v>
      </c>
      <c r="O3653" s="326">
        <v>0.3402400016784668</v>
      </c>
      <c r="Q3653" s="327">
        <v>43571</v>
      </c>
      <c r="R3653" s="326">
        <v>0.35313001275062561</v>
      </c>
      <c r="S3653" s="325"/>
    </row>
    <row r="3654" spans="1:19" x14ac:dyDescent="0.25">
      <c r="A3654" t="s">
        <v>478</v>
      </c>
      <c r="B3654" t="s">
        <v>284</v>
      </c>
      <c r="C3654" t="s">
        <v>309</v>
      </c>
      <c r="D3654" t="s">
        <v>477</v>
      </c>
      <c r="E3654" t="s">
        <v>180</v>
      </c>
      <c r="F3654" t="s">
        <v>234</v>
      </c>
      <c r="G3654" s="133">
        <v>10</v>
      </c>
      <c r="H3654" t="s">
        <v>532</v>
      </c>
      <c r="I3654" t="s">
        <v>517</v>
      </c>
      <c r="J3654" t="s">
        <v>519</v>
      </c>
      <c r="K3654" s="327">
        <v>166</v>
      </c>
      <c r="L3654" s="326">
        <v>0.26903998851776117</v>
      </c>
      <c r="N3654" s="327">
        <v>2292</v>
      </c>
      <c r="O3654" s="326">
        <v>0.29482999444007868</v>
      </c>
      <c r="Q3654" s="327">
        <v>34904</v>
      </c>
      <c r="R3654" s="326">
        <v>0.28288999199867249</v>
      </c>
      <c r="S3654" s="325"/>
    </row>
    <row r="3655" spans="1:19" x14ac:dyDescent="0.25">
      <c r="A3655" t="s">
        <v>478</v>
      </c>
      <c r="B3655" t="s">
        <v>284</v>
      </c>
      <c r="C3655" t="s">
        <v>309</v>
      </c>
      <c r="D3655" t="s">
        <v>477</v>
      </c>
      <c r="E3655" t="s">
        <v>180</v>
      </c>
      <c r="F3655" t="s">
        <v>234</v>
      </c>
      <c r="G3655" s="133">
        <v>10</v>
      </c>
      <c r="H3655" t="s">
        <v>532</v>
      </c>
      <c r="I3655" t="s">
        <v>517</v>
      </c>
      <c r="J3655" t="s">
        <v>518</v>
      </c>
      <c r="K3655" s="327">
        <v>217</v>
      </c>
      <c r="L3655" s="326">
        <v>0.35170000791549683</v>
      </c>
      <c r="N3655" s="327">
        <v>2837</v>
      </c>
      <c r="O3655" s="326">
        <v>0.36493000388145452</v>
      </c>
      <c r="Q3655" s="327">
        <v>44910</v>
      </c>
      <c r="R3655" s="326">
        <v>0.3639799952507019</v>
      </c>
      <c r="S3655" s="325"/>
    </row>
    <row r="3656" spans="1:19" x14ac:dyDescent="0.25">
      <c r="A3656" t="s">
        <v>478</v>
      </c>
      <c r="B3656" t="s">
        <v>284</v>
      </c>
      <c r="C3656" t="s">
        <v>309</v>
      </c>
      <c r="D3656" t="s">
        <v>477</v>
      </c>
      <c r="E3656" t="s">
        <v>180</v>
      </c>
      <c r="F3656" t="s">
        <v>234</v>
      </c>
      <c r="G3656" s="133">
        <v>10</v>
      </c>
      <c r="H3656" t="s">
        <v>532</v>
      </c>
      <c r="I3656" t="s">
        <v>513</v>
      </c>
      <c r="J3656" t="s">
        <v>516</v>
      </c>
      <c r="K3656" s="327">
        <v>8</v>
      </c>
      <c r="L3656" s="326">
        <v>1.296999957412481E-2</v>
      </c>
      <c r="M3656" s="326">
        <v>1.4010000042617319E-2</v>
      </c>
      <c r="N3656" s="327">
        <v>257</v>
      </c>
      <c r="O3656" s="326">
        <v>3.3059999346733093E-2</v>
      </c>
      <c r="P3656" s="326">
        <v>3.5679999738931663E-2</v>
      </c>
      <c r="Q3656" s="327">
        <v>4179</v>
      </c>
      <c r="R3656" s="326">
        <v>3.3870000392198563E-2</v>
      </c>
      <c r="S3656" s="325">
        <v>3.8320001214742661E-2</v>
      </c>
    </row>
    <row r="3657" spans="1:19" x14ac:dyDescent="0.25">
      <c r="A3657" t="s">
        <v>478</v>
      </c>
      <c r="B3657" t="s">
        <v>284</v>
      </c>
      <c r="C3657" t="s">
        <v>309</v>
      </c>
      <c r="D3657" t="s">
        <v>477</v>
      </c>
      <c r="E3657" t="s">
        <v>180</v>
      </c>
      <c r="F3657" t="s">
        <v>234</v>
      </c>
      <c r="G3657" s="133">
        <v>10</v>
      </c>
      <c r="H3657" t="s">
        <v>532</v>
      </c>
      <c r="I3657" t="s">
        <v>513</v>
      </c>
      <c r="J3657" t="s">
        <v>515</v>
      </c>
      <c r="K3657" s="327">
        <v>60</v>
      </c>
      <c r="L3657" s="326">
        <v>9.724000096321106E-2</v>
      </c>
      <c r="M3657" s="326">
        <v>0.10508000105619431</v>
      </c>
      <c r="N3657" s="327">
        <v>606</v>
      </c>
      <c r="O3657" s="326">
        <v>7.7950000762939453E-2</v>
      </c>
      <c r="P3657" s="326">
        <v>8.4140002727508545E-2</v>
      </c>
      <c r="Q3657" s="327">
        <v>13286</v>
      </c>
      <c r="R3657" s="326">
        <v>0.1076800003647804</v>
      </c>
      <c r="S3657" s="325">
        <v>0.12182000279426571</v>
      </c>
    </row>
    <row r="3658" spans="1:19" x14ac:dyDescent="0.25">
      <c r="A3658" t="s">
        <v>478</v>
      </c>
      <c r="B3658" t="s">
        <v>284</v>
      </c>
      <c r="C3658" t="s">
        <v>309</v>
      </c>
      <c r="D3658" t="s">
        <v>477</v>
      </c>
      <c r="E3658" t="s">
        <v>180</v>
      </c>
      <c r="F3658" t="s">
        <v>234</v>
      </c>
      <c r="G3658" s="133">
        <v>10</v>
      </c>
      <c r="H3658" t="s">
        <v>532</v>
      </c>
      <c r="I3658" t="s">
        <v>513</v>
      </c>
      <c r="J3658" t="s">
        <v>514</v>
      </c>
      <c r="K3658" s="327">
        <v>503</v>
      </c>
      <c r="L3658" s="326">
        <v>0.81524002552032471</v>
      </c>
      <c r="M3658" s="326">
        <v>0.88090997934341431</v>
      </c>
      <c r="N3658" s="327">
        <v>6339</v>
      </c>
      <c r="O3658" s="326">
        <v>0.81541001796722412</v>
      </c>
      <c r="P3658" s="326">
        <v>0.88016998767852783</v>
      </c>
      <c r="Q3658" s="327">
        <v>91601</v>
      </c>
      <c r="R3658" s="326">
        <v>0.74239999055862427</v>
      </c>
      <c r="S3658" s="325">
        <v>0.83986997604370117</v>
      </c>
    </row>
    <row r="3659" spans="1:19" x14ac:dyDescent="0.25">
      <c r="A3659" t="s">
        <v>478</v>
      </c>
      <c r="B3659" t="s">
        <v>284</v>
      </c>
      <c r="C3659" t="s">
        <v>309</v>
      </c>
      <c r="D3659" t="s">
        <v>477</v>
      </c>
      <c r="E3659" t="s">
        <v>180</v>
      </c>
      <c r="F3659" t="s">
        <v>234</v>
      </c>
      <c r="G3659" s="133">
        <v>10</v>
      </c>
      <c r="H3659" t="s">
        <v>532</v>
      </c>
      <c r="I3659" t="s">
        <v>513</v>
      </c>
      <c r="J3659" t="s">
        <v>512</v>
      </c>
      <c r="K3659" s="327">
        <v>46</v>
      </c>
      <c r="L3659" s="326">
        <v>7.4550002813339233E-2</v>
      </c>
      <c r="N3659" s="327">
        <v>572</v>
      </c>
      <c r="O3659" s="326">
        <v>7.3579996824264526E-2</v>
      </c>
      <c r="Q3659" s="327">
        <v>14319</v>
      </c>
      <c r="R3659" s="326">
        <v>0.11604999750852581</v>
      </c>
      <c r="S3659" s="325"/>
    </row>
    <row r="3660" spans="1:19" x14ac:dyDescent="0.25">
      <c r="A3660" t="s">
        <v>478</v>
      </c>
      <c r="B3660" t="s">
        <v>284</v>
      </c>
      <c r="C3660" t="s">
        <v>309</v>
      </c>
      <c r="D3660" t="s">
        <v>477</v>
      </c>
      <c r="E3660" t="s">
        <v>180</v>
      </c>
      <c r="F3660" t="s">
        <v>234</v>
      </c>
      <c r="G3660" s="133">
        <v>10</v>
      </c>
      <c r="H3660" t="s">
        <v>532</v>
      </c>
      <c r="I3660" t="s">
        <v>575</v>
      </c>
      <c r="J3660" t="s">
        <v>511</v>
      </c>
      <c r="K3660" s="327">
        <v>7</v>
      </c>
      <c r="L3660" s="326">
        <v>1.13500002771616E-2</v>
      </c>
      <c r="M3660" s="326">
        <v>1.142000034451485E-2</v>
      </c>
      <c r="N3660" s="327">
        <v>127</v>
      </c>
      <c r="O3660" s="326">
        <v>1.6340000554919239E-2</v>
      </c>
      <c r="P3660" s="326">
        <v>1.7139999195933339E-2</v>
      </c>
      <c r="Q3660" s="327">
        <v>5100</v>
      </c>
      <c r="R3660" s="326">
        <v>4.1329998522996902E-2</v>
      </c>
      <c r="S3660" s="325">
        <v>4.4070001691579819E-2</v>
      </c>
    </row>
    <row r="3661" spans="1:19" x14ac:dyDescent="0.25">
      <c r="A3661" t="s">
        <v>478</v>
      </c>
      <c r="B3661" t="s">
        <v>284</v>
      </c>
      <c r="C3661" t="s">
        <v>309</v>
      </c>
      <c r="D3661" t="s">
        <v>477</v>
      </c>
      <c r="E3661" t="s">
        <v>180</v>
      </c>
      <c r="F3661" t="s">
        <v>234</v>
      </c>
      <c r="G3661" s="133">
        <v>10</v>
      </c>
      <c r="H3661" t="s">
        <v>532</v>
      </c>
      <c r="I3661" t="s">
        <v>575</v>
      </c>
      <c r="J3661" t="s">
        <v>510</v>
      </c>
      <c r="K3661" s="327">
        <v>0</v>
      </c>
      <c r="L3661" s="326">
        <v>0</v>
      </c>
      <c r="M3661" s="326">
        <v>0</v>
      </c>
      <c r="N3661" s="327">
        <v>43</v>
      </c>
      <c r="O3661" s="326">
        <v>5.5300001986324787E-3</v>
      </c>
      <c r="P3661" s="326">
        <v>5.7999999262392521E-3</v>
      </c>
      <c r="Q3661" s="327">
        <v>2781</v>
      </c>
      <c r="R3661" s="326">
        <v>2.2539999336004261E-2</v>
      </c>
      <c r="S3661" s="325">
        <v>2.4029999971389771E-2</v>
      </c>
    </row>
    <row r="3662" spans="1:19" x14ac:dyDescent="0.25">
      <c r="A3662" t="s">
        <v>478</v>
      </c>
      <c r="B3662" t="s">
        <v>284</v>
      </c>
      <c r="C3662" t="s">
        <v>309</v>
      </c>
      <c r="D3662" t="s">
        <v>477</v>
      </c>
      <c r="E3662" t="s">
        <v>180</v>
      </c>
      <c r="F3662" t="s">
        <v>234</v>
      </c>
      <c r="G3662" s="133">
        <v>10</v>
      </c>
      <c r="H3662" t="s">
        <v>532</v>
      </c>
      <c r="I3662" t="s">
        <v>575</v>
      </c>
      <c r="J3662" t="s">
        <v>509</v>
      </c>
      <c r="K3662" s="327">
        <v>2</v>
      </c>
      <c r="L3662" s="326">
        <v>3.2399999909102921E-3</v>
      </c>
      <c r="M3662" s="326">
        <v>3.259999910369515E-3</v>
      </c>
      <c r="N3662" s="327">
        <v>63</v>
      </c>
      <c r="O3662" s="326">
        <v>8.1000002101063728E-3</v>
      </c>
      <c r="P3662" s="326">
        <v>8.500000461935997E-3</v>
      </c>
      <c r="Q3662" s="327">
        <v>909</v>
      </c>
      <c r="R3662" s="326">
        <v>7.3699997738003731E-3</v>
      </c>
      <c r="S3662" s="325">
        <v>7.8499997034668922E-3</v>
      </c>
    </row>
    <row r="3663" spans="1:19" x14ac:dyDescent="0.25">
      <c r="A3663" t="s">
        <v>478</v>
      </c>
      <c r="B3663" t="s">
        <v>284</v>
      </c>
      <c r="C3663" t="s">
        <v>309</v>
      </c>
      <c r="D3663" t="s">
        <v>477</v>
      </c>
      <c r="E3663" t="s">
        <v>180</v>
      </c>
      <c r="F3663" t="s">
        <v>234</v>
      </c>
      <c r="G3663" s="133">
        <v>10</v>
      </c>
      <c r="H3663" t="s">
        <v>532</v>
      </c>
      <c r="I3663" t="s">
        <v>575</v>
      </c>
      <c r="J3663" t="s">
        <v>508</v>
      </c>
      <c r="K3663" s="327">
        <v>2</v>
      </c>
      <c r="L3663" s="326">
        <v>3.2399999909102921E-3</v>
      </c>
      <c r="M3663" s="326">
        <v>3.259999910369515E-3</v>
      </c>
      <c r="N3663" s="327">
        <v>91</v>
      </c>
      <c r="O3663" s="326">
        <v>1.1710000224411489E-2</v>
      </c>
      <c r="P3663" s="326">
        <v>1.2280000373721119E-2</v>
      </c>
      <c r="Q3663" s="327">
        <v>2219</v>
      </c>
      <c r="R3663" s="326">
        <v>1.7980000004172329E-2</v>
      </c>
      <c r="S3663" s="325">
        <v>1.9169999286532399E-2</v>
      </c>
    </row>
    <row r="3664" spans="1:19" x14ac:dyDescent="0.25">
      <c r="A3664" t="s">
        <v>478</v>
      </c>
      <c r="B3664" t="s">
        <v>284</v>
      </c>
      <c r="C3664" t="s">
        <v>309</v>
      </c>
      <c r="D3664" t="s">
        <v>477</v>
      </c>
      <c r="E3664" t="s">
        <v>180</v>
      </c>
      <c r="F3664" t="s">
        <v>234</v>
      </c>
      <c r="G3664" s="133">
        <v>10</v>
      </c>
      <c r="H3664" t="s">
        <v>532</v>
      </c>
      <c r="I3664" t="s">
        <v>575</v>
      </c>
      <c r="J3664" t="s">
        <v>438</v>
      </c>
      <c r="K3664" s="327">
        <v>4</v>
      </c>
      <c r="L3664" s="326">
        <v>6.4799999818205833E-3</v>
      </c>
      <c r="N3664" s="327">
        <v>364</v>
      </c>
      <c r="O3664" s="326">
        <v>4.6819999814033508E-2</v>
      </c>
      <c r="Q3664" s="327">
        <v>7648</v>
      </c>
      <c r="R3664" s="326">
        <v>6.1980001628398902E-2</v>
      </c>
      <c r="S3664" s="325"/>
    </row>
    <row r="3665" spans="1:19" x14ac:dyDescent="0.25">
      <c r="A3665" t="s">
        <v>478</v>
      </c>
      <c r="B3665" t="s">
        <v>284</v>
      </c>
      <c r="C3665" t="s">
        <v>309</v>
      </c>
      <c r="D3665" t="s">
        <v>477</v>
      </c>
      <c r="E3665" t="s">
        <v>180</v>
      </c>
      <c r="F3665" t="s">
        <v>234</v>
      </c>
      <c r="G3665" s="133">
        <v>10</v>
      </c>
      <c r="H3665" t="s">
        <v>532</v>
      </c>
      <c r="I3665" t="s">
        <v>575</v>
      </c>
      <c r="J3665" t="s">
        <v>507</v>
      </c>
      <c r="K3665" s="327">
        <v>602</v>
      </c>
      <c r="L3665" s="326">
        <v>0.97569000720977783</v>
      </c>
      <c r="M3665" s="326">
        <v>0.9820600152015686</v>
      </c>
      <c r="N3665" s="327">
        <v>7086</v>
      </c>
      <c r="O3665" s="326">
        <v>0.91149997711181641</v>
      </c>
      <c r="P3665" s="326">
        <v>0.95627999305725098</v>
      </c>
      <c r="Q3665" s="327">
        <v>104728</v>
      </c>
      <c r="R3665" s="326">
        <v>0.84878998994827271</v>
      </c>
      <c r="S3665" s="325">
        <v>0.90487998723983765</v>
      </c>
    </row>
    <row r="3666" spans="1:19" x14ac:dyDescent="0.25">
      <c r="A3666" t="s">
        <v>478</v>
      </c>
      <c r="B3666" t="s">
        <v>284</v>
      </c>
      <c r="C3666" t="s">
        <v>309</v>
      </c>
      <c r="D3666" t="s">
        <v>477</v>
      </c>
      <c r="E3666" t="s">
        <v>180</v>
      </c>
      <c r="F3666" t="s">
        <v>234</v>
      </c>
      <c r="G3666" s="133">
        <v>10</v>
      </c>
      <c r="H3666" t="s">
        <v>532</v>
      </c>
      <c r="I3666" t="s">
        <v>576</v>
      </c>
      <c r="J3666" t="s">
        <v>485</v>
      </c>
      <c r="K3666" s="327">
        <v>0</v>
      </c>
      <c r="L3666" s="326">
        <v>0</v>
      </c>
      <c r="N3666" s="327">
        <v>0</v>
      </c>
      <c r="O3666" s="326">
        <v>0</v>
      </c>
      <c r="Q3666" s="327">
        <v>2</v>
      </c>
      <c r="R3666" s="326">
        <v>1.99999994947575E-5</v>
      </c>
      <c r="S3666" s="325">
        <v>0.5</v>
      </c>
    </row>
    <row r="3667" spans="1:19" x14ac:dyDescent="0.25">
      <c r="A3667" t="s">
        <v>478</v>
      </c>
      <c r="B3667" t="s">
        <v>284</v>
      </c>
      <c r="C3667" t="s">
        <v>309</v>
      </c>
      <c r="D3667" t="s">
        <v>477</v>
      </c>
      <c r="E3667" t="s">
        <v>180</v>
      </c>
      <c r="F3667" t="s">
        <v>234</v>
      </c>
      <c r="G3667" s="133">
        <v>10</v>
      </c>
      <c r="H3667" t="s">
        <v>532</v>
      </c>
      <c r="I3667" t="s">
        <v>576</v>
      </c>
      <c r="J3667" t="s">
        <v>484</v>
      </c>
      <c r="K3667" s="327">
        <v>0</v>
      </c>
      <c r="L3667" s="326">
        <v>0</v>
      </c>
      <c r="N3667" s="327">
        <v>0</v>
      </c>
      <c r="O3667" s="326">
        <v>0</v>
      </c>
      <c r="Q3667" s="327">
        <v>2</v>
      </c>
      <c r="R3667" s="326">
        <v>1.99999994947575E-5</v>
      </c>
      <c r="S3667" s="325">
        <v>0.5</v>
      </c>
    </row>
    <row r="3668" spans="1:19" x14ac:dyDescent="0.25">
      <c r="A3668" t="s">
        <v>478</v>
      </c>
      <c r="B3668" t="s">
        <v>284</v>
      </c>
      <c r="C3668" t="s">
        <v>309</v>
      </c>
      <c r="D3668" t="s">
        <v>477</v>
      </c>
      <c r="E3668" t="s">
        <v>180</v>
      </c>
      <c r="F3668" t="s">
        <v>234</v>
      </c>
      <c r="G3668" s="133">
        <v>10</v>
      </c>
      <c r="H3668" t="s">
        <v>532</v>
      </c>
      <c r="I3668" t="s">
        <v>576</v>
      </c>
      <c r="J3668" t="s">
        <v>438</v>
      </c>
      <c r="K3668" s="327">
        <v>617</v>
      </c>
      <c r="L3668" s="326">
        <v>1</v>
      </c>
      <c r="N3668" s="327">
        <v>7774</v>
      </c>
      <c r="O3668" s="326">
        <v>1</v>
      </c>
      <c r="Q3668" s="327">
        <v>123381</v>
      </c>
      <c r="R3668" s="326">
        <v>0.99997001886367798</v>
      </c>
      <c r="S3668" s="325"/>
    </row>
    <row r="3669" spans="1:19" x14ac:dyDescent="0.25">
      <c r="A3669" t="s">
        <v>478</v>
      </c>
      <c r="B3669" t="s">
        <v>284</v>
      </c>
      <c r="C3669" t="s">
        <v>309</v>
      </c>
      <c r="D3669" t="s">
        <v>477</v>
      </c>
      <c r="E3669" t="s">
        <v>180</v>
      </c>
      <c r="F3669" t="s">
        <v>234</v>
      </c>
      <c r="G3669">
        <v>10</v>
      </c>
      <c r="H3669" t="s">
        <v>532</v>
      </c>
      <c r="I3669" t="s">
        <v>504</v>
      </c>
      <c r="J3669" t="s">
        <v>506</v>
      </c>
      <c r="K3669" s="142">
        <v>46</v>
      </c>
      <c r="L3669" s="326">
        <v>7.4550002813339233E-2</v>
      </c>
      <c r="N3669" s="142">
        <v>572</v>
      </c>
      <c r="O3669" s="326">
        <v>7.3579996824264526E-2</v>
      </c>
      <c r="Q3669" s="142">
        <v>14319</v>
      </c>
      <c r="R3669" s="326">
        <v>0.11604999750852581</v>
      </c>
    </row>
    <row r="3670" spans="1:19" x14ac:dyDescent="0.25">
      <c r="A3670" t="s">
        <v>478</v>
      </c>
      <c r="B3670" t="s">
        <v>284</v>
      </c>
      <c r="C3670" t="s">
        <v>309</v>
      </c>
      <c r="D3670" t="s">
        <v>477</v>
      </c>
      <c r="E3670" t="s">
        <v>180</v>
      </c>
      <c r="F3670" t="s">
        <v>234</v>
      </c>
      <c r="G3670" s="133">
        <v>10</v>
      </c>
      <c r="H3670" t="s">
        <v>532</v>
      </c>
      <c r="I3670" t="s">
        <v>504</v>
      </c>
      <c r="J3670" t="s">
        <v>424</v>
      </c>
      <c r="K3670" s="327">
        <v>60</v>
      </c>
      <c r="L3670" s="326">
        <v>9.724000096321106E-2</v>
      </c>
      <c r="M3670" s="326">
        <v>0.10508000105619431</v>
      </c>
      <c r="N3670" s="327">
        <v>606</v>
      </c>
      <c r="O3670" s="326">
        <v>7.7950000762939453E-2</v>
      </c>
      <c r="P3670" s="326">
        <v>8.4140002727508545E-2</v>
      </c>
      <c r="Q3670" s="327">
        <v>13286</v>
      </c>
      <c r="R3670" s="326">
        <v>0.1076800003647804</v>
      </c>
      <c r="S3670" s="325">
        <v>0.12182000279426571</v>
      </c>
    </row>
    <row r="3671" spans="1:19" x14ac:dyDescent="0.25">
      <c r="A3671" t="s">
        <v>478</v>
      </c>
      <c r="B3671" t="s">
        <v>284</v>
      </c>
      <c r="C3671" t="s">
        <v>309</v>
      </c>
      <c r="D3671" t="s">
        <v>477</v>
      </c>
      <c r="E3671" t="s">
        <v>180</v>
      </c>
      <c r="F3671" t="s">
        <v>234</v>
      </c>
      <c r="G3671" s="133">
        <v>10</v>
      </c>
      <c r="H3671" t="s">
        <v>532</v>
      </c>
      <c r="I3671" t="s">
        <v>504</v>
      </c>
      <c r="J3671" t="s">
        <v>455</v>
      </c>
      <c r="K3671" s="327">
        <v>260</v>
      </c>
      <c r="L3671" s="326">
        <v>0.42138999700546259</v>
      </c>
      <c r="M3671" s="326">
        <v>0.45533999800682068</v>
      </c>
      <c r="N3671" s="327">
        <v>3007</v>
      </c>
      <c r="O3671" s="326">
        <v>0.38679999113082891</v>
      </c>
      <c r="P3671" s="326">
        <v>0.41751998662948608</v>
      </c>
      <c r="Q3671" s="327">
        <v>43045</v>
      </c>
      <c r="R3671" s="326">
        <v>0.34887000918388372</v>
      </c>
      <c r="S3671" s="325">
        <v>0.39467000961303711</v>
      </c>
    </row>
    <row r="3672" spans="1:19" x14ac:dyDescent="0.25">
      <c r="A3672" t="s">
        <v>478</v>
      </c>
      <c r="B3672" t="s">
        <v>284</v>
      </c>
      <c r="C3672" t="s">
        <v>309</v>
      </c>
      <c r="D3672" t="s">
        <v>477</v>
      </c>
      <c r="E3672" t="s">
        <v>180</v>
      </c>
      <c r="F3672" t="s">
        <v>234</v>
      </c>
      <c r="G3672" s="133">
        <v>10</v>
      </c>
      <c r="H3672" t="s">
        <v>532</v>
      </c>
      <c r="I3672" t="s">
        <v>504</v>
      </c>
      <c r="J3672" t="s">
        <v>505</v>
      </c>
      <c r="K3672" s="327">
        <v>219</v>
      </c>
      <c r="L3672" s="326">
        <v>0.35493999719619751</v>
      </c>
      <c r="M3672" s="326">
        <v>0.38354000449180597</v>
      </c>
      <c r="N3672" s="327">
        <v>2933</v>
      </c>
      <c r="O3672" s="326">
        <v>0.37727999687194819</v>
      </c>
      <c r="P3672" s="326">
        <v>0.40724998712539667</v>
      </c>
      <c r="Q3672" s="327">
        <v>42835</v>
      </c>
      <c r="R3672" s="326">
        <v>0.34716999530792242</v>
      </c>
      <c r="S3672" s="325">
        <v>0.39274001121521002</v>
      </c>
    </row>
    <row r="3673" spans="1:19" x14ac:dyDescent="0.25">
      <c r="A3673" t="s">
        <v>478</v>
      </c>
      <c r="B3673" t="s">
        <v>284</v>
      </c>
      <c r="C3673" t="s">
        <v>309</v>
      </c>
      <c r="D3673" t="s">
        <v>477</v>
      </c>
      <c r="E3673" t="s">
        <v>180</v>
      </c>
      <c r="F3673" t="s">
        <v>234</v>
      </c>
      <c r="G3673" s="133">
        <v>10</v>
      </c>
      <c r="H3673" t="s">
        <v>532</v>
      </c>
      <c r="I3673" t="s">
        <v>504</v>
      </c>
      <c r="J3673" t="s">
        <v>503</v>
      </c>
      <c r="K3673" s="327">
        <v>32</v>
      </c>
      <c r="L3673" s="326">
        <v>5.1860000938177109E-2</v>
      </c>
      <c r="M3673" s="326">
        <v>5.6040000170469277E-2</v>
      </c>
      <c r="N3673" s="327">
        <v>656</v>
      </c>
      <c r="O3673" s="326">
        <v>8.4380000829696655E-2</v>
      </c>
      <c r="P3673" s="326">
        <v>9.1090001165866852E-2</v>
      </c>
      <c r="Q3673" s="327">
        <v>9900</v>
      </c>
      <c r="R3673" s="326">
        <v>8.0239996314048767E-2</v>
      </c>
      <c r="S3673" s="325">
        <v>9.0769998729228973E-2</v>
      </c>
    </row>
    <row r="3674" spans="1:19" x14ac:dyDescent="0.25">
      <c r="A3674" t="s">
        <v>478</v>
      </c>
      <c r="B3674" t="s">
        <v>284</v>
      </c>
      <c r="C3674" t="s">
        <v>309</v>
      </c>
      <c r="D3674" t="s">
        <v>477</v>
      </c>
      <c r="E3674" t="s">
        <v>180</v>
      </c>
      <c r="F3674" t="s">
        <v>234</v>
      </c>
      <c r="G3674" s="133">
        <v>10</v>
      </c>
      <c r="H3674" t="s">
        <v>532</v>
      </c>
      <c r="I3674" t="s">
        <v>501</v>
      </c>
      <c r="J3674" t="s">
        <v>502</v>
      </c>
      <c r="K3674" s="327">
        <v>46</v>
      </c>
      <c r="L3674" s="326">
        <v>7.4550002813339233E-2</v>
      </c>
      <c r="N3674" s="327">
        <v>572</v>
      </c>
      <c r="O3674" s="326">
        <v>7.3579996824264526E-2</v>
      </c>
      <c r="Q3674" s="327">
        <v>14319</v>
      </c>
      <c r="R3674" s="326">
        <v>0.11604999750852581</v>
      </c>
      <c r="S3674" s="325"/>
    </row>
    <row r="3675" spans="1:19" x14ac:dyDescent="0.25">
      <c r="A3675" t="s">
        <v>478</v>
      </c>
      <c r="B3675" t="s">
        <v>284</v>
      </c>
      <c r="C3675" t="s">
        <v>309</v>
      </c>
      <c r="D3675" t="s">
        <v>477</v>
      </c>
      <c r="E3675" t="s">
        <v>180</v>
      </c>
      <c r="F3675" t="s">
        <v>234</v>
      </c>
      <c r="G3675" s="133">
        <v>10</v>
      </c>
      <c r="H3675" t="s">
        <v>532</v>
      </c>
      <c r="I3675" t="s">
        <v>501</v>
      </c>
      <c r="J3675" t="s">
        <v>500</v>
      </c>
      <c r="K3675" s="327">
        <v>571</v>
      </c>
      <c r="L3675" s="326">
        <v>0.92545002698898315</v>
      </c>
      <c r="M3675" s="326">
        <v>1</v>
      </c>
      <c r="N3675" s="327">
        <v>7202</v>
      </c>
      <c r="O3675" s="326">
        <v>0.92641997337341309</v>
      </c>
      <c r="P3675" s="326">
        <v>1</v>
      </c>
      <c r="Q3675" s="327">
        <v>109066</v>
      </c>
      <c r="R3675" s="326">
        <v>0.88394999504089355</v>
      </c>
      <c r="S3675" s="325">
        <v>1</v>
      </c>
    </row>
    <row r="3676" spans="1:19" x14ac:dyDescent="0.25">
      <c r="A3676" t="s">
        <v>478</v>
      </c>
      <c r="B3676" t="s">
        <v>284</v>
      </c>
      <c r="C3676" t="s">
        <v>309</v>
      </c>
      <c r="D3676" t="s">
        <v>477</v>
      </c>
      <c r="E3676" t="s">
        <v>180</v>
      </c>
      <c r="F3676" t="s">
        <v>234</v>
      </c>
      <c r="G3676" s="133">
        <v>10</v>
      </c>
      <c r="H3676" t="s">
        <v>532</v>
      </c>
      <c r="I3676" t="s">
        <v>577</v>
      </c>
      <c r="J3676" t="s">
        <v>493</v>
      </c>
      <c r="K3676" s="327">
        <v>42</v>
      </c>
      <c r="L3676" s="326">
        <v>6.8070001900196075E-2</v>
      </c>
      <c r="N3676" s="327">
        <v>2106</v>
      </c>
      <c r="O3676" s="326">
        <v>0.27090001106262213</v>
      </c>
      <c r="Q3676" s="327">
        <v>45663</v>
      </c>
      <c r="R3676" s="326">
        <v>0.37009000778198242</v>
      </c>
      <c r="S3676" s="325"/>
    </row>
    <row r="3677" spans="1:19" x14ac:dyDescent="0.25">
      <c r="A3677" t="s">
        <v>478</v>
      </c>
      <c r="B3677" t="s">
        <v>284</v>
      </c>
      <c r="C3677" t="s">
        <v>309</v>
      </c>
      <c r="D3677" t="s">
        <v>477</v>
      </c>
      <c r="E3677" t="s">
        <v>180</v>
      </c>
      <c r="F3677" t="s">
        <v>234</v>
      </c>
      <c r="G3677" s="133">
        <v>10</v>
      </c>
      <c r="H3677" t="s">
        <v>532</v>
      </c>
      <c r="I3677" t="s">
        <v>577</v>
      </c>
      <c r="J3677" t="s">
        <v>492</v>
      </c>
      <c r="K3677" s="327">
        <v>435</v>
      </c>
      <c r="L3677" s="326">
        <v>0.70502001047134399</v>
      </c>
      <c r="M3677" s="326">
        <v>0.75651997327804565</v>
      </c>
      <c r="N3677" s="327">
        <v>4163</v>
      </c>
      <c r="O3677" s="326">
        <v>0.53549998998641968</v>
      </c>
      <c r="P3677" s="326">
        <v>0.73447000980377197</v>
      </c>
      <c r="Q3677" s="327">
        <v>63272</v>
      </c>
      <c r="R3677" s="326">
        <v>0.51279997825622559</v>
      </c>
      <c r="S3677" s="325">
        <v>0.81407999992370605</v>
      </c>
    </row>
    <row r="3678" spans="1:19" x14ac:dyDescent="0.25">
      <c r="A3678" t="s">
        <v>478</v>
      </c>
      <c r="B3678" t="s">
        <v>284</v>
      </c>
      <c r="C3678" t="s">
        <v>309</v>
      </c>
      <c r="D3678" t="s">
        <v>477</v>
      </c>
      <c r="E3678" t="s">
        <v>180</v>
      </c>
      <c r="F3678" t="s">
        <v>234</v>
      </c>
      <c r="G3678" s="133">
        <v>10</v>
      </c>
      <c r="H3678" t="s">
        <v>532</v>
      </c>
      <c r="I3678" t="s">
        <v>577</v>
      </c>
      <c r="J3678" t="s">
        <v>491</v>
      </c>
      <c r="K3678" s="327">
        <v>95</v>
      </c>
      <c r="L3678" s="326">
        <v>0.15397000312805181</v>
      </c>
      <c r="M3678" s="326">
        <v>0.16522000730037689</v>
      </c>
      <c r="N3678" s="327">
        <v>987</v>
      </c>
      <c r="O3678" s="326">
        <v>0.12695999443531039</v>
      </c>
      <c r="P3678" s="326">
        <v>0.1741400063037872</v>
      </c>
      <c r="Q3678" s="327">
        <v>9186</v>
      </c>
      <c r="R3678" s="326">
        <v>7.4450001120567322E-2</v>
      </c>
      <c r="S3678" s="325">
        <v>0.11818999797105791</v>
      </c>
    </row>
    <row r="3679" spans="1:19" x14ac:dyDescent="0.25">
      <c r="A3679" t="s">
        <v>478</v>
      </c>
      <c r="B3679" t="s">
        <v>284</v>
      </c>
      <c r="C3679" t="s">
        <v>309</v>
      </c>
      <c r="D3679" t="s">
        <v>477</v>
      </c>
      <c r="E3679" t="s">
        <v>180</v>
      </c>
      <c r="F3679" t="s">
        <v>234</v>
      </c>
      <c r="G3679" s="133">
        <v>10</v>
      </c>
      <c r="H3679" t="s">
        <v>532</v>
      </c>
      <c r="I3679" t="s">
        <v>577</v>
      </c>
      <c r="J3679" t="s">
        <v>490</v>
      </c>
      <c r="K3679" s="327">
        <v>20</v>
      </c>
      <c r="L3679" s="326">
        <v>3.2409999519586563E-2</v>
      </c>
      <c r="M3679" s="326">
        <v>3.4779999405145652E-2</v>
      </c>
      <c r="N3679" s="327">
        <v>296</v>
      </c>
      <c r="O3679" s="326">
        <v>3.8079999387264252E-2</v>
      </c>
      <c r="P3679" s="326">
        <v>5.2220001816749573E-2</v>
      </c>
      <c r="Q3679" s="327">
        <v>3071</v>
      </c>
      <c r="R3679" s="326">
        <v>2.489000000059605E-2</v>
      </c>
      <c r="S3679" s="325">
        <v>3.9510000497102737E-2</v>
      </c>
    </row>
    <row r="3680" spans="1:19" x14ac:dyDescent="0.25">
      <c r="A3680" t="s">
        <v>478</v>
      </c>
      <c r="B3680" t="s">
        <v>284</v>
      </c>
      <c r="C3680" t="s">
        <v>309</v>
      </c>
      <c r="D3680" t="s">
        <v>477</v>
      </c>
      <c r="E3680" t="s">
        <v>180</v>
      </c>
      <c r="F3680" t="s">
        <v>234</v>
      </c>
      <c r="G3680" s="133">
        <v>10</v>
      </c>
      <c r="H3680" t="s">
        <v>532</v>
      </c>
      <c r="I3680" t="s">
        <v>577</v>
      </c>
      <c r="J3680" t="s">
        <v>489</v>
      </c>
      <c r="K3680" s="327">
        <v>23</v>
      </c>
      <c r="L3680" s="326">
        <v>3.7280000746250153E-2</v>
      </c>
      <c r="M3680" s="326">
        <v>3.9999999105930328E-2</v>
      </c>
      <c r="N3680" s="327">
        <v>194</v>
      </c>
      <c r="O3680" s="326">
        <v>2.4949999526143071E-2</v>
      </c>
      <c r="P3680" s="326">
        <v>3.4230001270771027E-2</v>
      </c>
      <c r="Q3680" s="327">
        <v>1819</v>
      </c>
      <c r="R3680" s="326">
        <v>1.473999954760075E-2</v>
      </c>
      <c r="S3680" s="325">
        <v>2.339999936521053E-2</v>
      </c>
    </row>
    <row r="3681" spans="1:19" x14ac:dyDescent="0.25">
      <c r="A3681" t="s">
        <v>478</v>
      </c>
      <c r="B3681" t="s">
        <v>284</v>
      </c>
      <c r="C3681" t="s">
        <v>309</v>
      </c>
      <c r="D3681" t="s">
        <v>477</v>
      </c>
      <c r="E3681" t="s">
        <v>180</v>
      </c>
      <c r="F3681" t="s">
        <v>234</v>
      </c>
      <c r="G3681">
        <v>10</v>
      </c>
      <c r="H3681" t="s">
        <v>532</v>
      </c>
      <c r="I3681" t="s">
        <v>577</v>
      </c>
      <c r="J3681" t="s">
        <v>488</v>
      </c>
      <c r="K3681" s="142">
        <v>2</v>
      </c>
      <c r="L3681" s="326">
        <v>3.2399999909102921E-3</v>
      </c>
      <c r="M3681" s="326">
        <v>3.4799999557435508E-3</v>
      </c>
      <c r="N3681" s="142">
        <v>28</v>
      </c>
      <c r="O3681" s="326">
        <v>3.599999938160181E-3</v>
      </c>
      <c r="P3681" s="326">
        <v>4.9399998970329762E-3</v>
      </c>
      <c r="Q3681" s="142">
        <v>374</v>
      </c>
      <c r="R3681" s="326">
        <v>3.03000002168119E-3</v>
      </c>
      <c r="S3681" s="326">
        <v>4.8099998384714127E-3</v>
      </c>
    </row>
    <row r="3682" spans="1:19" x14ac:dyDescent="0.25">
      <c r="A3682" t="s">
        <v>478</v>
      </c>
      <c r="B3682" t="s">
        <v>284</v>
      </c>
      <c r="C3682" t="s">
        <v>309</v>
      </c>
      <c r="D3682" t="s">
        <v>477</v>
      </c>
      <c r="E3682" t="s">
        <v>180</v>
      </c>
      <c r="F3682" t="s">
        <v>234</v>
      </c>
      <c r="G3682" s="133">
        <v>10</v>
      </c>
      <c r="H3682" t="s">
        <v>532</v>
      </c>
      <c r="I3682" t="s">
        <v>499</v>
      </c>
      <c r="J3682" t="s">
        <v>261</v>
      </c>
      <c r="K3682" s="327">
        <v>615</v>
      </c>
      <c r="L3682" s="326">
        <v>0.99676001071929932</v>
      </c>
      <c r="N3682" s="327">
        <v>7726</v>
      </c>
      <c r="O3682" s="326">
        <v>0.99383002519607544</v>
      </c>
      <c r="Q3682" s="327">
        <v>122496</v>
      </c>
      <c r="R3682" s="326">
        <v>0.99278998374938965</v>
      </c>
      <c r="S3682" s="325"/>
    </row>
    <row r="3683" spans="1:19" x14ac:dyDescent="0.25">
      <c r="A3683" t="s">
        <v>478</v>
      </c>
      <c r="B3683" t="s">
        <v>284</v>
      </c>
      <c r="C3683" t="s">
        <v>309</v>
      </c>
      <c r="D3683" t="s">
        <v>477</v>
      </c>
      <c r="E3683" t="s">
        <v>180</v>
      </c>
      <c r="F3683" t="s">
        <v>234</v>
      </c>
      <c r="G3683" s="133">
        <v>10</v>
      </c>
      <c r="H3683" t="s">
        <v>532</v>
      </c>
      <c r="I3683" t="s">
        <v>499</v>
      </c>
      <c r="J3683" t="s">
        <v>262</v>
      </c>
      <c r="K3683" s="327">
        <v>2</v>
      </c>
      <c r="L3683" s="326">
        <v>3.2399999909102921E-3</v>
      </c>
      <c r="N3683" s="327">
        <v>48</v>
      </c>
      <c r="O3683" s="326">
        <v>6.1699999496340752E-3</v>
      </c>
      <c r="Q3683" s="327">
        <v>889</v>
      </c>
      <c r="R3683" s="326">
        <v>7.2099999524652958E-3</v>
      </c>
      <c r="S3683" s="325"/>
    </row>
    <row r="3684" spans="1:19" x14ac:dyDescent="0.25">
      <c r="A3684" t="s">
        <v>478</v>
      </c>
      <c r="B3684" t="s">
        <v>284</v>
      </c>
      <c r="C3684" t="s">
        <v>309</v>
      </c>
      <c r="D3684" t="s">
        <v>477</v>
      </c>
      <c r="E3684" t="s">
        <v>180</v>
      </c>
      <c r="F3684" t="s">
        <v>234</v>
      </c>
      <c r="G3684" s="133">
        <v>10</v>
      </c>
      <c r="H3684" t="s">
        <v>532</v>
      </c>
      <c r="I3684" t="s">
        <v>578</v>
      </c>
      <c r="J3684" t="s">
        <v>498</v>
      </c>
      <c r="K3684" s="327">
        <v>104</v>
      </c>
      <c r="L3684" s="326">
        <v>0.16855999827384949</v>
      </c>
      <c r="N3684" s="327">
        <v>745</v>
      </c>
      <c r="O3684" s="326">
        <v>9.5830000936985016E-2</v>
      </c>
      <c r="Q3684" s="327">
        <v>17871</v>
      </c>
      <c r="R3684" s="326">
        <v>0.1448400020599365</v>
      </c>
      <c r="S3684" s="325"/>
    </row>
    <row r="3685" spans="1:19" x14ac:dyDescent="0.25">
      <c r="A3685" t="s">
        <v>478</v>
      </c>
      <c r="B3685" t="s">
        <v>284</v>
      </c>
      <c r="C3685" t="s">
        <v>309</v>
      </c>
      <c r="D3685" t="s">
        <v>477</v>
      </c>
      <c r="E3685" t="s">
        <v>180</v>
      </c>
      <c r="F3685" t="s">
        <v>234</v>
      </c>
      <c r="G3685" s="133">
        <v>10</v>
      </c>
      <c r="H3685" t="s">
        <v>532</v>
      </c>
      <c r="I3685" t="s">
        <v>578</v>
      </c>
      <c r="J3685" t="s">
        <v>497</v>
      </c>
      <c r="K3685" s="327">
        <v>228</v>
      </c>
      <c r="L3685" s="326">
        <v>0.36952999234199518</v>
      </c>
      <c r="N3685" s="327">
        <v>1347</v>
      </c>
      <c r="O3685" s="326">
        <v>0.17327000200748441</v>
      </c>
      <c r="Q3685" s="327">
        <v>21943</v>
      </c>
      <c r="R3685" s="326">
        <v>0.17783999443054199</v>
      </c>
      <c r="S3685" s="325"/>
    </row>
    <row r="3686" spans="1:19" x14ac:dyDescent="0.25">
      <c r="A3686" t="s">
        <v>478</v>
      </c>
      <c r="B3686" t="s">
        <v>284</v>
      </c>
      <c r="C3686" t="s">
        <v>309</v>
      </c>
      <c r="D3686" t="s">
        <v>477</v>
      </c>
      <c r="E3686" t="s">
        <v>180</v>
      </c>
      <c r="F3686" t="s">
        <v>234</v>
      </c>
      <c r="G3686" s="133">
        <v>10</v>
      </c>
      <c r="H3686" t="s">
        <v>532</v>
      </c>
      <c r="I3686" t="s">
        <v>578</v>
      </c>
      <c r="J3686" t="s">
        <v>496</v>
      </c>
      <c r="K3686" s="327">
        <v>219</v>
      </c>
      <c r="L3686" s="326">
        <v>0.35493999719619751</v>
      </c>
      <c r="N3686" s="327">
        <v>2275</v>
      </c>
      <c r="O3686" s="326">
        <v>0.29264000058174128</v>
      </c>
      <c r="Q3686" s="327">
        <v>25988</v>
      </c>
      <c r="R3686" s="326">
        <v>0.21062999963760379</v>
      </c>
      <c r="S3686" s="325"/>
    </row>
    <row r="3687" spans="1:19" x14ac:dyDescent="0.25">
      <c r="A3687" t="s">
        <v>478</v>
      </c>
      <c r="B3687" t="s">
        <v>284</v>
      </c>
      <c r="C3687" t="s">
        <v>309</v>
      </c>
      <c r="D3687" t="s">
        <v>477</v>
      </c>
      <c r="E3687" t="s">
        <v>180</v>
      </c>
      <c r="F3687" t="s">
        <v>234</v>
      </c>
      <c r="G3687" s="133">
        <v>10</v>
      </c>
      <c r="H3687" t="s">
        <v>532</v>
      </c>
      <c r="I3687" t="s">
        <v>578</v>
      </c>
      <c r="J3687" t="s">
        <v>495</v>
      </c>
      <c r="K3687" s="327">
        <v>40</v>
      </c>
      <c r="L3687" s="326">
        <v>6.4829997718334198E-2</v>
      </c>
      <c r="N3687" s="327">
        <v>1787</v>
      </c>
      <c r="O3687" s="326">
        <v>0.22987000644207001</v>
      </c>
      <c r="Q3687" s="327">
        <v>27975</v>
      </c>
      <c r="R3687" s="326">
        <v>0.22673000395298001</v>
      </c>
      <c r="S3687" s="325"/>
    </row>
    <row r="3688" spans="1:19" x14ac:dyDescent="0.25">
      <c r="A3688" t="s">
        <v>478</v>
      </c>
      <c r="B3688" t="s">
        <v>284</v>
      </c>
      <c r="C3688" t="s">
        <v>309</v>
      </c>
      <c r="D3688" t="s">
        <v>477</v>
      </c>
      <c r="E3688" t="s">
        <v>180</v>
      </c>
      <c r="F3688" t="s">
        <v>234</v>
      </c>
      <c r="G3688" s="133">
        <v>10</v>
      </c>
      <c r="H3688" t="s">
        <v>532</v>
      </c>
      <c r="I3688" t="s">
        <v>578</v>
      </c>
      <c r="J3688" t="s">
        <v>494</v>
      </c>
      <c r="K3688" s="327">
        <v>26</v>
      </c>
      <c r="L3688" s="326">
        <v>4.2139999568462372E-2</v>
      </c>
      <c r="N3688" s="327">
        <v>1620</v>
      </c>
      <c r="O3688" s="326">
        <v>0.2083899974822998</v>
      </c>
      <c r="Q3688" s="327">
        <v>29608</v>
      </c>
      <c r="R3688" s="326">
        <v>0.23995999991893771</v>
      </c>
      <c r="S3688" s="325"/>
    </row>
    <row r="3689" spans="1:19" x14ac:dyDescent="0.25">
      <c r="A3689" t="s">
        <v>478</v>
      </c>
      <c r="B3689" t="s">
        <v>284</v>
      </c>
      <c r="C3689" t="s">
        <v>309</v>
      </c>
      <c r="D3689" t="s">
        <v>477</v>
      </c>
      <c r="E3689" t="s">
        <v>180</v>
      </c>
      <c r="F3689" t="s">
        <v>234</v>
      </c>
      <c r="G3689" s="133">
        <v>10</v>
      </c>
      <c r="H3689" t="s">
        <v>532</v>
      </c>
      <c r="I3689" t="s">
        <v>476</v>
      </c>
      <c r="J3689" t="s">
        <v>482</v>
      </c>
      <c r="K3689" s="327">
        <v>457</v>
      </c>
      <c r="L3689" s="326">
        <v>0.74067997932434082</v>
      </c>
      <c r="M3689" s="326">
        <v>0.74550998210906982</v>
      </c>
      <c r="N3689" s="327">
        <v>5801</v>
      </c>
      <c r="O3689" s="326">
        <v>0.74620997905731201</v>
      </c>
      <c r="P3689" s="326">
        <v>0.78539997339248657</v>
      </c>
      <c r="Q3689" s="327">
        <v>91484</v>
      </c>
      <c r="R3689" s="326">
        <v>0.74145001173019409</v>
      </c>
      <c r="S3689" s="325">
        <v>0.77395999431610107</v>
      </c>
    </row>
    <row r="3690" spans="1:19" x14ac:dyDescent="0.25">
      <c r="A3690" t="s">
        <v>478</v>
      </c>
      <c r="B3690" t="s">
        <v>284</v>
      </c>
      <c r="C3690" t="s">
        <v>309</v>
      </c>
      <c r="D3690" t="s">
        <v>477</v>
      </c>
      <c r="E3690" t="s">
        <v>180</v>
      </c>
      <c r="F3690" t="s">
        <v>234</v>
      </c>
      <c r="G3690" s="133">
        <v>10</v>
      </c>
      <c r="H3690" t="s">
        <v>532</v>
      </c>
      <c r="I3690" t="s">
        <v>476</v>
      </c>
      <c r="J3690" t="s">
        <v>481</v>
      </c>
      <c r="K3690" s="327">
        <v>70</v>
      </c>
      <c r="L3690" s="326">
        <v>0.1134499981999397</v>
      </c>
      <c r="M3690" s="326">
        <v>0.1141899973154068</v>
      </c>
      <c r="N3690" s="327">
        <v>762</v>
      </c>
      <c r="O3690" s="326">
        <v>9.8020002245903015E-2</v>
      </c>
      <c r="P3690" s="326">
        <v>0.1031700000166893</v>
      </c>
      <c r="Q3690" s="327">
        <v>12086</v>
      </c>
      <c r="R3690" s="326">
        <v>9.7949996590614319E-2</v>
      </c>
      <c r="S3690" s="325">
        <v>0.1022500023245811</v>
      </c>
    </row>
    <row r="3691" spans="1:19" x14ac:dyDescent="0.25">
      <c r="A3691" t="s">
        <v>478</v>
      </c>
      <c r="B3691" t="s">
        <v>284</v>
      </c>
      <c r="C3691" t="s">
        <v>309</v>
      </c>
      <c r="D3691" t="s">
        <v>477</v>
      </c>
      <c r="E3691" t="s">
        <v>180</v>
      </c>
      <c r="F3691" t="s">
        <v>234</v>
      </c>
      <c r="G3691" s="133">
        <v>10</v>
      </c>
      <c r="H3691" t="s">
        <v>532</v>
      </c>
      <c r="I3691" t="s">
        <v>476</v>
      </c>
      <c r="J3691" t="s">
        <v>480</v>
      </c>
      <c r="K3691" s="327">
        <v>53</v>
      </c>
      <c r="L3691" s="326">
        <v>8.5900001227855682E-2</v>
      </c>
      <c r="M3691" s="326">
        <v>8.6460001766681671E-2</v>
      </c>
      <c r="N3691" s="327">
        <v>488</v>
      </c>
      <c r="O3691" s="326">
        <v>6.2770001590251923E-2</v>
      </c>
      <c r="P3691" s="326">
        <v>6.6069997847080231E-2</v>
      </c>
      <c r="Q3691" s="327">
        <v>8487</v>
      </c>
      <c r="R3691" s="326">
        <v>6.8779997527599335E-2</v>
      </c>
      <c r="S3691" s="325">
        <v>7.1800000965595245E-2</v>
      </c>
    </row>
    <row r="3692" spans="1:19" x14ac:dyDescent="0.25">
      <c r="A3692" t="s">
        <v>478</v>
      </c>
      <c r="B3692" t="s">
        <v>284</v>
      </c>
      <c r="C3692" t="s">
        <v>309</v>
      </c>
      <c r="D3692" t="s">
        <v>477</v>
      </c>
      <c r="E3692" t="s">
        <v>180</v>
      </c>
      <c r="F3692" t="s">
        <v>234</v>
      </c>
      <c r="G3692" s="133">
        <v>10</v>
      </c>
      <c r="H3692" t="s">
        <v>532</v>
      </c>
      <c r="I3692" t="s">
        <v>476</v>
      </c>
      <c r="J3692" t="s">
        <v>479</v>
      </c>
      <c r="K3692" s="327">
        <v>4</v>
      </c>
      <c r="L3692" s="326">
        <v>6.4799999818205833E-3</v>
      </c>
      <c r="N3692" s="327">
        <v>388</v>
      </c>
      <c r="O3692" s="326">
        <v>4.9910001456737518E-2</v>
      </c>
      <c r="Q3692" s="327">
        <v>5183</v>
      </c>
      <c r="R3692" s="326">
        <v>4.2010001838207238E-2</v>
      </c>
      <c r="S3692" s="325"/>
    </row>
    <row r="3693" spans="1:19" x14ac:dyDescent="0.25">
      <c r="A3693" t="s">
        <v>478</v>
      </c>
      <c r="B3693" t="s">
        <v>284</v>
      </c>
      <c r="C3693" t="s">
        <v>309</v>
      </c>
      <c r="D3693" t="s">
        <v>477</v>
      </c>
      <c r="E3693" t="s">
        <v>180</v>
      </c>
      <c r="F3693" t="s">
        <v>234</v>
      </c>
      <c r="G3693" s="133">
        <v>10</v>
      </c>
      <c r="H3693" t="s">
        <v>532</v>
      </c>
      <c r="I3693" t="s">
        <v>476</v>
      </c>
      <c r="J3693" t="s">
        <v>475</v>
      </c>
      <c r="K3693" s="327">
        <v>33</v>
      </c>
      <c r="L3693" s="326">
        <v>5.3479999303817749E-2</v>
      </c>
      <c r="M3693" s="326">
        <v>5.3830001503229141E-2</v>
      </c>
      <c r="N3693" s="327">
        <v>335</v>
      </c>
      <c r="O3693" s="326">
        <v>4.3090000748634338E-2</v>
      </c>
      <c r="P3693" s="326">
        <v>4.5359998941421509E-2</v>
      </c>
      <c r="Q3693" s="327">
        <v>6145</v>
      </c>
      <c r="R3693" s="326">
        <v>4.9800001084804528E-2</v>
      </c>
      <c r="S3693" s="325">
        <v>5.1989998668432243E-2</v>
      </c>
    </row>
    <row r="3694" spans="1:19" x14ac:dyDescent="0.25">
      <c r="A3694" t="s">
        <v>478</v>
      </c>
      <c r="B3694" t="s">
        <v>284</v>
      </c>
      <c r="C3694" t="s">
        <v>309</v>
      </c>
      <c r="D3694" t="s">
        <v>477</v>
      </c>
      <c r="E3694" t="s">
        <v>181</v>
      </c>
      <c r="F3694" t="s">
        <v>235</v>
      </c>
      <c r="G3694" s="133">
        <v>7</v>
      </c>
      <c r="H3694" t="s">
        <v>258</v>
      </c>
      <c r="I3694" t="s">
        <v>525</v>
      </c>
      <c r="J3694" t="s">
        <v>530</v>
      </c>
      <c r="K3694" s="327">
        <v>2</v>
      </c>
      <c r="L3694" s="326">
        <v>3.3499998971819882E-3</v>
      </c>
      <c r="N3694" s="327">
        <v>24</v>
      </c>
      <c r="O3694" s="326">
        <v>5.8900001458823681E-3</v>
      </c>
      <c r="Q3694" s="327">
        <v>595</v>
      </c>
      <c r="R3694" s="326">
        <v>4.8199999146163464E-3</v>
      </c>
      <c r="S3694" s="325"/>
    </row>
    <row r="3695" spans="1:19" x14ac:dyDescent="0.25">
      <c r="A3695" t="s">
        <v>478</v>
      </c>
      <c r="B3695" t="s">
        <v>284</v>
      </c>
      <c r="C3695" t="s">
        <v>309</v>
      </c>
      <c r="D3695" t="s">
        <v>477</v>
      </c>
      <c r="E3695" t="s">
        <v>181</v>
      </c>
      <c r="F3695" t="s">
        <v>235</v>
      </c>
      <c r="G3695">
        <v>7</v>
      </c>
      <c r="H3695" t="s">
        <v>258</v>
      </c>
      <c r="I3695" t="s">
        <v>525</v>
      </c>
      <c r="J3695" t="s">
        <v>529</v>
      </c>
      <c r="K3695" s="142">
        <v>26</v>
      </c>
      <c r="L3695" s="326">
        <v>4.3549999594688422E-2</v>
      </c>
      <c r="N3695" s="142">
        <v>142</v>
      </c>
      <c r="O3695" s="326">
        <v>3.4820001572370529E-2</v>
      </c>
      <c r="Q3695" s="142">
        <v>4962</v>
      </c>
      <c r="R3695" s="326">
        <v>4.0219999849796302E-2</v>
      </c>
    </row>
    <row r="3696" spans="1:19" x14ac:dyDescent="0.25">
      <c r="A3696" t="s">
        <v>478</v>
      </c>
      <c r="B3696" t="s">
        <v>284</v>
      </c>
      <c r="C3696" t="s">
        <v>309</v>
      </c>
      <c r="D3696" t="s">
        <v>477</v>
      </c>
      <c r="E3696" t="s">
        <v>181</v>
      </c>
      <c r="F3696" t="s">
        <v>235</v>
      </c>
      <c r="G3696" s="133">
        <v>7</v>
      </c>
      <c r="H3696" t="s">
        <v>258</v>
      </c>
      <c r="I3696" t="s">
        <v>525</v>
      </c>
      <c r="J3696" t="s">
        <v>528</v>
      </c>
      <c r="K3696" s="327">
        <v>64</v>
      </c>
      <c r="L3696" s="326">
        <v>0.10719999670982359</v>
      </c>
      <c r="N3696" s="327">
        <v>450</v>
      </c>
      <c r="O3696" s="326">
        <v>0.1103499978780746</v>
      </c>
      <c r="Q3696" s="327">
        <v>15699</v>
      </c>
      <c r="R3696" s="326">
        <v>0.12724000215530401</v>
      </c>
      <c r="S3696" s="325"/>
    </row>
    <row r="3697" spans="1:19" x14ac:dyDescent="0.25">
      <c r="A3697" t="s">
        <v>478</v>
      </c>
      <c r="B3697" t="s">
        <v>284</v>
      </c>
      <c r="C3697" t="s">
        <v>309</v>
      </c>
      <c r="D3697" t="s">
        <v>477</v>
      </c>
      <c r="E3697" t="s">
        <v>181</v>
      </c>
      <c r="F3697" t="s">
        <v>235</v>
      </c>
      <c r="G3697" s="133">
        <v>7</v>
      </c>
      <c r="H3697" t="s">
        <v>258</v>
      </c>
      <c r="I3697" t="s">
        <v>525</v>
      </c>
      <c r="J3697" t="s">
        <v>527</v>
      </c>
      <c r="K3697" s="327">
        <v>153</v>
      </c>
      <c r="L3697" s="326">
        <v>0.25628000497817988</v>
      </c>
      <c r="N3697" s="327">
        <v>980</v>
      </c>
      <c r="O3697" s="326">
        <v>0.2403099983930588</v>
      </c>
      <c r="Q3697" s="327">
        <v>30576</v>
      </c>
      <c r="R3697" s="326">
        <v>0.2478100061416626</v>
      </c>
      <c r="S3697" s="325"/>
    </row>
    <row r="3698" spans="1:19" x14ac:dyDescent="0.25">
      <c r="A3698" t="s">
        <v>478</v>
      </c>
      <c r="B3698" t="s">
        <v>284</v>
      </c>
      <c r="C3698" t="s">
        <v>309</v>
      </c>
      <c r="D3698" t="s">
        <v>477</v>
      </c>
      <c r="E3698" t="s">
        <v>181</v>
      </c>
      <c r="F3698" t="s">
        <v>235</v>
      </c>
      <c r="G3698" s="133">
        <v>7</v>
      </c>
      <c r="H3698" t="s">
        <v>258</v>
      </c>
      <c r="I3698" t="s">
        <v>525</v>
      </c>
      <c r="J3698" t="s">
        <v>526</v>
      </c>
      <c r="K3698" s="327">
        <v>150</v>
      </c>
      <c r="L3698" s="326">
        <v>0.25126001238822943</v>
      </c>
      <c r="N3698" s="327">
        <v>1045</v>
      </c>
      <c r="O3698" s="326">
        <v>0.25624999403953552</v>
      </c>
      <c r="Q3698" s="327">
        <v>30917</v>
      </c>
      <c r="R3698" s="326">
        <v>0.25056999921798712</v>
      </c>
      <c r="S3698" s="325"/>
    </row>
    <row r="3699" spans="1:19" x14ac:dyDescent="0.25">
      <c r="A3699" t="s">
        <v>478</v>
      </c>
      <c r="B3699" t="s">
        <v>284</v>
      </c>
      <c r="C3699" t="s">
        <v>309</v>
      </c>
      <c r="D3699" t="s">
        <v>477</v>
      </c>
      <c r="E3699" t="s">
        <v>181</v>
      </c>
      <c r="F3699" t="s">
        <v>235</v>
      </c>
      <c r="G3699">
        <v>7</v>
      </c>
      <c r="H3699" t="s">
        <v>258</v>
      </c>
      <c r="I3699" t="s">
        <v>525</v>
      </c>
      <c r="J3699" t="s">
        <v>259</v>
      </c>
      <c r="K3699" s="142">
        <v>117</v>
      </c>
      <c r="L3699" s="326">
        <v>0.19597999751567841</v>
      </c>
      <c r="N3699" s="142">
        <v>828</v>
      </c>
      <c r="O3699" s="326">
        <v>0.20304000377655029</v>
      </c>
      <c r="Q3699" s="142">
        <v>23351</v>
      </c>
      <c r="R3699" s="326">
        <v>0.18925000727176669</v>
      </c>
    </row>
    <row r="3700" spans="1:19" x14ac:dyDescent="0.25">
      <c r="A3700" t="s">
        <v>478</v>
      </c>
      <c r="B3700" t="s">
        <v>284</v>
      </c>
      <c r="C3700" t="s">
        <v>309</v>
      </c>
      <c r="D3700" t="s">
        <v>477</v>
      </c>
      <c r="E3700" t="s">
        <v>181</v>
      </c>
      <c r="F3700" t="s">
        <v>235</v>
      </c>
      <c r="G3700" s="133">
        <v>7</v>
      </c>
      <c r="H3700" t="s">
        <v>258</v>
      </c>
      <c r="I3700" t="s">
        <v>525</v>
      </c>
      <c r="J3700" t="s">
        <v>260</v>
      </c>
      <c r="K3700" s="327">
        <v>85</v>
      </c>
      <c r="L3700" s="326">
        <v>0.1423799991607666</v>
      </c>
      <c r="N3700" s="327">
        <v>609</v>
      </c>
      <c r="O3700" s="326">
        <v>0.1493400037288666</v>
      </c>
      <c r="Q3700" s="327">
        <v>17285</v>
      </c>
      <c r="R3700" s="326">
        <v>0.14009000360965729</v>
      </c>
      <c r="S3700" s="325"/>
    </row>
    <row r="3701" spans="1:19" x14ac:dyDescent="0.25">
      <c r="A3701" t="s">
        <v>478</v>
      </c>
      <c r="B3701" t="s">
        <v>284</v>
      </c>
      <c r="C3701" t="s">
        <v>309</v>
      </c>
      <c r="D3701" t="s">
        <v>477</v>
      </c>
      <c r="E3701" t="s">
        <v>181</v>
      </c>
      <c r="F3701" t="s">
        <v>235</v>
      </c>
      <c r="G3701">
        <v>7</v>
      </c>
      <c r="H3701" t="s">
        <v>258</v>
      </c>
      <c r="I3701" t="s">
        <v>521</v>
      </c>
      <c r="J3701" t="s">
        <v>524</v>
      </c>
      <c r="K3701" s="142">
        <v>498</v>
      </c>
      <c r="L3701" s="326">
        <v>0.83416998386383057</v>
      </c>
      <c r="M3701" s="326">
        <v>0.85127997398376465</v>
      </c>
      <c r="N3701" s="142">
        <v>3329</v>
      </c>
      <c r="O3701" s="326">
        <v>0.81633001565933228</v>
      </c>
      <c r="P3701" s="326">
        <v>0.83142000436782837</v>
      </c>
      <c r="Q3701" s="142">
        <v>99716</v>
      </c>
      <c r="R3701" s="326">
        <v>0.80817002058029175</v>
      </c>
      <c r="S3701" s="326">
        <v>0.84360998868942261</v>
      </c>
    </row>
    <row r="3702" spans="1:19" x14ac:dyDescent="0.25">
      <c r="A3702" t="s">
        <v>478</v>
      </c>
      <c r="B3702" t="s">
        <v>284</v>
      </c>
      <c r="C3702" t="s">
        <v>309</v>
      </c>
      <c r="D3702" t="s">
        <v>477</v>
      </c>
      <c r="E3702" t="s">
        <v>181</v>
      </c>
      <c r="F3702" t="s">
        <v>235</v>
      </c>
      <c r="G3702">
        <v>7</v>
      </c>
      <c r="H3702" t="s">
        <v>258</v>
      </c>
      <c r="I3702" t="s">
        <v>521</v>
      </c>
      <c r="J3702" t="s">
        <v>523</v>
      </c>
      <c r="K3702" s="142">
        <v>55</v>
      </c>
      <c r="L3702" s="326">
        <v>9.2129997909069061E-2</v>
      </c>
      <c r="M3702" s="326">
        <v>9.4020001590251923E-2</v>
      </c>
      <c r="N3702" s="142">
        <v>381</v>
      </c>
      <c r="O3702" s="326">
        <v>9.3429997563362122E-2</v>
      </c>
      <c r="P3702" s="326">
        <v>9.5150001347064972E-2</v>
      </c>
      <c r="Q3702" s="142">
        <v>10969</v>
      </c>
      <c r="R3702" s="326">
        <v>8.8899999856948853E-2</v>
      </c>
      <c r="S3702" s="326">
        <v>9.2799998819828033E-2</v>
      </c>
    </row>
    <row r="3703" spans="1:19" x14ac:dyDescent="0.25">
      <c r="A3703" t="s">
        <v>478</v>
      </c>
      <c r="B3703" t="s">
        <v>284</v>
      </c>
      <c r="C3703" t="s">
        <v>309</v>
      </c>
      <c r="D3703" t="s">
        <v>477</v>
      </c>
      <c r="E3703" t="s">
        <v>181</v>
      </c>
      <c r="F3703" t="s">
        <v>235</v>
      </c>
      <c r="G3703">
        <v>7</v>
      </c>
      <c r="H3703" t="s">
        <v>258</v>
      </c>
      <c r="I3703" t="s">
        <v>521</v>
      </c>
      <c r="J3703" t="s">
        <v>522</v>
      </c>
      <c r="K3703" s="142">
        <v>32</v>
      </c>
      <c r="L3703" s="326">
        <v>5.3599998354911797E-2</v>
      </c>
      <c r="M3703" s="326">
        <v>5.469999834895134E-2</v>
      </c>
      <c r="N3703" s="142">
        <v>294</v>
      </c>
      <c r="O3703" s="326">
        <v>7.2089999914169312E-2</v>
      </c>
      <c r="P3703" s="326">
        <v>7.3430001735687256E-2</v>
      </c>
      <c r="Q3703" s="142">
        <v>7517</v>
      </c>
      <c r="R3703" s="326">
        <v>6.0920000076293952E-2</v>
      </c>
      <c r="S3703" s="326">
        <v>6.3589997589588165E-2</v>
      </c>
    </row>
    <row r="3704" spans="1:19" x14ac:dyDescent="0.25">
      <c r="A3704" t="s">
        <v>478</v>
      </c>
      <c r="B3704" t="s">
        <v>284</v>
      </c>
      <c r="C3704" t="s">
        <v>309</v>
      </c>
      <c r="D3704" t="s">
        <v>477</v>
      </c>
      <c r="E3704" t="s">
        <v>181</v>
      </c>
      <c r="F3704" t="s">
        <v>235</v>
      </c>
      <c r="G3704" s="133">
        <v>7</v>
      </c>
      <c r="H3704" t="s">
        <v>258</v>
      </c>
      <c r="I3704" t="s">
        <v>521</v>
      </c>
      <c r="J3704" t="s">
        <v>438</v>
      </c>
      <c r="K3704" s="327">
        <v>12</v>
      </c>
      <c r="L3704" s="326">
        <v>2.009999938309193E-2</v>
      </c>
      <c r="N3704" s="327">
        <v>74</v>
      </c>
      <c r="O3704" s="326">
        <v>1.814999990165234E-2</v>
      </c>
      <c r="Q3704" s="327">
        <v>5183</v>
      </c>
      <c r="R3704" s="326">
        <v>4.2010001838207238E-2</v>
      </c>
      <c r="S3704" s="325"/>
    </row>
    <row r="3705" spans="1:19" x14ac:dyDescent="0.25">
      <c r="A3705" t="s">
        <v>478</v>
      </c>
      <c r="B3705" t="s">
        <v>284</v>
      </c>
      <c r="C3705" t="s">
        <v>309</v>
      </c>
      <c r="D3705" t="s">
        <v>477</v>
      </c>
      <c r="E3705" t="s">
        <v>181</v>
      </c>
      <c r="F3705" t="s">
        <v>235</v>
      </c>
      <c r="G3705" s="133">
        <v>7</v>
      </c>
      <c r="H3705" t="s">
        <v>258</v>
      </c>
      <c r="I3705" t="s">
        <v>517</v>
      </c>
      <c r="J3705" t="s">
        <v>520</v>
      </c>
      <c r="K3705" s="327">
        <v>213</v>
      </c>
      <c r="L3705" s="326">
        <v>0.35677999258041382</v>
      </c>
      <c r="N3705" s="327">
        <v>1469</v>
      </c>
      <c r="O3705" s="326">
        <v>0.36022999882698059</v>
      </c>
      <c r="Q3705" s="327">
        <v>43571</v>
      </c>
      <c r="R3705" s="326">
        <v>0.35313001275062561</v>
      </c>
      <c r="S3705" s="325"/>
    </row>
    <row r="3706" spans="1:19" x14ac:dyDescent="0.25">
      <c r="A3706" t="s">
        <v>478</v>
      </c>
      <c r="B3706" t="s">
        <v>284</v>
      </c>
      <c r="C3706" t="s">
        <v>309</v>
      </c>
      <c r="D3706" t="s">
        <v>477</v>
      </c>
      <c r="E3706" t="s">
        <v>181</v>
      </c>
      <c r="F3706" t="s">
        <v>235</v>
      </c>
      <c r="G3706" s="133">
        <v>7</v>
      </c>
      <c r="H3706" t="s">
        <v>258</v>
      </c>
      <c r="I3706" t="s">
        <v>517</v>
      </c>
      <c r="J3706" t="s">
        <v>519</v>
      </c>
      <c r="K3706" s="327">
        <v>143</v>
      </c>
      <c r="L3706" s="326">
        <v>0.23952999711036679</v>
      </c>
      <c r="N3706" s="327">
        <v>1080</v>
      </c>
      <c r="O3706" s="326">
        <v>0.26484000682830811</v>
      </c>
      <c r="Q3706" s="327">
        <v>34904</v>
      </c>
      <c r="R3706" s="326">
        <v>0.28288999199867249</v>
      </c>
      <c r="S3706" s="325"/>
    </row>
    <row r="3707" spans="1:19" x14ac:dyDescent="0.25">
      <c r="A3707" t="s">
        <v>478</v>
      </c>
      <c r="B3707" t="s">
        <v>284</v>
      </c>
      <c r="C3707" t="s">
        <v>309</v>
      </c>
      <c r="D3707" t="s">
        <v>477</v>
      </c>
      <c r="E3707" t="s">
        <v>181</v>
      </c>
      <c r="F3707" t="s">
        <v>235</v>
      </c>
      <c r="G3707" s="133">
        <v>7</v>
      </c>
      <c r="H3707" t="s">
        <v>258</v>
      </c>
      <c r="I3707" t="s">
        <v>517</v>
      </c>
      <c r="J3707" t="s">
        <v>518</v>
      </c>
      <c r="K3707" s="327">
        <v>241</v>
      </c>
      <c r="L3707" s="326">
        <v>0.40369001030921942</v>
      </c>
      <c r="N3707" s="327">
        <v>1529</v>
      </c>
      <c r="O3707" s="326">
        <v>0.37494000792503362</v>
      </c>
      <c r="Q3707" s="327">
        <v>44910</v>
      </c>
      <c r="R3707" s="326">
        <v>0.3639799952507019</v>
      </c>
      <c r="S3707" s="325"/>
    </row>
    <row r="3708" spans="1:19" x14ac:dyDescent="0.25">
      <c r="A3708" t="s">
        <v>478</v>
      </c>
      <c r="B3708" t="s">
        <v>284</v>
      </c>
      <c r="C3708" t="s">
        <v>309</v>
      </c>
      <c r="D3708" t="s">
        <v>477</v>
      </c>
      <c r="E3708" t="s">
        <v>181</v>
      </c>
      <c r="F3708" t="s">
        <v>235</v>
      </c>
      <c r="G3708" s="133">
        <v>7</v>
      </c>
      <c r="H3708" t="s">
        <v>258</v>
      </c>
      <c r="I3708" t="s">
        <v>513</v>
      </c>
      <c r="J3708" t="s">
        <v>516</v>
      </c>
      <c r="K3708" s="327">
        <v>28</v>
      </c>
      <c r="L3708" s="326">
        <v>4.6900000423192978E-2</v>
      </c>
      <c r="M3708" s="326">
        <v>5.2039999514818192E-2</v>
      </c>
      <c r="N3708" s="327">
        <v>157</v>
      </c>
      <c r="O3708" s="326">
        <v>3.8499999791383743E-2</v>
      </c>
      <c r="P3708" s="326">
        <v>4.278000071644783E-2</v>
      </c>
      <c r="Q3708" s="327">
        <v>4179</v>
      </c>
      <c r="R3708" s="326">
        <v>3.3870000392198563E-2</v>
      </c>
      <c r="S3708" s="325">
        <v>3.8320001214742661E-2</v>
      </c>
    </row>
    <row r="3709" spans="1:19" x14ac:dyDescent="0.25">
      <c r="A3709" t="s">
        <v>478</v>
      </c>
      <c r="B3709" t="s">
        <v>284</v>
      </c>
      <c r="C3709" t="s">
        <v>309</v>
      </c>
      <c r="D3709" t="s">
        <v>477</v>
      </c>
      <c r="E3709" t="s">
        <v>181</v>
      </c>
      <c r="F3709" t="s">
        <v>235</v>
      </c>
      <c r="G3709" s="133">
        <v>7</v>
      </c>
      <c r="H3709" t="s">
        <v>258</v>
      </c>
      <c r="I3709" t="s">
        <v>513</v>
      </c>
      <c r="J3709" t="s">
        <v>515</v>
      </c>
      <c r="K3709" s="327">
        <v>59</v>
      </c>
      <c r="L3709" s="326">
        <v>9.8829999566078186E-2</v>
      </c>
      <c r="M3709" s="326">
        <v>0.1096699982881546</v>
      </c>
      <c r="N3709" s="327">
        <v>367</v>
      </c>
      <c r="O3709" s="326">
        <v>9.0000003576278687E-2</v>
      </c>
      <c r="P3709" s="326">
        <v>0.10000000149011611</v>
      </c>
      <c r="Q3709" s="327">
        <v>13286</v>
      </c>
      <c r="R3709" s="326">
        <v>0.1076800003647804</v>
      </c>
      <c r="S3709" s="325">
        <v>0.12182000279426571</v>
      </c>
    </row>
    <row r="3710" spans="1:19" x14ac:dyDescent="0.25">
      <c r="A3710" t="s">
        <v>478</v>
      </c>
      <c r="B3710" t="s">
        <v>284</v>
      </c>
      <c r="C3710" t="s">
        <v>309</v>
      </c>
      <c r="D3710" t="s">
        <v>477</v>
      </c>
      <c r="E3710" t="s">
        <v>181</v>
      </c>
      <c r="F3710" t="s">
        <v>235</v>
      </c>
      <c r="G3710">
        <v>7</v>
      </c>
      <c r="H3710" t="s">
        <v>258</v>
      </c>
      <c r="I3710" t="s">
        <v>513</v>
      </c>
      <c r="J3710" t="s">
        <v>514</v>
      </c>
      <c r="K3710" s="142">
        <v>451</v>
      </c>
      <c r="L3710" s="326">
        <v>0.75543999671936035</v>
      </c>
      <c r="M3710" s="326">
        <v>0.83828997611999512</v>
      </c>
      <c r="N3710" s="142">
        <v>3146</v>
      </c>
      <c r="O3710" s="326">
        <v>0.77145999670028687</v>
      </c>
      <c r="P3710" s="326">
        <v>0.85721999406814575</v>
      </c>
      <c r="Q3710" s="142">
        <v>91601</v>
      </c>
      <c r="R3710" s="326">
        <v>0.74239999055862427</v>
      </c>
      <c r="S3710" s="326">
        <v>0.83986997604370117</v>
      </c>
    </row>
    <row r="3711" spans="1:19" x14ac:dyDescent="0.25">
      <c r="A3711" t="s">
        <v>478</v>
      </c>
      <c r="B3711" t="s">
        <v>284</v>
      </c>
      <c r="C3711" t="s">
        <v>309</v>
      </c>
      <c r="D3711" t="s">
        <v>477</v>
      </c>
      <c r="E3711" t="s">
        <v>181</v>
      </c>
      <c r="F3711" t="s">
        <v>235</v>
      </c>
      <c r="G3711" s="133">
        <v>7</v>
      </c>
      <c r="H3711" t="s">
        <v>258</v>
      </c>
      <c r="I3711" t="s">
        <v>513</v>
      </c>
      <c r="J3711" t="s">
        <v>512</v>
      </c>
      <c r="K3711" s="327">
        <v>59</v>
      </c>
      <c r="L3711" s="326">
        <v>9.8829999566078186E-2</v>
      </c>
      <c r="N3711" s="327">
        <v>408</v>
      </c>
      <c r="O3711" s="326">
        <v>0.1000500023365021</v>
      </c>
      <c r="Q3711" s="327">
        <v>14319</v>
      </c>
      <c r="R3711" s="326">
        <v>0.11604999750852581</v>
      </c>
      <c r="S3711" s="325"/>
    </row>
    <row r="3712" spans="1:19" x14ac:dyDescent="0.25">
      <c r="A3712" t="s">
        <v>478</v>
      </c>
      <c r="B3712" t="s">
        <v>284</v>
      </c>
      <c r="C3712" t="s">
        <v>309</v>
      </c>
      <c r="D3712" t="s">
        <v>477</v>
      </c>
      <c r="E3712" t="s">
        <v>181</v>
      </c>
      <c r="F3712" t="s">
        <v>235</v>
      </c>
      <c r="G3712" s="133">
        <v>7</v>
      </c>
      <c r="H3712" t="s">
        <v>258</v>
      </c>
      <c r="I3712" t="s">
        <v>575</v>
      </c>
      <c r="J3712" t="s">
        <v>511</v>
      </c>
      <c r="K3712" s="327">
        <v>15</v>
      </c>
      <c r="L3712" s="326">
        <v>2.5129999965429309E-2</v>
      </c>
      <c r="M3712" s="326">
        <v>2.5860000401735309E-2</v>
      </c>
      <c r="N3712" s="327">
        <v>63</v>
      </c>
      <c r="O3712" s="326">
        <v>1.544999983161688E-2</v>
      </c>
      <c r="P3712" s="326">
        <v>1.5820000320672989E-2</v>
      </c>
      <c r="Q3712" s="327">
        <v>5100</v>
      </c>
      <c r="R3712" s="326">
        <v>4.1329998522996902E-2</v>
      </c>
      <c r="S3712" s="325">
        <v>4.4070001691579819E-2</v>
      </c>
    </row>
    <row r="3713" spans="1:19" x14ac:dyDescent="0.25">
      <c r="A3713" t="s">
        <v>478</v>
      </c>
      <c r="B3713" t="s">
        <v>284</v>
      </c>
      <c r="C3713" t="s">
        <v>309</v>
      </c>
      <c r="D3713" t="s">
        <v>477</v>
      </c>
      <c r="E3713" t="s">
        <v>181</v>
      </c>
      <c r="F3713" t="s">
        <v>235</v>
      </c>
      <c r="G3713" s="133">
        <v>7</v>
      </c>
      <c r="H3713" t="s">
        <v>258</v>
      </c>
      <c r="I3713" t="s">
        <v>575</v>
      </c>
      <c r="J3713" t="s">
        <v>510</v>
      </c>
      <c r="K3713" s="327">
        <v>2</v>
      </c>
      <c r="L3713" s="326">
        <v>3.3499998971819882E-3</v>
      </c>
      <c r="M3713" s="326">
        <v>3.4499999601393938E-3</v>
      </c>
      <c r="N3713" s="327">
        <v>32</v>
      </c>
      <c r="O3713" s="326">
        <v>7.8499997034668922E-3</v>
      </c>
      <c r="P3713" s="326">
        <v>8.0399997532367706E-3</v>
      </c>
      <c r="Q3713" s="327">
        <v>2781</v>
      </c>
      <c r="R3713" s="326">
        <v>2.2539999336004261E-2</v>
      </c>
      <c r="S3713" s="325">
        <v>2.4029999971389771E-2</v>
      </c>
    </row>
    <row r="3714" spans="1:19" x14ac:dyDescent="0.25">
      <c r="A3714" t="s">
        <v>478</v>
      </c>
      <c r="B3714" t="s">
        <v>284</v>
      </c>
      <c r="C3714" t="s">
        <v>309</v>
      </c>
      <c r="D3714" t="s">
        <v>477</v>
      </c>
      <c r="E3714" t="s">
        <v>181</v>
      </c>
      <c r="F3714" t="s">
        <v>235</v>
      </c>
      <c r="G3714" s="133">
        <v>7</v>
      </c>
      <c r="H3714" t="s">
        <v>258</v>
      </c>
      <c r="I3714" t="s">
        <v>575</v>
      </c>
      <c r="J3714" t="s">
        <v>509</v>
      </c>
      <c r="K3714" s="327">
        <v>2</v>
      </c>
      <c r="L3714" s="326">
        <v>3.3499998971819882E-3</v>
      </c>
      <c r="M3714" s="326">
        <v>3.4499999601393938E-3</v>
      </c>
      <c r="N3714" s="327">
        <v>16</v>
      </c>
      <c r="O3714" s="326">
        <v>3.9200000464916229E-3</v>
      </c>
      <c r="P3714" s="326">
        <v>4.0199998766183853E-3</v>
      </c>
      <c r="Q3714" s="327">
        <v>909</v>
      </c>
      <c r="R3714" s="326">
        <v>7.3699997738003731E-3</v>
      </c>
      <c r="S3714" s="325">
        <v>7.8499997034668922E-3</v>
      </c>
    </row>
    <row r="3715" spans="1:19" x14ac:dyDescent="0.25">
      <c r="A3715" t="s">
        <v>478</v>
      </c>
      <c r="B3715" t="s">
        <v>284</v>
      </c>
      <c r="C3715" t="s">
        <v>309</v>
      </c>
      <c r="D3715" t="s">
        <v>477</v>
      </c>
      <c r="E3715" t="s">
        <v>181</v>
      </c>
      <c r="F3715" t="s">
        <v>235</v>
      </c>
      <c r="G3715" s="133">
        <v>7</v>
      </c>
      <c r="H3715" t="s">
        <v>258</v>
      </c>
      <c r="I3715" t="s">
        <v>575</v>
      </c>
      <c r="J3715" t="s">
        <v>508</v>
      </c>
      <c r="K3715" s="327">
        <v>8</v>
      </c>
      <c r="L3715" s="326">
        <v>1.3399999588727949E-2</v>
      </c>
      <c r="M3715" s="326">
        <v>1.3790000230073931E-2</v>
      </c>
      <c r="N3715" s="327">
        <v>32</v>
      </c>
      <c r="O3715" s="326">
        <v>7.8499997034668922E-3</v>
      </c>
      <c r="P3715" s="326">
        <v>8.0399997532367706E-3</v>
      </c>
      <c r="Q3715" s="327">
        <v>2219</v>
      </c>
      <c r="R3715" s="326">
        <v>1.7980000004172329E-2</v>
      </c>
      <c r="S3715" s="325">
        <v>1.9169999286532399E-2</v>
      </c>
    </row>
    <row r="3716" spans="1:19" x14ac:dyDescent="0.25">
      <c r="A3716" t="s">
        <v>478</v>
      </c>
      <c r="B3716" t="s">
        <v>284</v>
      </c>
      <c r="C3716" t="s">
        <v>309</v>
      </c>
      <c r="D3716" t="s">
        <v>477</v>
      </c>
      <c r="E3716" t="s">
        <v>181</v>
      </c>
      <c r="F3716" t="s">
        <v>235</v>
      </c>
      <c r="G3716">
        <v>7</v>
      </c>
      <c r="H3716" t="s">
        <v>258</v>
      </c>
      <c r="I3716" t="s">
        <v>575</v>
      </c>
      <c r="J3716" t="s">
        <v>438</v>
      </c>
      <c r="K3716" s="142">
        <v>17</v>
      </c>
      <c r="L3716" s="326">
        <v>2.8480000793933868E-2</v>
      </c>
      <c r="N3716" s="142">
        <v>96</v>
      </c>
      <c r="O3716" s="326">
        <v>2.353999949991703E-2</v>
      </c>
      <c r="Q3716" s="142">
        <v>7648</v>
      </c>
      <c r="R3716" s="326">
        <v>6.1980001628398902E-2</v>
      </c>
    </row>
    <row r="3717" spans="1:19" x14ac:dyDescent="0.25">
      <c r="A3717" t="s">
        <v>478</v>
      </c>
      <c r="B3717" t="s">
        <v>284</v>
      </c>
      <c r="C3717" t="s">
        <v>309</v>
      </c>
      <c r="D3717" t="s">
        <v>477</v>
      </c>
      <c r="E3717" t="s">
        <v>181</v>
      </c>
      <c r="F3717" t="s">
        <v>235</v>
      </c>
      <c r="G3717" s="133">
        <v>7</v>
      </c>
      <c r="H3717" t="s">
        <v>258</v>
      </c>
      <c r="I3717" t="s">
        <v>575</v>
      </c>
      <c r="J3717" t="s">
        <v>507</v>
      </c>
      <c r="K3717" s="327">
        <v>553</v>
      </c>
      <c r="L3717" s="326">
        <v>0.92629998922348022</v>
      </c>
      <c r="M3717" s="326">
        <v>0.95345002412796021</v>
      </c>
      <c r="N3717" s="327">
        <v>3839</v>
      </c>
      <c r="O3717" s="326">
        <v>0.94138997793197632</v>
      </c>
      <c r="P3717" s="326">
        <v>0.96408998966217041</v>
      </c>
      <c r="Q3717" s="327">
        <v>104728</v>
      </c>
      <c r="R3717" s="326">
        <v>0.84878998994827271</v>
      </c>
      <c r="S3717" s="325">
        <v>0.90487998723983765</v>
      </c>
    </row>
    <row r="3718" spans="1:19" x14ac:dyDescent="0.25">
      <c r="A3718" t="s">
        <v>478</v>
      </c>
      <c r="B3718" t="s">
        <v>284</v>
      </c>
      <c r="C3718" t="s">
        <v>309</v>
      </c>
      <c r="D3718" t="s">
        <v>477</v>
      </c>
      <c r="E3718" t="s">
        <v>181</v>
      </c>
      <c r="F3718" t="s">
        <v>235</v>
      </c>
      <c r="G3718" s="133">
        <v>7</v>
      </c>
      <c r="H3718" t="s">
        <v>258</v>
      </c>
      <c r="I3718" t="s">
        <v>576</v>
      </c>
      <c r="J3718" t="s">
        <v>485</v>
      </c>
      <c r="K3718" s="327">
        <v>0</v>
      </c>
      <c r="L3718" s="326">
        <v>0</v>
      </c>
      <c r="N3718" s="327">
        <v>0</v>
      </c>
      <c r="O3718" s="326">
        <v>0</v>
      </c>
      <c r="P3718" s="326">
        <v>0</v>
      </c>
      <c r="Q3718" s="327">
        <v>2</v>
      </c>
      <c r="R3718" s="326">
        <v>1.99999994947575E-5</v>
      </c>
      <c r="S3718" s="325">
        <v>0.5</v>
      </c>
    </row>
    <row r="3719" spans="1:19" x14ac:dyDescent="0.25">
      <c r="A3719" t="s">
        <v>478</v>
      </c>
      <c r="B3719" t="s">
        <v>284</v>
      </c>
      <c r="C3719" t="s">
        <v>309</v>
      </c>
      <c r="D3719" t="s">
        <v>477</v>
      </c>
      <c r="E3719" t="s">
        <v>181</v>
      </c>
      <c r="F3719" t="s">
        <v>235</v>
      </c>
      <c r="G3719" s="133">
        <v>7</v>
      </c>
      <c r="H3719" t="s">
        <v>258</v>
      </c>
      <c r="I3719" t="s">
        <v>576</v>
      </c>
      <c r="J3719" t="s">
        <v>484</v>
      </c>
      <c r="K3719" s="327">
        <v>0</v>
      </c>
      <c r="L3719" s="326">
        <v>0</v>
      </c>
      <c r="N3719" s="327">
        <v>2</v>
      </c>
      <c r="O3719" s="326">
        <v>4.9000000581145287E-4</v>
      </c>
      <c r="P3719" s="326">
        <v>1</v>
      </c>
      <c r="Q3719" s="327">
        <v>2</v>
      </c>
      <c r="R3719" s="326">
        <v>1.99999994947575E-5</v>
      </c>
      <c r="S3719" s="325">
        <v>0.5</v>
      </c>
    </row>
    <row r="3720" spans="1:19" x14ac:dyDescent="0.25">
      <c r="A3720" t="s">
        <v>478</v>
      </c>
      <c r="B3720" t="s">
        <v>284</v>
      </c>
      <c r="C3720" t="s">
        <v>309</v>
      </c>
      <c r="D3720" t="s">
        <v>477</v>
      </c>
      <c r="E3720" t="s">
        <v>181</v>
      </c>
      <c r="F3720" t="s">
        <v>235</v>
      </c>
      <c r="G3720" s="133">
        <v>7</v>
      </c>
      <c r="H3720" t="s">
        <v>258</v>
      </c>
      <c r="I3720" t="s">
        <v>576</v>
      </c>
      <c r="J3720" t="s">
        <v>438</v>
      </c>
      <c r="K3720" s="327">
        <v>597</v>
      </c>
      <c r="L3720" s="326">
        <v>1</v>
      </c>
      <c r="N3720" s="327">
        <v>4076</v>
      </c>
      <c r="O3720" s="326">
        <v>0.99950999021530151</v>
      </c>
      <c r="Q3720" s="327">
        <v>123381</v>
      </c>
      <c r="R3720" s="326">
        <v>0.99997001886367798</v>
      </c>
      <c r="S3720" s="325"/>
    </row>
    <row r="3721" spans="1:19" x14ac:dyDescent="0.25">
      <c r="A3721" t="s">
        <v>478</v>
      </c>
      <c r="B3721" t="s">
        <v>284</v>
      </c>
      <c r="C3721" t="s">
        <v>309</v>
      </c>
      <c r="D3721" t="s">
        <v>477</v>
      </c>
      <c r="E3721" t="s">
        <v>181</v>
      </c>
      <c r="F3721" t="s">
        <v>235</v>
      </c>
      <c r="G3721">
        <v>7</v>
      </c>
      <c r="H3721" t="s">
        <v>258</v>
      </c>
      <c r="I3721" t="s">
        <v>504</v>
      </c>
      <c r="J3721" t="s">
        <v>506</v>
      </c>
      <c r="K3721" s="142">
        <v>59</v>
      </c>
      <c r="L3721" s="326">
        <v>9.8829999566078186E-2</v>
      </c>
      <c r="N3721" s="142">
        <v>408</v>
      </c>
      <c r="O3721" s="326">
        <v>0.1000500023365021</v>
      </c>
      <c r="Q3721" s="142">
        <v>14319</v>
      </c>
      <c r="R3721" s="326">
        <v>0.11604999750852581</v>
      </c>
    </row>
    <row r="3722" spans="1:19" x14ac:dyDescent="0.25">
      <c r="A3722" t="s">
        <v>478</v>
      </c>
      <c r="B3722" t="s">
        <v>284</v>
      </c>
      <c r="C3722" t="s">
        <v>309</v>
      </c>
      <c r="D3722" t="s">
        <v>477</v>
      </c>
      <c r="E3722" t="s">
        <v>181</v>
      </c>
      <c r="F3722" t="s">
        <v>235</v>
      </c>
      <c r="G3722">
        <v>7</v>
      </c>
      <c r="H3722" t="s">
        <v>258</v>
      </c>
      <c r="I3722" t="s">
        <v>504</v>
      </c>
      <c r="J3722" t="s">
        <v>424</v>
      </c>
      <c r="K3722" s="142">
        <v>59</v>
      </c>
      <c r="L3722" s="326">
        <v>9.8829999566078186E-2</v>
      </c>
      <c r="M3722" s="326">
        <v>0.1096699982881546</v>
      </c>
      <c r="N3722" s="142">
        <v>367</v>
      </c>
      <c r="O3722" s="326">
        <v>9.0000003576278687E-2</v>
      </c>
      <c r="P3722" s="326">
        <v>0.10000000149011611</v>
      </c>
      <c r="Q3722" s="142">
        <v>13286</v>
      </c>
      <c r="R3722" s="326">
        <v>0.1076800003647804</v>
      </c>
      <c r="S3722" s="326">
        <v>0.12182000279426571</v>
      </c>
    </row>
    <row r="3723" spans="1:19" x14ac:dyDescent="0.25">
      <c r="A3723" t="s">
        <v>478</v>
      </c>
      <c r="B3723" t="s">
        <v>284</v>
      </c>
      <c r="C3723" t="s">
        <v>309</v>
      </c>
      <c r="D3723" t="s">
        <v>477</v>
      </c>
      <c r="E3723" t="s">
        <v>181</v>
      </c>
      <c r="F3723" t="s">
        <v>235</v>
      </c>
      <c r="G3723">
        <v>7</v>
      </c>
      <c r="H3723" t="s">
        <v>258</v>
      </c>
      <c r="I3723" t="s">
        <v>504</v>
      </c>
      <c r="J3723" t="s">
        <v>455</v>
      </c>
      <c r="K3723" s="142">
        <v>190</v>
      </c>
      <c r="L3723" s="326">
        <v>0.31826001405715942</v>
      </c>
      <c r="M3723" s="326">
        <v>0.35315999388694758</v>
      </c>
      <c r="N3723" s="142">
        <v>1481</v>
      </c>
      <c r="O3723" s="326">
        <v>0.36316999793052668</v>
      </c>
      <c r="P3723" s="326">
        <v>0.4035399854183197</v>
      </c>
      <c r="Q3723" s="142">
        <v>43045</v>
      </c>
      <c r="R3723" s="326">
        <v>0.34887000918388372</v>
      </c>
      <c r="S3723" s="326">
        <v>0.39467000961303711</v>
      </c>
    </row>
    <row r="3724" spans="1:19" x14ac:dyDescent="0.25">
      <c r="A3724" t="s">
        <v>478</v>
      </c>
      <c r="B3724" t="s">
        <v>284</v>
      </c>
      <c r="C3724" t="s">
        <v>309</v>
      </c>
      <c r="D3724" t="s">
        <v>477</v>
      </c>
      <c r="E3724" t="s">
        <v>181</v>
      </c>
      <c r="F3724" t="s">
        <v>235</v>
      </c>
      <c r="G3724" s="133">
        <v>7</v>
      </c>
      <c r="H3724" t="s">
        <v>258</v>
      </c>
      <c r="I3724" t="s">
        <v>504</v>
      </c>
      <c r="J3724" t="s">
        <v>505</v>
      </c>
      <c r="K3724" s="327">
        <v>232</v>
      </c>
      <c r="L3724" s="326">
        <v>0.38861000537872309</v>
      </c>
      <c r="M3724" s="326">
        <v>0.43123000860214228</v>
      </c>
      <c r="N3724" s="327">
        <v>1459</v>
      </c>
      <c r="O3724" s="326">
        <v>0.35776999592781072</v>
      </c>
      <c r="P3724" s="326">
        <v>0.39754998683929438</v>
      </c>
      <c r="Q3724" s="327">
        <v>42835</v>
      </c>
      <c r="R3724" s="326">
        <v>0.34716999530792242</v>
      </c>
      <c r="S3724" s="325">
        <v>0.39274001121521002</v>
      </c>
    </row>
    <row r="3725" spans="1:19" x14ac:dyDescent="0.25">
      <c r="A3725" t="s">
        <v>478</v>
      </c>
      <c r="B3725" t="s">
        <v>284</v>
      </c>
      <c r="C3725" t="s">
        <v>309</v>
      </c>
      <c r="D3725" t="s">
        <v>477</v>
      </c>
      <c r="E3725" t="s">
        <v>181</v>
      </c>
      <c r="F3725" t="s">
        <v>235</v>
      </c>
      <c r="G3725">
        <v>7</v>
      </c>
      <c r="H3725" t="s">
        <v>258</v>
      </c>
      <c r="I3725" t="s">
        <v>504</v>
      </c>
      <c r="J3725" t="s">
        <v>503</v>
      </c>
      <c r="K3725" s="142">
        <v>57</v>
      </c>
      <c r="L3725" s="326">
        <v>9.5480002462863922E-2</v>
      </c>
      <c r="M3725" s="326">
        <v>0.1059499979019165</v>
      </c>
      <c r="N3725" s="142">
        <v>363</v>
      </c>
      <c r="O3725" s="326">
        <v>8.9010000228881836E-2</v>
      </c>
      <c r="P3725" s="326">
        <v>9.8909996449947357E-2</v>
      </c>
      <c r="Q3725" s="142">
        <v>9900</v>
      </c>
      <c r="R3725" s="326">
        <v>8.0239996314048767E-2</v>
      </c>
      <c r="S3725" s="326">
        <v>9.0769998729228973E-2</v>
      </c>
    </row>
    <row r="3726" spans="1:19" x14ac:dyDescent="0.25">
      <c r="A3726" t="s">
        <v>478</v>
      </c>
      <c r="B3726" t="s">
        <v>284</v>
      </c>
      <c r="C3726" t="s">
        <v>309</v>
      </c>
      <c r="D3726" t="s">
        <v>477</v>
      </c>
      <c r="E3726" t="s">
        <v>181</v>
      </c>
      <c r="F3726" t="s">
        <v>235</v>
      </c>
      <c r="G3726">
        <v>7</v>
      </c>
      <c r="H3726" t="s">
        <v>258</v>
      </c>
      <c r="I3726" t="s">
        <v>501</v>
      </c>
      <c r="J3726" t="s">
        <v>502</v>
      </c>
      <c r="K3726" s="142">
        <v>59</v>
      </c>
      <c r="L3726" s="326">
        <v>9.8829999566078186E-2</v>
      </c>
      <c r="N3726" s="142">
        <v>408</v>
      </c>
      <c r="O3726" s="326">
        <v>0.1000500023365021</v>
      </c>
      <c r="Q3726" s="142">
        <v>14319</v>
      </c>
      <c r="R3726" s="326">
        <v>0.11604999750852581</v>
      </c>
    </row>
    <row r="3727" spans="1:19" x14ac:dyDescent="0.25">
      <c r="A3727" t="s">
        <v>478</v>
      </c>
      <c r="B3727" t="s">
        <v>284</v>
      </c>
      <c r="C3727" t="s">
        <v>309</v>
      </c>
      <c r="D3727" t="s">
        <v>477</v>
      </c>
      <c r="E3727" t="s">
        <v>181</v>
      </c>
      <c r="F3727" t="s">
        <v>235</v>
      </c>
      <c r="G3727" s="133">
        <v>7</v>
      </c>
      <c r="H3727" t="s">
        <v>258</v>
      </c>
      <c r="I3727" t="s">
        <v>501</v>
      </c>
      <c r="J3727" t="s">
        <v>500</v>
      </c>
      <c r="K3727" s="327">
        <v>538</v>
      </c>
      <c r="L3727" s="326">
        <v>0.90117001533508301</v>
      </c>
      <c r="M3727" s="326">
        <v>1</v>
      </c>
      <c r="N3727" s="327">
        <v>3670</v>
      </c>
      <c r="O3727" s="326">
        <v>0.89995002746582031</v>
      </c>
      <c r="P3727" s="326">
        <v>1</v>
      </c>
      <c r="Q3727" s="327">
        <v>109066</v>
      </c>
      <c r="R3727" s="326">
        <v>0.88394999504089355</v>
      </c>
      <c r="S3727" s="325">
        <v>1</v>
      </c>
    </row>
    <row r="3728" spans="1:19" x14ac:dyDescent="0.25">
      <c r="A3728" t="s">
        <v>478</v>
      </c>
      <c r="B3728" t="s">
        <v>284</v>
      </c>
      <c r="C3728" t="s">
        <v>309</v>
      </c>
      <c r="D3728" t="s">
        <v>477</v>
      </c>
      <c r="E3728" t="s">
        <v>181</v>
      </c>
      <c r="F3728" t="s">
        <v>235</v>
      </c>
      <c r="G3728" s="133">
        <v>7</v>
      </c>
      <c r="H3728" t="s">
        <v>258</v>
      </c>
      <c r="I3728" t="s">
        <v>577</v>
      </c>
      <c r="J3728" t="s">
        <v>493</v>
      </c>
      <c r="K3728" s="327">
        <v>487</v>
      </c>
      <c r="L3728" s="326">
        <v>0.81575000286102295</v>
      </c>
      <c r="N3728" s="327">
        <v>1158</v>
      </c>
      <c r="O3728" s="326">
        <v>0.2839600145816803</v>
      </c>
      <c r="Q3728" s="327">
        <v>45663</v>
      </c>
      <c r="R3728" s="326">
        <v>0.37009000778198242</v>
      </c>
      <c r="S3728" s="325"/>
    </row>
    <row r="3729" spans="1:19" x14ac:dyDescent="0.25">
      <c r="A3729" t="s">
        <v>478</v>
      </c>
      <c r="B3729" t="s">
        <v>284</v>
      </c>
      <c r="C3729" t="s">
        <v>309</v>
      </c>
      <c r="D3729" t="s">
        <v>477</v>
      </c>
      <c r="E3729" t="s">
        <v>181</v>
      </c>
      <c r="F3729" t="s">
        <v>235</v>
      </c>
      <c r="G3729" s="133">
        <v>7</v>
      </c>
      <c r="H3729" t="s">
        <v>258</v>
      </c>
      <c r="I3729" t="s">
        <v>577</v>
      </c>
      <c r="J3729" t="s">
        <v>492</v>
      </c>
      <c r="K3729" s="327">
        <v>96</v>
      </c>
      <c r="L3729" s="326">
        <v>0.16079999506473541</v>
      </c>
      <c r="M3729" s="326">
        <v>0.87273001670837402</v>
      </c>
      <c r="N3729" s="327">
        <v>2514</v>
      </c>
      <c r="O3729" s="326">
        <v>0.61647999286651611</v>
      </c>
      <c r="P3729" s="326">
        <v>0.86096000671386719</v>
      </c>
      <c r="Q3729" s="327">
        <v>63272</v>
      </c>
      <c r="R3729" s="326">
        <v>0.51279997825622559</v>
      </c>
      <c r="S3729" s="325">
        <v>0.81407999992370605</v>
      </c>
    </row>
    <row r="3730" spans="1:19" x14ac:dyDescent="0.25">
      <c r="A3730" t="s">
        <v>478</v>
      </c>
      <c r="B3730" t="s">
        <v>284</v>
      </c>
      <c r="C3730" t="s">
        <v>309</v>
      </c>
      <c r="D3730" t="s">
        <v>477</v>
      </c>
      <c r="E3730" t="s">
        <v>181</v>
      </c>
      <c r="F3730" t="s">
        <v>235</v>
      </c>
      <c r="G3730" s="133">
        <v>7</v>
      </c>
      <c r="H3730" t="s">
        <v>258</v>
      </c>
      <c r="I3730" t="s">
        <v>577</v>
      </c>
      <c r="J3730" t="s">
        <v>491</v>
      </c>
      <c r="K3730" s="327">
        <v>10</v>
      </c>
      <c r="L3730" s="326">
        <v>1.675000041723251E-2</v>
      </c>
      <c r="M3730" s="326">
        <v>9.0910002589225769E-2</v>
      </c>
      <c r="N3730" s="327">
        <v>234</v>
      </c>
      <c r="O3730" s="326">
        <v>5.737999826669693E-2</v>
      </c>
      <c r="P3730" s="326">
        <v>8.0140002071857452E-2</v>
      </c>
      <c r="Q3730" s="327">
        <v>9186</v>
      </c>
      <c r="R3730" s="326">
        <v>7.4450001120567322E-2</v>
      </c>
      <c r="S3730" s="325">
        <v>0.11818999797105791</v>
      </c>
    </row>
    <row r="3731" spans="1:19" x14ac:dyDescent="0.25">
      <c r="A3731" t="s">
        <v>478</v>
      </c>
      <c r="B3731" t="s">
        <v>284</v>
      </c>
      <c r="C3731" t="s">
        <v>309</v>
      </c>
      <c r="D3731" t="s">
        <v>477</v>
      </c>
      <c r="E3731" t="s">
        <v>181</v>
      </c>
      <c r="F3731" t="s">
        <v>235</v>
      </c>
      <c r="G3731" s="133">
        <v>7</v>
      </c>
      <c r="H3731" t="s">
        <v>258</v>
      </c>
      <c r="I3731" t="s">
        <v>577</v>
      </c>
      <c r="J3731" t="s">
        <v>490</v>
      </c>
      <c r="K3731" s="327">
        <v>2</v>
      </c>
      <c r="L3731" s="326">
        <v>3.3499998971819882E-3</v>
      </c>
      <c r="M3731" s="326">
        <v>1.817999966442585E-2</v>
      </c>
      <c r="N3731" s="327">
        <v>79</v>
      </c>
      <c r="O3731" s="326">
        <v>1.937000080943108E-2</v>
      </c>
      <c r="P3731" s="326">
        <v>2.7049999684095379E-2</v>
      </c>
      <c r="Q3731" s="327">
        <v>3071</v>
      </c>
      <c r="R3731" s="326">
        <v>2.489000000059605E-2</v>
      </c>
      <c r="S3731" s="325">
        <v>3.9510000497102737E-2</v>
      </c>
    </row>
    <row r="3732" spans="1:19" x14ac:dyDescent="0.25">
      <c r="A3732" t="s">
        <v>478</v>
      </c>
      <c r="B3732" t="s">
        <v>284</v>
      </c>
      <c r="C3732" t="s">
        <v>309</v>
      </c>
      <c r="D3732" t="s">
        <v>477</v>
      </c>
      <c r="E3732" t="s">
        <v>181</v>
      </c>
      <c r="F3732" t="s">
        <v>235</v>
      </c>
      <c r="G3732" s="133">
        <v>7</v>
      </c>
      <c r="H3732" t="s">
        <v>258</v>
      </c>
      <c r="I3732" t="s">
        <v>577</v>
      </c>
      <c r="J3732" t="s">
        <v>489</v>
      </c>
      <c r="K3732" s="327">
        <v>2</v>
      </c>
      <c r="L3732" s="326">
        <v>3.3499998971819882E-3</v>
      </c>
      <c r="M3732" s="326">
        <v>1.817999966442585E-2</v>
      </c>
      <c r="N3732" s="327">
        <v>78</v>
      </c>
      <c r="O3732" s="326">
        <v>1.913000084459782E-2</v>
      </c>
      <c r="P3732" s="326">
        <v>2.6709999889135361E-2</v>
      </c>
      <c r="Q3732" s="327">
        <v>1819</v>
      </c>
      <c r="R3732" s="326">
        <v>1.473999954760075E-2</v>
      </c>
      <c r="S3732" s="325">
        <v>2.339999936521053E-2</v>
      </c>
    </row>
    <row r="3733" spans="1:19" x14ac:dyDescent="0.25">
      <c r="A3733" t="s">
        <v>478</v>
      </c>
      <c r="B3733" t="s">
        <v>284</v>
      </c>
      <c r="C3733" t="s">
        <v>309</v>
      </c>
      <c r="D3733" t="s">
        <v>477</v>
      </c>
      <c r="E3733" t="s">
        <v>181</v>
      </c>
      <c r="F3733" t="s">
        <v>235</v>
      </c>
      <c r="G3733" s="133">
        <v>7</v>
      </c>
      <c r="H3733" t="s">
        <v>258</v>
      </c>
      <c r="I3733" t="s">
        <v>577</v>
      </c>
      <c r="J3733" t="s">
        <v>488</v>
      </c>
      <c r="K3733" s="327">
        <v>0</v>
      </c>
      <c r="L3733" s="326">
        <v>0</v>
      </c>
      <c r="M3733" s="326">
        <v>0</v>
      </c>
      <c r="N3733" s="327">
        <v>15</v>
      </c>
      <c r="O3733" s="326">
        <v>3.6800000816583629E-3</v>
      </c>
      <c r="P3733" s="326">
        <v>5.1400000229477882E-3</v>
      </c>
      <c r="Q3733" s="327">
        <v>374</v>
      </c>
      <c r="R3733" s="326">
        <v>3.03000002168119E-3</v>
      </c>
      <c r="S3733" s="325">
        <v>4.8099998384714127E-3</v>
      </c>
    </row>
    <row r="3734" spans="1:19" x14ac:dyDescent="0.25">
      <c r="A3734" t="s">
        <v>478</v>
      </c>
      <c r="B3734" t="s">
        <v>284</v>
      </c>
      <c r="C3734" t="s">
        <v>309</v>
      </c>
      <c r="D3734" t="s">
        <v>477</v>
      </c>
      <c r="E3734" t="s">
        <v>181</v>
      </c>
      <c r="F3734" t="s">
        <v>235</v>
      </c>
      <c r="G3734" s="133">
        <v>7</v>
      </c>
      <c r="H3734" t="s">
        <v>258</v>
      </c>
      <c r="I3734" t="s">
        <v>499</v>
      </c>
      <c r="J3734" t="s">
        <v>261</v>
      </c>
      <c r="K3734" s="327">
        <v>595</v>
      </c>
      <c r="L3734" s="326">
        <v>0.99664998054504395</v>
      </c>
      <c r="N3734" s="327">
        <v>4059</v>
      </c>
      <c r="O3734" s="326">
        <v>0.99533998966217041</v>
      </c>
      <c r="Q3734" s="327">
        <v>122496</v>
      </c>
      <c r="R3734" s="326">
        <v>0.99278998374938965</v>
      </c>
      <c r="S3734" s="325"/>
    </row>
    <row r="3735" spans="1:19" x14ac:dyDescent="0.25">
      <c r="A3735" t="s">
        <v>478</v>
      </c>
      <c r="B3735" t="s">
        <v>284</v>
      </c>
      <c r="C3735" t="s">
        <v>309</v>
      </c>
      <c r="D3735" t="s">
        <v>477</v>
      </c>
      <c r="E3735" t="s">
        <v>181</v>
      </c>
      <c r="F3735" t="s">
        <v>235</v>
      </c>
      <c r="G3735" s="133">
        <v>7</v>
      </c>
      <c r="H3735" t="s">
        <v>258</v>
      </c>
      <c r="I3735" t="s">
        <v>499</v>
      </c>
      <c r="J3735" t="s">
        <v>262</v>
      </c>
      <c r="K3735" s="327">
        <v>2</v>
      </c>
      <c r="L3735" s="326">
        <v>3.3499998971819882E-3</v>
      </c>
      <c r="N3735" s="327">
        <v>19</v>
      </c>
      <c r="O3735" s="326">
        <v>4.6600000932812691E-3</v>
      </c>
      <c r="Q3735" s="327">
        <v>889</v>
      </c>
      <c r="R3735" s="326">
        <v>7.2099999524652958E-3</v>
      </c>
      <c r="S3735" s="325"/>
    </row>
    <row r="3736" spans="1:19" x14ac:dyDescent="0.25">
      <c r="A3736" t="s">
        <v>478</v>
      </c>
      <c r="B3736" t="s">
        <v>284</v>
      </c>
      <c r="C3736" t="s">
        <v>309</v>
      </c>
      <c r="D3736" t="s">
        <v>477</v>
      </c>
      <c r="E3736" t="s">
        <v>181</v>
      </c>
      <c r="F3736" t="s">
        <v>235</v>
      </c>
      <c r="G3736" s="133">
        <v>7</v>
      </c>
      <c r="H3736" t="s">
        <v>258</v>
      </c>
      <c r="I3736" t="s">
        <v>578</v>
      </c>
      <c r="J3736" t="s">
        <v>498</v>
      </c>
      <c r="K3736" s="327">
        <v>177</v>
      </c>
      <c r="L3736" s="326">
        <v>0.29648000001907349</v>
      </c>
      <c r="N3736" s="327">
        <v>1017</v>
      </c>
      <c r="O3736" s="326">
        <v>0.24939000606536871</v>
      </c>
      <c r="Q3736" s="327">
        <v>17871</v>
      </c>
      <c r="R3736" s="326">
        <v>0.1448400020599365</v>
      </c>
      <c r="S3736" s="325"/>
    </row>
    <row r="3737" spans="1:19" x14ac:dyDescent="0.25">
      <c r="A3737" t="s">
        <v>478</v>
      </c>
      <c r="B3737" t="s">
        <v>284</v>
      </c>
      <c r="C3737" t="s">
        <v>309</v>
      </c>
      <c r="D3737" t="s">
        <v>477</v>
      </c>
      <c r="E3737" t="s">
        <v>181</v>
      </c>
      <c r="F3737" t="s">
        <v>235</v>
      </c>
      <c r="G3737" s="133">
        <v>7</v>
      </c>
      <c r="H3737" t="s">
        <v>258</v>
      </c>
      <c r="I3737" t="s">
        <v>578</v>
      </c>
      <c r="J3737" t="s">
        <v>497</v>
      </c>
      <c r="K3737" s="327">
        <v>144</v>
      </c>
      <c r="L3737" s="326">
        <v>0.24120999872684479</v>
      </c>
      <c r="N3737" s="327">
        <v>832</v>
      </c>
      <c r="O3737" s="326">
        <v>0.20401999354362491</v>
      </c>
      <c r="Q3737" s="327">
        <v>21943</v>
      </c>
      <c r="R3737" s="326">
        <v>0.17783999443054199</v>
      </c>
      <c r="S3737" s="325"/>
    </row>
    <row r="3738" spans="1:19" x14ac:dyDescent="0.25">
      <c r="A3738" t="s">
        <v>478</v>
      </c>
      <c r="B3738" t="s">
        <v>284</v>
      </c>
      <c r="C3738" t="s">
        <v>309</v>
      </c>
      <c r="D3738" t="s">
        <v>477</v>
      </c>
      <c r="E3738" t="s">
        <v>181</v>
      </c>
      <c r="F3738" t="s">
        <v>235</v>
      </c>
      <c r="G3738" s="133">
        <v>7</v>
      </c>
      <c r="H3738" t="s">
        <v>258</v>
      </c>
      <c r="I3738" t="s">
        <v>578</v>
      </c>
      <c r="J3738" t="s">
        <v>496</v>
      </c>
      <c r="K3738" s="327">
        <v>103</v>
      </c>
      <c r="L3738" s="326">
        <v>0.1725299954414368</v>
      </c>
      <c r="N3738" s="327">
        <v>792</v>
      </c>
      <c r="O3738" s="326">
        <v>0.1942099928855896</v>
      </c>
      <c r="Q3738" s="327">
        <v>25988</v>
      </c>
      <c r="R3738" s="326">
        <v>0.21062999963760379</v>
      </c>
      <c r="S3738" s="325"/>
    </row>
    <row r="3739" spans="1:19" x14ac:dyDescent="0.25">
      <c r="A3739" t="s">
        <v>478</v>
      </c>
      <c r="B3739" t="s">
        <v>284</v>
      </c>
      <c r="C3739" t="s">
        <v>309</v>
      </c>
      <c r="D3739" t="s">
        <v>477</v>
      </c>
      <c r="E3739" t="s">
        <v>181</v>
      </c>
      <c r="F3739" t="s">
        <v>235</v>
      </c>
      <c r="G3739">
        <v>7</v>
      </c>
      <c r="H3739" t="s">
        <v>258</v>
      </c>
      <c r="I3739" t="s">
        <v>578</v>
      </c>
      <c r="J3739" t="s">
        <v>495</v>
      </c>
      <c r="K3739" s="142">
        <v>134</v>
      </c>
      <c r="L3739" s="326">
        <v>0.2244600057601929</v>
      </c>
      <c r="N3739" s="142">
        <v>834</v>
      </c>
      <c r="O3739" s="326">
        <v>0.20451000332832339</v>
      </c>
      <c r="Q3739" s="142">
        <v>27975</v>
      </c>
      <c r="R3739" s="326">
        <v>0.22673000395298001</v>
      </c>
    </row>
    <row r="3740" spans="1:19" x14ac:dyDescent="0.25">
      <c r="A3740" t="s">
        <v>478</v>
      </c>
      <c r="B3740" t="s">
        <v>284</v>
      </c>
      <c r="C3740" t="s">
        <v>309</v>
      </c>
      <c r="D3740" t="s">
        <v>477</v>
      </c>
      <c r="E3740" t="s">
        <v>181</v>
      </c>
      <c r="F3740" t="s">
        <v>235</v>
      </c>
      <c r="G3740" s="133">
        <v>7</v>
      </c>
      <c r="H3740" t="s">
        <v>258</v>
      </c>
      <c r="I3740" t="s">
        <v>578</v>
      </c>
      <c r="J3740" t="s">
        <v>494</v>
      </c>
      <c r="K3740" s="327">
        <v>39</v>
      </c>
      <c r="L3740" s="326">
        <v>6.5329998731613159E-2</v>
      </c>
      <c r="N3740" s="327">
        <v>603</v>
      </c>
      <c r="O3740" s="326">
        <v>0.14787000417709351</v>
      </c>
      <c r="Q3740" s="327">
        <v>29608</v>
      </c>
      <c r="R3740" s="326">
        <v>0.23995999991893771</v>
      </c>
      <c r="S3740" s="325"/>
    </row>
    <row r="3741" spans="1:19" x14ac:dyDescent="0.25">
      <c r="A3741" t="s">
        <v>478</v>
      </c>
      <c r="B3741" t="s">
        <v>284</v>
      </c>
      <c r="C3741" t="s">
        <v>309</v>
      </c>
      <c r="D3741" t="s">
        <v>477</v>
      </c>
      <c r="E3741" t="s">
        <v>181</v>
      </c>
      <c r="F3741" t="s">
        <v>235</v>
      </c>
      <c r="G3741">
        <v>7</v>
      </c>
      <c r="H3741" t="s">
        <v>258</v>
      </c>
      <c r="I3741" t="s">
        <v>476</v>
      </c>
      <c r="J3741" t="s">
        <v>482</v>
      </c>
      <c r="K3741" s="142">
        <v>450</v>
      </c>
      <c r="L3741" s="326">
        <v>0.75376999378204346</v>
      </c>
      <c r="M3741" s="326">
        <v>0.76923000812530518</v>
      </c>
      <c r="N3741" s="142">
        <v>3066</v>
      </c>
      <c r="O3741" s="326">
        <v>0.75183999538421631</v>
      </c>
      <c r="P3741" s="326">
        <v>0.76573002338409424</v>
      </c>
      <c r="Q3741" s="142">
        <v>91484</v>
      </c>
      <c r="R3741" s="326">
        <v>0.74145001173019409</v>
      </c>
      <c r="S3741" s="326">
        <v>0.77395999431610107</v>
      </c>
    </row>
    <row r="3742" spans="1:19" x14ac:dyDescent="0.25">
      <c r="A3742" t="s">
        <v>478</v>
      </c>
      <c r="B3742" t="s">
        <v>284</v>
      </c>
      <c r="C3742" t="s">
        <v>309</v>
      </c>
      <c r="D3742" t="s">
        <v>477</v>
      </c>
      <c r="E3742" t="s">
        <v>181</v>
      </c>
      <c r="F3742" t="s">
        <v>235</v>
      </c>
      <c r="G3742" s="133">
        <v>7</v>
      </c>
      <c r="H3742" t="s">
        <v>258</v>
      </c>
      <c r="I3742" t="s">
        <v>476</v>
      </c>
      <c r="J3742" t="s">
        <v>481</v>
      </c>
      <c r="K3742" s="327">
        <v>56</v>
      </c>
      <c r="L3742" s="326">
        <v>9.3800000846385956E-2</v>
      </c>
      <c r="M3742" s="326">
        <v>9.5729999244213104E-2</v>
      </c>
      <c r="N3742" s="327">
        <v>407</v>
      </c>
      <c r="O3742" s="326">
        <v>9.9799998104572296E-2</v>
      </c>
      <c r="P3742" s="326">
        <v>0.1016499996185303</v>
      </c>
      <c r="Q3742" s="327">
        <v>12086</v>
      </c>
      <c r="R3742" s="326">
        <v>9.7949996590614319E-2</v>
      </c>
      <c r="S3742" s="325">
        <v>0.1022500023245811</v>
      </c>
    </row>
    <row r="3743" spans="1:19" x14ac:dyDescent="0.25">
      <c r="A3743" t="s">
        <v>478</v>
      </c>
      <c r="B3743" t="s">
        <v>284</v>
      </c>
      <c r="C3743" t="s">
        <v>309</v>
      </c>
      <c r="D3743" t="s">
        <v>477</v>
      </c>
      <c r="E3743" t="s">
        <v>181</v>
      </c>
      <c r="F3743" t="s">
        <v>235</v>
      </c>
      <c r="G3743" s="133">
        <v>7</v>
      </c>
      <c r="H3743" t="s">
        <v>258</v>
      </c>
      <c r="I3743" t="s">
        <v>476</v>
      </c>
      <c r="J3743" t="s">
        <v>480</v>
      </c>
      <c r="K3743" s="327">
        <v>54</v>
      </c>
      <c r="L3743" s="326">
        <v>9.0449996292591095E-2</v>
      </c>
      <c r="M3743" s="326">
        <v>9.2309996485710144E-2</v>
      </c>
      <c r="N3743" s="327">
        <v>290</v>
      </c>
      <c r="O3743" s="326">
        <v>7.111000269651413E-2</v>
      </c>
      <c r="P3743" s="326">
        <v>7.2429999709129333E-2</v>
      </c>
      <c r="Q3743" s="327">
        <v>8487</v>
      </c>
      <c r="R3743" s="326">
        <v>6.8779997527599335E-2</v>
      </c>
      <c r="S3743" s="325">
        <v>7.1800000965595245E-2</v>
      </c>
    </row>
    <row r="3744" spans="1:19" x14ac:dyDescent="0.25">
      <c r="A3744" t="s">
        <v>478</v>
      </c>
      <c r="B3744" t="s">
        <v>284</v>
      </c>
      <c r="C3744" t="s">
        <v>309</v>
      </c>
      <c r="D3744" t="s">
        <v>477</v>
      </c>
      <c r="E3744" t="s">
        <v>181</v>
      </c>
      <c r="F3744" t="s">
        <v>235</v>
      </c>
      <c r="G3744" s="133">
        <v>7</v>
      </c>
      <c r="H3744" t="s">
        <v>258</v>
      </c>
      <c r="I3744" t="s">
        <v>476</v>
      </c>
      <c r="J3744" t="s">
        <v>479</v>
      </c>
      <c r="K3744" s="327">
        <v>12</v>
      </c>
      <c r="L3744" s="326">
        <v>2.009999938309193E-2</v>
      </c>
      <c r="N3744" s="327">
        <v>74</v>
      </c>
      <c r="O3744" s="326">
        <v>1.814999990165234E-2</v>
      </c>
      <c r="Q3744" s="327">
        <v>5183</v>
      </c>
      <c r="R3744" s="326">
        <v>4.2010001838207238E-2</v>
      </c>
      <c r="S3744" s="325"/>
    </row>
    <row r="3745" spans="1:19" x14ac:dyDescent="0.25">
      <c r="A3745" t="s">
        <v>478</v>
      </c>
      <c r="B3745" t="s">
        <v>284</v>
      </c>
      <c r="C3745" t="s">
        <v>309</v>
      </c>
      <c r="D3745" t="s">
        <v>477</v>
      </c>
      <c r="E3745" t="s">
        <v>181</v>
      </c>
      <c r="F3745" t="s">
        <v>235</v>
      </c>
      <c r="G3745">
        <v>7</v>
      </c>
      <c r="H3745" t="s">
        <v>258</v>
      </c>
      <c r="I3745" t="s">
        <v>476</v>
      </c>
      <c r="J3745" t="s">
        <v>475</v>
      </c>
      <c r="K3745" s="142">
        <v>25</v>
      </c>
      <c r="L3745" s="326">
        <v>4.1880000382661819E-2</v>
      </c>
      <c r="M3745" s="326">
        <v>4.2739998549222953E-2</v>
      </c>
      <c r="N3745" s="142">
        <v>241</v>
      </c>
      <c r="O3745" s="326">
        <v>5.9099998325109482E-2</v>
      </c>
      <c r="P3745" s="326">
        <v>6.0189999639987952E-2</v>
      </c>
      <c r="Q3745" s="142">
        <v>6145</v>
      </c>
      <c r="R3745" s="326">
        <v>4.9800001084804528E-2</v>
      </c>
      <c r="S3745" s="326">
        <v>5.1989998668432243E-2</v>
      </c>
    </row>
    <row r="3746" spans="1:19" x14ac:dyDescent="0.25">
      <c r="A3746" t="s">
        <v>478</v>
      </c>
      <c r="B3746" t="s">
        <v>284</v>
      </c>
      <c r="C3746" t="s">
        <v>309</v>
      </c>
      <c r="D3746" t="s">
        <v>477</v>
      </c>
      <c r="E3746" t="s">
        <v>144</v>
      </c>
      <c r="F3746" t="s">
        <v>145</v>
      </c>
      <c r="G3746" s="133">
        <v>19</v>
      </c>
      <c r="H3746" t="s">
        <v>257</v>
      </c>
      <c r="I3746" t="s">
        <v>525</v>
      </c>
      <c r="J3746" t="s">
        <v>530</v>
      </c>
      <c r="K3746" s="327">
        <v>2</v>
      </c>
      <c r="L3746" s="326">
        <v>2.169999992474914E-3</v>
      </c>
      <c r="N3746" s="327">
        <v>13</v>
      </c>
      <c r="O3746" s="326">
        <v>2.600000007078052E-3</v>
      </c>
      <c r="Q3746" s="327">
        <v>595</v>
      </c>
      <c r="R3746" s="326">
        <v>4.8199999146163464E-3</v>
      </c>
      <c r="S3746" s="325"/>
    </row>
    <row r="3747" spans="1:19" x14ac:dyDescent="0.25">
      <c r="A3747" t="s">
        <v>478</v>
      </c>
      <c r="B3747" t="s">
        <v>284</v>
      </c>
      <c r="C3747" t="s">
        <v>309</v>
      </c>
      <c r="D3747" t="s">
        <v>477</v>
      </c>
      <c r="E3747" t="s">
        <v>144</v>
      </c>
      <c r="F3747" t="s">
        <v>145</v>
      </c>
      <c r="G3747" s="133">
        <v>19</v>
      </c>
      <c r="H3747" t="s">
        <v>257</v>
      </c>
      <c r="I3747" t="s">
        <v>525</v>
      </c>
      <c r="J3747" t="s">
        <v>529</v>
      </c>
      <c r="K3747" s="327">
        <v>21</v>
      </c>
      <c r="L3747" s="326">
        <v>2.2749999538064E-2</v>
      </c>
      <c r="N3747" s="327">
        <v>178</v>
      </c>
      <c r="O3747" s="326">
        <v>3.5610001534223563E-2</v>
      </c>
      <c r="Q3747" s="327">
        <v>4962</v>
      </c>
      <c r="R3747" s="326">
        <v>4.0219999849796302E-2</v>
      </c>
      <c r="S3747" s="325"/>
    </row>
    <row r="3748" spans="1:19" x14ac:dyDescent="0.25">
      <c r="A3748" t="s">
        <v>478</v>
      </c>
      <c r="B3748" t="s">
        <v>284</v>
      </c>
      <c r="C3748" t="s">
        <v>309</v>
      </c>
      <c r="D3748" t="s">
        <v>477</v>
      </c>
      <c r="E3748" t="s">
        <v>144</v>
      </c>
      <c r="F3748" t="s">
        <v>145</v>
      </c>
      <c r="G3748" s="133">
        <v>19</v>
      </c>
      <c r="H3748" t="s">
        <v>257</v>
      </c>
      <c r="I3748" t="s">
        <v>525</v>
      </c>
      <c r="J3748" t="s">
        <v>528</v>
      </c>
      <c r="K3748" s="327">
        <v>108</v>
      </c>
      <c r="L3748" s="326">
        <v>0.1170099973678589</v>
      </c>
      <c r="N3748" s="327">
        <v>640</v>
      </c>
      <c r="O3748" s="326">
        <v>0.1280499994754791</v>
      </c>
      <c r="Q3748" s="327">
        <v>15699</v>
      </c>
      <c r="R3748" s="326">
        <v>0.12724000215530401</v>
      </c>
      <c r="S3748" s="325"/>
    </row>
    <row r="3749" spans="1:19" x14ac:dyDescent="0.25">
      <c r="A3749" t="s">
        <v>478</v>
      </c>
      <c r="B3749" t="s">
        <v>284</v>
      </c>
      <c r="C3749" t="s">
        <v>309</v>
      </c>
      <c r="D3749" t="s">
        <v>477</v>
      </c>
      <c r="E3749" t="s">
        <v>144</v>
      </c>
      <c r="F3749" t="s">
        <v>145</v>
      </c>
      <c r="G3749" s="133">
        <v>19</v>
      </c>
      <c r="H3749" t="s">
        <v>257</v>
      </c>
      <c r="I3749" t="s">
        <v>525</v>
      </c>
      <c r="J3749" t="s">
        <v>527</v>
      </c>
      <c r="K3749" s="327">
        <v>224</v>
      </c>
      <c r="L3749" s="326">
        <v>0.2426899969577789</v>
      </c>
      <c r="N3749" s="327">
        <v>1278</v>
      </c>
      <c r="O3749" s="326">
        <v>0.25569999217987061</v>
      </c>
      <c r="Q3749" s="327">
        <v>30576</v>
      </c>
      <c r="R3749" s="326">
        <v>0.2478100061416626</v>
      </c>
      <c r="S3749" s="325"/>
    </row>
    <row r="3750" spans="1:19" x14ac:dyDescent="0.25">
      <c r="A3750" t="s">
        <v>478</v>
      </c>
      <c r="B3750" t="s">
        <v>284</v>
      </c>
      <c r="C3750" t="s">
        <v>309</v>
      </c>
      <c r="D3750" t="s">
        <v>477</v>
      </c>
      <c r="E3750" t="s">
        <v>144</v>
      </c>
      <c r="F3750" t="s">
        <v>145</v>
      </c>
      <c r="G3750" s="133">
        <v>19</v>
      </c>
      <c r="H3750" t="s">
        <v>257</v>
      </c>
      <c r="I3750" t="s">
        <v>525</v>
      </c>
      <c r="J3750" t="s">
        <v>526</v>
      </c>
      <c r="K3750" s="327">
        <v>242</v>
      </c>
      <c r="L3750" s="326">
        <v>0.26219001412391663</v>
      </c>
      <c r="N3750" s="327">
        <v>1313</v>
      </c>
      <c r="O3750" s="326">
        <v>0.26271000504493708</v>
      </c>
      <c r="Q3750" s="327">
        <v>30917</v>
      </c>
      <c r="R3750" s="326">
        <v>0.25056999921798712</v>
      </c>
      <c r="S3750" s="325"/>
    </row>
    <row r="3751" spans="1:19" x14ac:dyDescent="0.25">
      <c r="A3751" t="s">
        <v>478</v>
      </c>
      <c r="B3751" t="s">
        <v>284</v>
      </c>
      <c r="C3751" t="s">
        <v>309</v>
      </c>
      <c r="D3751" t="s">
        <v>477</v>
      </c>
      <c r="E3751" t="s">
        <v>144</v>
      </c>
      <c r="F3751" t="s">
        <v>145</v>
      </c>
      <c r="G3751">
        <v>19</v>
      </c>
      <c r="H3751" t="s">
        <v>257</v>
      </c>
      <c r="I3751" t="s">
        <v>525</v>
      </c>
      <c r="J3751" t="s">
        <v>259</v>
      </c>
      <c r="K3751" s="142">
        <v>181</v>
      </c>
      <c r="L3751" s="326">
        <v>0.19609999656677249</v>
      </c>
      <c r="N3751" s="142">
        <v>921</v>
      </c>
      <c r="O3751" s="326">
        <v>0.18426999449729919</v>
      </c>
      <c r="Q3751" s="142">
        <v>23351</v>
      </c>
      <c r="R3751" s="326">
        <v>0.18925000727176669</v>
      </c>
    </row>
    <row r="3752" spans="1:19" x14ac:dyDescent="0.25">
      <c r="A3752" t="s">
        <v>478</v>
      </c>
      <c r="B3752" t="s">
        <v>284</v>
      </c>
      <c r="C3752" t="s">
        <v>309</v>
      </c>
      <c r="D3752" t="s">
        <v>477</v>
      </c>
      <c r="E3752" t="s">
        <v>144</v>
      </c>
      <c r="F3752" t="s">
        <v>145</v>
      </c>
      <c r="G3752" s="133">
        <v>19</v>
      </c>
      <c r="H3752" t="s">
        <v>257</v>
      </c>
      <c r="I3752" t="s">
        <v>525</v>
      </c>
      <c r="J3752" t="s">
        <v>260</v>
      </c>
      <c r="K3752" s="327">
        <v>145</v>
      </c>
      <c r="L3752" s="326">
        <v>0.15710000693798071</v>
      </c>
      <c r="N3752" s="327">
        <v>655</v>
      </c>
      <c r="O3752" s="326">
        <v>0.13105000555515289</v>
      </c>
      <c r="Q3752" s="327">
        <v>17285</v>
      </c>
      <c r="R3752" s="326">
        <v>0.14009000360965729</v>
      </c>
      <c r="S3752" s="325"/>
    </row>
    <row r="3753" spans="1:19" x14ac:dyDescent="0.25">
      <c r="A3753" t="s">
        <v>478</v>
      </c>
      <c r="B3753" t="s">
        <v>284</v>
      </c>
      <c r="C3753" t="s">
        <v>309</v>
      </c>
      <c r="D3753" t="s">
        <v>477</v>
      </c>
      <c r="E3753" t="s">
        <v>144</v>
      </c>
      <c r="F3753" t="s">
        <v>145</v>
      </c>
      <c r="G3753" s="133">
        <v>19</v>
      </c>
      <c r="H3753" t="s">
        <v>257</v>
      </c>
      <c r="I3753" t="s">
        <v>521</v>
      </c>
      <c r="J3753" t="s">
        <v>524</v>
      </c>
      <c r="K3753" s="327">
        <v>740</v>
      </c>
      <c r="L3753" s="326">
        <v>0.80172997713088989</v>
      </c>
      <c r="M3753" s="326">
        <v>0.87573999166488647</v>
      </c>
      <c r="N3753" s="327">
        <v>4099</v>
      </c>
      <c r="O3753" s="326">
        <v>0.82012999057769775</v>
      </c>
      <c r="P3753" s="326">
        <v>0.87603998184204102</v>
      </c>
      <c r="Q3753" s="327">
        <v>99716</v>
      </c>
      <c r="R3753" s="326">
        <v>0.80817002058029175</v>
      </c>
      <c r="S3753" s="325">
        <v>0.84360998868942261</v>
      </c>
    </row>
    <row r="3754" spans="1:19" x14ac:dyDescent="0.25">
      <c r="A3754" t="s">
        <v>478</v>
      </c>
      <c r="B3754" t="s">
        <v>284</v>
      </c>
      <c r="C3754" t="s">
        <v>309</v>
      </c>
      <c r="D3754" t="s">
        <v>477</v>
      </c>
      <c r="E3754" t="s">
        <v>144</v>
      </c>
      <c r="F3754" t="s">
        <v>145</v>
      </c>
      <c r="G3754" s="133">
        <v>19</v>
      </c>
      <c r="H3754" t="s">
        <v>257</v>
      </c>
      <c r="I3754" t="s">
        <v>521</v>
      </c>
      <c r="J3754" t="s">
        <v>523</v>
      </c>
      <c r="K3754" s="327">
        <v>64</v>
      </c>
      <c r="L3754" s="326">
        <v>6.9339998066425323E-2</v>
      </c>
      <c r="M3754" s="326">
        <v>7.574000209569931E-2</v>
      </c>
      <c r="N3754" s="327">
        <v>369</v>
      </c>
      <c r="O3754" s="326">
        <v>7.3830001056194305E-2</v>
      </c>
      <c r="P3754" s="326">
        <v>7.8859999775886536E-2</v>
      </c>
      <c r="Q3754" s="327">
        <v>10969</v>
      </c>
      <c r="R3754" s="326">
        <v>8.8899999856948853E-2</v>
      </c>
      <c r="S3754" s="325">
        <v>9.2799998819828033E-2</v>
      </c>
    </row>
    <row r="3755" spans="1:19" x14ac:dyDescent="0.25">
      <c r="A3755" t="s">
        <v>478</v>
      </c>
      <c r="B3755" t="s">
        <v>284</v>
      </c>
      <c r="C3755" t="s">
        <v>309</v>
      </c>
      <c r="D3755" t="s">
        <v>477</v>
      </c>
      <c r="E3755" t="s">
        <v>144</v>
      </c>
      <c r="F3755" t="s">
        <v>145</v>
      </c>
      <c r="G3755" s="133">
        <v>19</v>
      </c>
      <c r="H3755" t="s">
        <v>257</v>
      </c>
      <c r="I3755" t="s">
        <v>521</v>
      </c>
      <c r="J3755" t="s">
        <v>522</v>
      </c>
      <c r="K3755" s="327">
        <v>41</v>
      </c>
      <c r="L3755" s="326">
        <v>4.4420000165700912E-2</v>
      </c>
      <c r="M3755" s="326">
        <v>4.8519998788833618E-2</v>
      </c>
      <c r="N3755" s="327">
        <v>211</v>
      </c>
      <c r="O3755" s="326">
        <v>4.2220000177621841E-2</v>
      </c>
      <c r="P3755" s="326">
        <v>4.5099999755620963E-2</v>
      </c>
      <c r="Q3755" s="327">
        <v>7517</v>
      </c>
      <c r="R3755" s="326">
        <v>6.0920000076293952E-2</v>
      </c>
      <c r="S3755" s="325">
        <v>6.3589997589588165E-2</v>
      </c>
    </row>
    <row r="3756" spans="1:19" x14ac:dyDescent="0.25">
      <c r="A3756" t="s">
        <v>478</v>
      </c>
      <c r="B3756" t="s">
        <v>284</v>
      </c>
      <c r="C3756" t="s">
        <v>309</v>
      </c>
      <c r="D3756" t="s">
        <v>477</v>
      </c>
      <c r="E3756" t="s">
        <v>144</v>
      </c>
      <c r="F3756" t="s">
        <v>145</v>
      </c>
      <c r="G3756" s="133">
        <v>19</v>
      </c>
      <c r="H3756" t="s">
        <v>257</v>
      </c>
      <c r="I3756" t="s">
        <v>521</v>
      </c>
      <c r="J3756" t="s">
        <v>438</v>
      </c>
      <c r="K3756" s="327">
        <v>78</v>
      </c>
      <c r="L3756" s="326">
        <v>8.4509998559951782E-2</v>
      </c>
      <c r="N3756" s="327">
        <v>319</v>
      </c>
      <c r="O3756" s="326">
        <v>6.3830003142356873E-2</v>
      </c>
      <c r="Q3756" s="327">
        <v>5183</v>
      </c>
      <c r="R3756" s="326">
        <v>4.2010001838207238E-2</v>
      </c>
      <c r="S3756" s="325"/>
    </row>
    <row r="3757" spans="1:19" x14ac:dyDescent="0.25">
      <c r="A3757" t="s">
        <v>478</v>
      </c>
      <c r="B3757" t="s">
        <v>284</v>
      </c>
      <c r="C3757" t="s">
        <v>309</v>
      </c>
      <c r="D3757" t="s">
        <v>477</v>
      </c>
      <c r="E3757" t="s">
        <v>144</v>
      </c>
      <c r="F3757" t="s">
        <v>145</v>
      </c>
      <c r="G3757">
        <v>19</v>
      </c>
      <c r="H3757" t="s">
        <v>257</v>
      </c>
      <c r="I3757" t="s">
        <v>517</v>
      </c>
      <c r="J3757" t="s">
        <v>520</v>
      </c>
      <c r="K3757" s="142">
        <v>337</v>
      </c>
      <c r="L3757" s="326">
        <v>0.36511000990867609</v>
      </c>
      <c r="N3757" s="142">
        <v>1766</v>
      </c>
      <c r="O3757" s="326">
        <v>0.35333999991416931</v>
      </c>
      <c r="Q3757" s="142">
        <v>43571</v>
      </c>
      <c r="R3757" s="326">
        <v>0.35313001275062561</v>
      </c>
    </row>
    <row r="3758" spans="1:19" x14ac:dyDescent="0.25">
      <c r="A3758" t="s">
        <v>478</v>
      </c>
      <c r="B3758" t="s">
        <v>284</v>
      </c>
      <c r="C3758" t="s">
        <v>309</v>
      </c>
      <c r="D3758" t="s">
        <v>477</v>
      </c>
      <c r="E3758" t="s">
        <v>144</v>
      </c>
      <c r="F3758" t="s">
        <v>145</v>
      </c>
      <c r="G3758" s="133">
        <v>19</v>
      </c>
      <c r="H3758" t="s">
        <v>257</v>
      </c>
      <c r="I3758" t="s">
        <v>517</v>
      </c>
      <c r="J3758" t="s">
        <v>519</v>
      </c>
      <c r="K3758" s="327">
        <v>230</v>
      </c>
      <c r="L3758" s="326">
        <v>0.2491900026798248</v>
      </c>
      <c r="N3758" s="327">
        <v>1373</v>
      </c>
      <c r="O3758" s="326">
        <v>0.27470999956130981</v>
      </c>
      <c r="Q3758" s="327">
        <v>34904</v>
      </c>
      <c r="R3758" s="326">
        <v>0.28288999199867249</v>
      </c>
      <c r="S3758" s="325"/>
    </row>
    <row r="3759" spans="1:19" x14ac:dyDescent="0.25">
      <c r="A3759" t="s">
        <v>478</v>
      </c>
      <c r="B3759" t="s">
        <v>284</v>
      </c>
      <c r="C3759" t="s">
        <v>309</v>
      </c>
      <c r="D3759" t="s">
        <v>477</v>
      </c>
      <c r="E3759" t="s">
        <v>144</v>
      </c>
      <c r="F3759" t="s">
        <v>145</v>
      </c>
      <c r="G3759" s="133">
        <v>19</v>
      </c>
      <c r="H3759" t="s">
        <v>257</v>
      </c>
      <c r="I3759" t="s">
        <v>517</v>
      </c>
      <c r="J3759" t="s">
        <v>518</v>
      </c>
      <c r="K3759" s="327">
        <v>356</v>
      </c>
      <c r="L3759" s="326">
        <v>0.38569998741149902</v>
      </c>
      <c r="N3759" s="327">
        <v>1859</v>
      </c>
      <c r="O3759" s="326">
        <v>0.37195000052452087</v>
      </c>
      <c r="Q3759" s="327">
        <v>44910</v>
      </c>
      <c r="R3759" s="326">
        <v>0.3639799952507019</v>
      </c>
      <c r="S3759" s="325"/>
    </row>
    <row r="3760" spans="1:19" x14ac:dyDescent="0.25">
      <c r="A3760" t="s">
        <v>478</v>
      </c>
      <c r="B3760" t="s">
        <v>284</v>
      </c>
      <c r="C3760" t="s">
        <v>309</v>
      </c>
      <c r="D3760" t="s">
        <v>477</v>
      </c>
      <c r="E3760" t="s">
        <v>144</v>
      </c>
      <c r="F3760" t="s">
        <v>145</v>
      </c>
      <c r="G3760" s="133">
        <v>19</v>
      </c>
      <c r="H3760" t="s">
        <v>257</v>
      </c>
      <c r="I3760" t="s">
        <v>513</v>
      </c>
      <c r="J3760" t="s">
        <v>516</v>
      </c>
      <c r="K3760" s="327">
        <v>27</v>
      </c>
      <c r="L3760" s="326">
        <v>2.924999967217445E-2</v>
      </c>
      <c r="M3760" s="326">
        <v>3.2450001686811447E-2</v>
      </c>
      <c r="N3760" s="327">
        <v>142</v>
      </c>
      <c r="O3760" s="326">
        <v>2.841000072658062E-2</v>
      </c>
      <c r="P3760" s="326">
        <v>3.1870000064373023E-2</v>
      </c>
      <c r="Q3760" s="327">
        <v>4179</v>
      </c>
      <c r="R3760" s="326">
        <v>3.3870000392198563E-2</v>
      </c>
      <c r="S3760" s="325">
        <v>3.8320001214742661E-2</v>
      </c>
    </row>
    <row r="3761" spans="1:19" x14ac:dyDescent="0.25">
      <c r="A3761" t="s">
        <v>478</v>
      </c>
      <c r="B3761" t="s">
        <v>284</v>
      </c>
      <c r="C3761" t="s">
        <v>309</v>
      </c>
      <c r="D3761" t="s">
        <v>477</v>
      </c>
      <c r="E3761" t="s">
        <v>144</v>
      </c>
      <c r="F3761" t="s">
        <v>145</v>
      </c>
      <c r="G3761" s="133">
        <v>19</v>
      </c>
      <c r="H3761" t="s">
        <v>257</v>
      </c>
      <c r="I3761" t="s">
        <v>513</v>
      </c>
      <c r="J3761" t="s">
        <v>515</v>
      </c>
      <c r="K3761" s="327">
        <v>120</v>
      </c>
      <c r="L3761" s="326">
        <v>0.13000999391078949</v>
      </c>
      <c r="M3761" s="326">
        <v>0.14422999322414401</v>
      </c>
      <c r="N3761" s="327">
        <v>608</v>
      </c>
      <c r="O3761" s="326">
        <v>0.12165000289678569</v>
      </c>
      <c r="P3761" s="326">
        <v>0.1364800035953522</v>
      </c>
      <c r="Q3761" s="327">
        <v>13286</v>
      </c>
      <c r="R3761" s="326">
        <v>0.1076800003647804</v>
      </c>
      <c r="S3761" s="325">
        <v>0.12182000279426571</v>
      </c>
    </row>
    <row r="3762" spans="1:19" x14ac:dyDescent="0.25">
      <c r="A3762" t="s">
        <v>478</v>
      </c>
      <c r="B3762" t="s">
        <v>284</v>
      </c>
      <c r="C3762" t="s">
        <v>309</v>
      </c>
      <c r="D3762" t="s">
        <v>477</v>
      </c>
      <c r="E3762" t="s">
        <v>144</v>
      </c>
      <c r="F3762" t="s">
        <v>145</v>
      </c>
      <c r="G3762" s="133">
        <v>19</v>
      </c>
      <c r="H3762" t="s">
        <v>257</v>
      </c>
      <c r="I3762" t="s">
        <v>513</v>
      </c>
      <c r="J3762" t="s">
        <v>514</v>
      </c>
      <c r="K3762" s="327">
        <v>685</v>
      </c>
      <c r="L3762" s="326">
        <v>0.74215000867843628</v>
      </c>
      <c r="M3762" s="326">
        <v>0.82331997156143188</v>
      </c>
      <c r="N3762" s="327">
        <v>3705</v>
      </c>
      <c r="O3762" s="326">
        <v>0.74129998683929443</v>
      </c>
      <c r="P3762" s="326">
        <v>0.8316500186920166</v>
      </c>
      <c r="Q3762" s="327">
        <v>91601</v>
      </c>
      <c r="R3762" s="326">
        <v>0.74239999055862427</v>
      </c>
      <c r="S3762" s="325">
        <v>0.83986997604370117</v>
      </c>
    </row>
    <row r="3763" spans="1:19" x14ac:dyDescent="0.25">
      <c r="A3763" t="s">
        <v>478</v>
      </c>
      <c r="B3763" t="s">
        <v>284</v>
      </c>
      <c r="C3763" t="s">
        <v>309</v>
      </c>
      <c r="D3763" t="s">
        <v>477</v>
      </c>
      <c r="E3763" t="s">
        <v>144</v>
      </c>
      <c r="F3763" t="s">
        <v>145</v>
      </c>
      <c r="G3763" s="133">
        <v>19</v>
      </c>
      <c r="H3763" t="s">
        <v>257</v>
      </c>
      <c r="I3763" t="s">
        <v>513</v>
      </c>
      <c r="J3763" t="s">
        <v>512</v>
      </c>
      <c r="K3763" s="327">
        <v>91</v>
      </c>
      <c r="L3763" s="326">
        <v>9.8590001463890076E-2</v>
      </c>
      <c r="N3763" s="327">
        <v>543</v>
      </c>
      <c r="O3763" s="326">
        <v>0.10864000022411351</v>
      </c>
      <c r="Q3763" s="327">
        <v>14319</v>
      </c>
      <c r="R3763" s="326">
        <v>0.11604999750852581</v>
      </c>
      <c r="S3763" s="325"/>
    </row>
    <row r="3764" spans="1:19" x14ac:dyDescent="0.25">
      <c r="A3764" t="s">
        <v>478</v>
      </c>
      <c r="B3764" t="s">
        <v>284</v>
      </c>
      <c r="C3764" t="s">
        <v>309</v>
      </c>
      <c r="D3764" t="s">
        <v>477</v>
      </c>
      <c r="E3764" t="s">
        <v>144</v>
      </c>
      <c r="F3764" t="s">
        <v>145</v>
      </c>
      <c r="G3764" s="133">
        <v>19</v>
      </c>
      <c r="H3764" t="s">
        <v>257</v>
      </c>
      <c r="I3764" t="s">
        <v>575</v>
      </c>
      <c r="J3764" t="s">
        <v>511</v>
      </c>
      <c r="K3764" s="327">
        <v>31</v>
      </c>
      <c r="L3764" s="326">
        <v>3.3590000122785568E-2</v>
      </c>
      <c r="M3764" s="326">
        <v>3.5840000957250602E-2</v>
      </c>
      <c r="N3764" s="327">
        <v>142</v>
      </c>
      <c r="O3764" s="326">
        <v>2.841000072658062E-2</v>
      </c>
      <c r="P3764" s="326">
        <v>3.1929999589920037E-2</v>
      </c>
      <c r="Q3764" s="327">
        <v>5100</v>
      </c>
      <c r="R3764" s="326">
        <v>4.1329998522996902E-2</v>
      </c>
      <c r="S3764" s="325">
        <v>4.4070001691579819E-2</v>
      </c>
    </row>
    <row r="3765" spans="1:19" x14ac:dyDescent="0.25">
      <c r="A3765" t="s">
        <v>478</v>
      </c>
      <c r="B3765" t="s">
        <v>284</v>
      </c>
      <c r="C3765" t="s">
        <v>309</v>
      </c>
      <c r="D3765" t="s">
        <v>477</v>
      </c>
      <c r="E3765" t="s">
        <v>144</v>
      </c>
      <c r="F3765" t="s">
        <v>145</v>
      </c>
      <c r="G3765" s="133">
        <v>19</v>
      </c>
      <c r="H3765" t="s">
        <v>257</v>
      </c>
      <c r="I3765" t="s">
        <v>575</v>
      </c>
      <c r="J3765" t="s">
        <v>510</v>
      </c>
      <c r="K3765" s="327">
        <v>12</v>
      </c>
      <c r="L3765" s="326">
        <v>1.30000002682209E-2</v>
      </c>
      <c r="M3765" s="326">
        <v>1.386999990791082E-2</v>
      </c>
      <c r="N3765" s="327">
        <v>51</v>
      </c>
      <c r="O3765" s="326">
        <v>1.020000036805868E-2</v>
      </c>
      <c r="P3765" s="326">
        <v>1.147000025957823E-2</v>
      </c>
      <c r="Q3765" s="327">
        <v>2781</v>
      </c>
      <c r="R3765" s="326">
        <v>2.2539999336004261E-2</v>
      </c>
      <c r="S3765" s="325">
        <v>2.4029999971389771E-2</v>
      </c>
    </row>
    <row r="3766" spans="1:19" x14ac:dyDescent="0.25">
      <c r="A3766" t="s">
        <v>478</v>
      </c>
      <c r="B3766" t="s">
        <v>284</v>
      </c>
      <c r="C3766" t="s">
        <v>309</v>
      </c>
      <c r="D3766" t="s">
        <v>477</v>
      </c>
      <c r="E3766" t="s">
        <v>144</v>
      </c>
      <c r="F3766" t="s">
        <v>145</v>
      </c>
      <c r="G3766" s="133">
        <v>19</v>
      </c>
      <c r="H3766" t="s">
        <v>257</v>
      </c>
      <c r="I3766" t="s">
        <v>575</v>
      </c>
      <c r="J3766" t="s">
        <v>509</v>
      </c>
      <c r="K3766" s="327">
        <v>5</v>
      </c>
      <c r="L3766" s="326">
        <v>5.4199998266994953E-3</v>
      </c>
      <c r="M3766" s="326">
        <v>5.7799997739493847E-3</v>
      </c>
      <c r="N3766" s="327">
        <v>29</v>
      </c>
      <c r="O3766" s="326">
        <v>5.7999999262392521E-3</v>
      </c>
      <c r="P3766" s="326">
        <v>6.5199998207390308E-3</v>
      </c>
      <c r="Q3766" s="327">
        <v>909</v>
      </c>
      <c r="R3766" s="326">
        <v>7.3699997738003731E-3</v>
      </c>
      <c r="S3766" s="325">
        <v>7.8499997034668922E-3</v>
      </c>
    </row>
    <row r="3767" spans="1:19" x14ac:dyDescent="0.25">
      <c r="A3767" t="s">
        <v>478</v>
      </c>
      <c r="B3767" t="s">
        <v>284</v>
      </c>
      <c r="C3767" t="s">
        <v>309</v>
      </c>
      <c r="D3767" t="s">
        <v>477</v>
      </c>
      <c r="E3767" t="s">
        <v>144</v>
      </c>
      <c r="F3767" t="s">
        <v>145</v>
      </c>
      <c r="G3767" s="133">
        <v>19</v>
      </c>
      <c r="H3767" t="s">
        <v>257</v>
      </c>
      <c r="I3767" t="s">
        <v>575</v>
      </c>
      <c r="J3767" t="s">
        <v>508</v>
      </c>
      <c r="K3767" s="327">
        <v>22</v>
      </c>
      <c r="L3767" s="326">
        <v>2.384000085294247E-2</v>
      </c>
      <c r="M3767" s="326">
        <v>2.542999945580959E-2</v>
      </c>
      <c r="N3767" s="327">
        <v>85</v>
      </c>
      <c r="O3767" s="326">
        <v>1.7009999603033069E-2</v>
      </c>
      <c r="P3767" s="326">
        <v>1.9109999760985371E-2</v>
      </c>
      <c r="Q3767" s="327">
        <v>2219</v>
      </c>
      <c r="R3767" s="326">
        <v>1.7980000004172329E-2</v>
      </c>
      <c r="S3767" s="325">
        <v>1.9169999286532399E-2</v>
      </c>
    </row>
    <row r="3768" spans="1:19" x14ac:dyDescent="0.25">
      <c r="A3768" t="s">
        <v>478</v>
      </c>
      <c r="B3768" t="s">
        <v>284</v>
      </c>
      <c r="C3768" t="s">
        <v>309</v>
      </c>
      <c r="D3768" t="s">
        <v>477</v>
      </c>
      <c r="E3768" t="s">
        <v>144</v>
      </c>
      <c r="F3768" t="s">
        <v>145</v>
      </c>
      <c r="G3768" s="133">
        <v>19</v>
      </c>
      <c r="H3768" t="s">
        <v>257</v>
      </c>
      <c r="I3768" t="s">
        <v>575</v>
      </c>
      <c r="J3768" t="s">
        <v>438</v>
      </c>
      <c r="K3768" s="327">
        <v>58</v>
      </c>
      <c r="L3768" s="326">
        <v>6.2839999794960022E-2</v>
      </c>
      <c r="N3768" s="327">
        <v>551</v>
      </c>
      <c r="O3768" s="326">
        <v>0.1102399975061417</v>
      </c>
      <c r="Q3768" s="327">
        <v>7648</v>
      </c>
      <c r="R3768" s="326">
        <v>6.1980001628398902E-2</v>
      </c>
      <c r="S3768" s="325"/>
    </row>
    <row r="3769" spans="1:19" x14ac:dyDescent="0.25">
      <c r="A3769" t="s">
        <v>478</v>
      </c>
      <c r="B3769" t="s">
        <v>284</v>
      </c>
      <c r="C3769" t="s">
        <v>309</v>
      </c>
      <c r="D3769" t="s">
        <v>477</v>
      </c>
      <c r="E3769" t="s">
        <v>144</v>
      </c>
      <c r="F3769" t="s">
        <v>145</v>
      </c>
      <c r="G3769" s="133">
        <v>19</v>
      </c>
      <c r="H3769" t="s">
        <v>257</v>
      </c>
      <c r="I3769" t="s">
        <v>575</v>
      </c>
      <c r="J3769" t="s">
        <v>507</v>
      </c>
      <c r="K3769" s="327">
        <v>795</v>
      </c>
      <c r="L3769" s="326">
        <v>0.86132001876831055</v>
      </c>
      <c r="M3769" s="326">
        <v>0.91908001899719238</v>
      </c>
      <c r="N3769" s="327">
        <v>4140</v>
      </c>
      <c r="O3769" s="326">
        <v>0.82832998037338257</v>
      </c>
      <c r="P3769" s="326">
        <v>0.93095999956130981</v>
      </c>
      <c r="Q3769" s="327">
        <v>104728</v>
      </c>
      <c r="R3769" s="326">
        <v>0.84878998994827271</v>
      </c>
      <c r="S3769" s="325">
        <v>0.90487998723983765</v>
      </c>
    </row>
    <row r="3770" spans="1:19" x14ac:dyDescent="0.25">
      <c r="A3770" t="s">
        <v>478</v>
      </c>
      <c r="B3770" t="s">
        <v>284</v>
      </c>
      <c r="C3770" t="s">
        <v>309</v>
      </c>
      <c r="D3770" t="s">
        <v>477</v>
      </c>
      <c r="E3770" t="s">
        <v>144</v>
      </c>
      <c r="F3770" t="s">
        <v>145</v>
      </c>
      <c r="G3770">
        <v>19</v>
      </c>
      <c r="H3770" t="s">
        <v>257</v>
      </c>
      <c r="I3770" t="s">
        <v>576</v>
      </c>
      <c r="J3770" t="s">
        <v>485</v>
      </c>
      <c r="K3770" s="142">
        <v>0</v>
      </c>
      <c r="L3770" s="326">
        <v>0</v>
      </c>
      <c r="N3770" s="142">
        <v>0</v>
      </c>
      <c r="O3770" s="326">
        <v>0</v>
      </c>
      <c r="Q3770" s="142">
        <v>2</v>
      </c>
      <c r="R3770" s="326">
        <v>1.99999994947575E-5</v>
      </c>
      <c r="S3770" s="326">
        <v>0.5</v>
      </c>
    </row>
    <row r="3771" spans="1:19" x14ac:dyDescent="0.25">
      <c r="A3771" t="s">
        <v>478</v>
      </c>
      <c r="B3771" t="s">
        <v>284</v>
      </c>
      <c r="C3771" t="s">
        <v>309</v>
      </c>
      <c r="D3771" t="s">
        <v>477</v>
      </c>
      <c r="E3771" t="s">
        <v>144</v>
      </c>
      <c r="F3771" t="s">
        <v>145</v>
      </c>
      <c r="G3771" s="133">
        <v>19</v>
      </c>
      <c r="H3771" t="s">
        <v>257</v>
      </c>
      <c r="I3771" t="s">
        <v>576</v>
      </c>
      <c r="J3771" t="s">
        <v>484</v>
      </c>
      <c r="K3771" s="327">
        <v>0</v>
      </c>
      <c r="L3771" s="326">
        <v>0</v>
      </c>
      <c r="N3771" s="327">
        <v>0</v>
      </c>
      <c r="O3771" s="326">
        <v>0</v>
      </c>
      <c r="Q3771" s="327">
        <v>2</v>
      </c>
      <c r="R3771" s="326">
        <v>1.99999994947575E-5</v>
      </c>
      <c r="S3771" s="325">
        <v>0.5</v>
      </c>
    </row>
    <row r="3772" spans="1:19" x14ac:dyDescent="0.25">
      <c r="A3772" t="s">
        <v>478</v>
      </c>
      <c r="B3772" t="s">
        <v>284</v>
      </c>
      <c r="C3772" t="s">
        <v>309</v>
      </c>
      <c r="D3772" t="s">
        <v>477</v>
      </c>
      <c r="E3772" t="s">
        <v>144</v>
      </c>
      <c r="F3772" t="s">
        <v>145</v>
      </c>
      <c r="G3772" s="133">
        <v>19</v>
      </c>
      <c r="H3772" t="s">
        <v>257</v>
      </c>
      <c r="I3772" t="s">
        <v>576</v>
      </c>
      <c r="J3772" t="s">
        <v>438</v>
      </c>
      <c r="K3772" s="327">
        <v>923</v>
      </c>
      <c r="L3772" s="326">
        <v>1</v>
      </c>
      <c r="N3772" s="327">
        <v>4998</v>
      </c>
      <c r="O3772" s="326">
        <v>1</v>
      </c>
      <c r="Q3772" s="327">
        <v>123381</v>
      </c>
      <c r="R3772" s="326">
        <v>0.99997001886367798</v>
      </c>
      <c r="S3772" s="325"/>
    </row>
    <row r="3773" spans="1:19" x14ac:dyDescent="0.25">
      <c r="A3773" t="s">
        <v>478</v>
      </c>
      <c r="B3773" t="s">
        <v>284</v>
      </c>
      <c r="C3773" t="s">
        <v>309</v>
      </c>
      <c r="D3773" t="s">
        <v>477</v>
      </c>
      <c r="E3773" t="s">
        <v>144</v>
      </c>
      <c r="F3773" t="s">
        <v>145</v>
      </c>
      <c r="G3773" s="133">
        <v>19</v>
      </c>
      <c r="H3773" t="s">
        <v>257</v>
      </c>
      <c r="I3773" t="s">
        <v>504</v>
      </c>
      <c r="J3773" t="s">
        <v>506</v>
      </c>
      <c r="K3773" s="327">
        <v>91</v>
      </c>
      <c r="L3773" s="326">
        <v>9.8590001463890076E-2</v>
      </c>
      <c r="N3773" s="327">
        <v>543</v>
      </c>
      <c r="O3773" s="326">
        <v>0.10864000022411351</v>
      </c>
      <c r="Q3773" s="327">
        <v>14319</v>
      </c>
      <c r="R3773" s="326">
        <v>0.11604999750852581</v>
      </c>
      <c r="S3773" s="325"/>
    </row>
    <row r="3774" spans="1:19" x14ac:dyDescent="0.25">
      <c r="A3774" t="s">
        <v>478</v>
      </c>
      <c r="B3774" t="s">
        <v>284</v>
      </c>
      <c r="C3774" t="s">
        <v>309</v>
      </c>
      <c r="D3774" t="s">
        <v>477</v>
      </c>
      <c r="E3774" t="s">
        <v>144</v>
      </c>
      <c r="F3774" t="s">
        <v>145</v>
      </c>
      <c r="G3774" s="133">
        <v>19</v>
      </c>
      <c r="H3774" t="s">
        <v>257</v>
      </c>
      <c r="I3774" t="s">
        <v>504</v>
      </c>
      <c r="J3774" t="s">
        <v>424</v>
      </c>
      <c r="K3774" s="327">
        <v>120</v>
      </c>
      <c r="L3774" s="326">
        <v>0.13000999391078949</v>
      </c>
      <c r="M3774" s="326">
        <v>0.14422999322414401</v>
      </c>
      <c r="N3774" s="327">
        <v>608</v>
      </c>
      <c r="O3774" s="326">
        <v>0.12165000289678569</v>
      </c>
      <c r="P3774" s="326">
        <v>0.1364800035953522</v>
      </c>
      <c r="Q3774" s="327">
        <v>13286</v>
      </c>
      <c r="R3774" s="326">
        <v>0.1076800003647804</v>
      </c>
      <c r="S3774" s="325">
        <v>0.12182000279426571</v>
      </c>
    </row>
    <row r="3775" spans="1:19" x14ac:dyDescent="0.25">
      <c r="A3775" t="s">
        <v>478</v>
      </c>
      <c r="B3775" t="s">
        <v>284</v>
      </c>
      <c r="C3775" t="s">
        <v>309</v>
      </c>
      <c r="D3775" t="s">
        <v>477</v>
      </c>
      <c r="E3775" t="s">
        <v>144</v>
      </c>
      <c r="F3775" t="s">
        <v>145</v>
      </c>
      <c r="G3775">
        <v>19</v>
      </c>
      <c r="H3775" t="s">
        <v>257</v>
      </c>
      <c r="I3775" t="s">
        <v>504</v>
      </c>
      <c r="J3775" t="s">
        <v>455</v>
      </c>
      <c r="K3775" s="142">
        <v>387</v>
      </c>
      <c r="L3775" s="326">
        <v>0.41927999258041382</v>
      </c>
      <c r="M3775" s="326">
        <v>0.46514001488685608</v>
      </c>
      <c r="N3775" s="142">
        <v>1954</v>
      </c>
      <c r="O3775" s="326">
        <v>0.39096000790596008</v>
      </c>
      <c r="P3775" s="326">
        <v>0.43860998749732971</v>
      </c>
      <c r="Q3775" s="142">
        <v>43045</v>
      </c>
      <c r="R3775" s="326">
        <v>0.34887000918388372</v>
      </c>
      <c r="S3775" s="326">
        <v>0.39467000961303711</v>
      </c>
    </row>
    <row r="3776" spans="1:19" x14ac:dyDescent="0.25">
      <c r="A3776" t="s">
        <v>478</v>
      </c>
      <c r="B3776" t="s">
        <v>284</v>
      </c>
      <c r="C3776" t="s">
        <v>309</v>
      </c>
      <c r="D3776" t="s">
        <v>477</v>
      </c>
      <c r="E3776" t="s">
        <v>144</v>
      </c>
      <c r="F3776" t="s">
        <v>145</v>
      </c>
      <c r="G3776" s="133">
        <v>19</v>
      </c>
      <c r="H3776" t="s">
        <v>257</v>
      </c>
      <c r="I3776" t="s">
        <v>504</v>
      </c>
      <c r="J3776" t="s">
        <v>505</v>
      </c>
      <c r="K3776" s="327">
        <v>282</v>
      </c>
      <c r="L3776" s="326">
        <v>0.30553001165390009</v>
      </c>
      <c r="M3776" s="326">
        <v>0.33893999457359308</v>
      </c>
      <c r="N3776" s="327">
        <v>1570</v>
      </c>
      <c r="O3776" s="326">
        <v>0.31413000822067261</v>
      </c>
      <c r="P3776" s="326">
        <v>0.35240998864173889</v>
      </c>
      <c r="Q3776" s="327">
        <v>42835</v>
      </c>
      <c r="R3776" s="326">
        <v>0.34716999530792242</v>
      </c>
      <c r="S3776" s="325">
        <v>0.39274001121521002</v>
      </c>
    </row>
    <row r="3777" spans="1:19" x14ac:dyDescent="0.25">
      <c r="A3777" t="s">
        <v>478</v>
      </c>
      <c r="B3777" t="s">
        <v>284</v>
      </c>
      <c r="C3777" t="s">
        <v>309</v>
      </c>
      <c r="D3777" t="s">
        <v>477</v>
      </c>
      <c r="E3777" t="s">
        <v>144</v>
      </c>
      <c r="F3777" t="s">
        <v>145</v>
      </c>
      <c r="G3777" s="133">
        <v>19</v>
      </c>
      <c r="H3777" t="s">
        <v>257</v>
      </c>
      <c r="I3777" t="s">
        <v>504</v>
      </c>
      <c r="J3777" t="s">
        <v>503</v>
      </c>
      <c r="K3777" s="327">
        <v>43</v>
      </c>
      <c r="L3777" s="326">
        <v>4.659000039100647E-2</v>
      </c>
      <c r="M3777" s="326">
        <v>5.1679998636245728E-2</v>
      </c>
      <c r="N3777" s="327">
        <v>323</v>
      </c>
      <c r="O3777" s="326">
        <v>6.4630001783370972E-2</v>
      </c>
      <c r="P3777" s="326">
        <v>7.2499997913837433E-2</v>
      </c>
      <c r="Q3777" s="327">
        <v>9900</v>
      </c>
      <c r="R3777" s="326">
        <v>8.0239996314048767E-2</v>
      </c>
      <c r="S3777" s="325">
        <v>9.0769998729228973E-2</v>
      </c>
    </row>
    <row r="3778" spans="1:19" x14ac:dyDescent="0.25">
      <c r="A3778" t="s">
        <v>478</v>
      </c>
      <c r="B3778" t="s">
        <v>284</v>
      </c>
      <c r="C3778" t="s">
        <v>309</v>
      </c>
      <c r="D3778" t="s">
        <v>477</v>
      </c>
      <c r="E3778" t="s">
        <v>144</v>
      </c>
      <c r="F3778" t="s">
        <v>145</v>
      </c>
      <c r="G3778" s="133">
        <v>19</v>
      </c>
      <c r="H3778" t="s">
        <v>257</v>
      </c>
      <c r="I3778" t="s">
        <v>501</v>
      </c>
      <c r="J3778" t="s">
        <v>502</v>
      </c>
      <c r="K3778" s="327">
        <v>91</v>
      </c>
      <c r="L3778" s="326">
        <v>9.8590001463890076E-2</v>
      </c>
      <c r="N3778" s="327">
        <v>543</v>
      </c>
      <c r="O3778" s="326">
        <v>0.10864000022411351</v>
      </c>
      <c r="Q3778" s="327">
        <v>14319</v>
      </c>
      <c r="R3778" s="326">
        <v>0.11604999750852581</v>
      </c>
      <c r="S3778" s="325"/>
    </row>
    <row r="3779" spans="1:19" x14ac:dyDescent="0.25">
      <c r="A3779" t="s">
        <v>478</v>
      </c>
      <c r="B3779" t="s">
        <v>284</v>
      </c>
      <c r="C3779" t="s">
        <v>309</v>
      </c>
      <c r="D3779" t="s">
        <v>477</v>
      </c>
      <c r="E3779" t="s">
        <v>144</v>
      </c>
      <c r="F3779" t="s">
        <v>145</v>
      </c>
      <c r="G3779">
        <v>19</v>
      </c>
      <c r="H3779" t="s">
        <v>257</v>
      </c>
      <c r="I3779" t="s">
        <v>501</v>
      </c>
      <c r="J3779" t="s">
        <v>500</v>
      </c>
      <c r="K3779" s="142">
        <v>832</v>
      </c>
      <c r="L3779" s="326">
        <v>0.90140998363494873</v>
      </c>
      <c r="M3779" s="326">
        <v>1</v>
      </c>
      <c r="N3779" s="142">
        <v>4455</v>
      </c>
      <c r="O3779" s="326">
        <v>0.89135998487472534</v>
      </c>
      <c r="P3779" s="326">
        <v>1</v>
      </c>
      <c r="Q3779" s="142">
        <v>109066</v>
      </c>
      <c r="R3779" s="326">
        <v>0.88394999504089355</v>
      </c>
      <c r="S3779" s="326">
        <v>1</v>
      </c>
    </row>
    <row r="3780" spans="1:19" x14ac:dyDescent="0.25">
      <c r="A3780" t="s">
        <v>478</v>
      </c>
      <c r="B3780" t="s">
        <v>284</v>
      </c>
      <c r="C3780" t="s">
        <v>309</v>
      </c>
      <c r="D3780" t="s">
        <v>477</v>
      </c>
      <c r="E3780" t="s">
        <v>144</v>
      </c>
      <c r="F3780" t="s">
        <v>145</v>
      </c>
      <c r="G3780" s="133">
        <v>19</v>
      </c>
      <c r="H3780" t="s">
        <v>257</v>
      </c>
      <c r="I3780" t="s">
        <v>577</v>
      </c>
      <c r="J3780" t="s">
        <v>493</v>
      </c>
      <c r="K3780" s="327">
        <v>753</v>
      </c>
      <c r="L3780" s="326">
        <v>0.81581997871398926</v>
      </c>
      <c r="N3780" s="327">
        <v>2693</v>
      </c>
      <c r="O3780" s="326">
        <v>0.53882002830505371</v>
      </c>
      <c r="Q3780" s="327">
        <v>45663</v>
      </c>
      <c r="R3780" s="326">
        <v>0.37009000778198242</v>
      </c>
      <c r="S3780" s="325"/>
    </row>
    <row r="3781" spans="1:19" x14ac:dyDescent="0.25">
      <c r="A3781" t="s">
        <v>478</v>
      </c>
      <c r="B3781" t="s">
        <v>284</v>
      </c>
      <c r="C3781" t="s">
        <v>309</v>
      </c>
      <c r="D3781" t="s">
        <v>477</v>
      </c>
      <c r="E3781" t="s">
        <v>144</v>
      </c>
      <c r="F3781" t="s">
        <v>145</v>
      </c>
      <c r="G3781" s="133">
        <v>19</v>
      </c>
      <c r="H3781" t="s">
        <v>257</v>
      </c>
      <c r="I3781" t="s">
        <v>577</v>
      </c>
      <c r="J3781" t="s">
        <v>492</v>
      </c>
      <c r="K3781" s="327">
        <v>127</v>
      </c>
      <c r="L3781" s="326">
        <v>0.13759000599384311</v>
      </c>
      <c r="M3781" s="326">
        <v>0.74706000089645386</v>
      </c>
      <c r="N3781" s="327">
        <v>2014</v>
      </c>
      <c r="O3781" s="326">
        <v>0.40296000242233282</v>
      </c>
      <c r="P3781" s="326">
        <v>0.87374997138977051</v>
      </c>
      <c r="Q3781" s="327">
        <v>63272</v>
      </c>
      <c r="R3781" s="326">
        <v>0.51279997825622559</v>
      </c>
      <c r="S3781" s="325">
        <v>0.81407999992370605</v>
      </c>
    </row>
    <row r="3782" spans="1:19" x14ac:dyDescent="0.25">
      <c r="A3782" t="s">
        <v>478</v>
      </c>
      <c r="B3782" t="s">
        <v>284</v>
      </c>
      <c r="C3782" t="s">
        <v>309</v>
      </c>
      <c r="D3782" t="s">
        <v>477</v>
      </c>
      <c r="E3782" t="s">
        <v>144</v>
      </c>
      <c r="F3782" t="s">
        <v>145</v>
      </c>
      <c r="G3782">
        <v>19</v>
      </c>
      <c r="H3782" t="s">
        <v>257</v>
      </c>
      <c r="I3782" t="s">
        <v>577</v>
      </c>
      <c r="J3782" t="s">
        <v>491</v>
      </c>
      <c r="K3782" s="142">
        <v>25</v>
      </c>
      <c r="L3782" s="326">
        <v>2.7089999988675121E-2</v>
      </c>
      <c r="M3782" s="326">
        <v>0.14706000685691831</v>
      </c>
      <c r="N3782" s="142">
        <v>185</v>
      </c>
      <c r="O3782" s="326">
        <v>3.700999915599823E-2</v>
      </c>
      <c r="P3782" s="326">
        <v>8.0260001122951508E-2</v>
      </c>
      <c r="Q3782" s="142">
        <v>9186</v>
      </c>
      <c r="R3782" s="326">
        <v>7.4450001120567322E-2</v>
      </c>
      <c r="S3782" s="326">
        <v>0.11818999797105791</v>
      </c>
    </row>
    <row r="3783" spans="1:19" x14ac:dyDescent="0.25">
      <c r="A3783" t="s">
        <v>478</v>
      </c>
      <c r="B3783" t="s">
        <v>284</v>
      </c>
      <c r="C3783" t="s">
        <v>309</v>
      </c>
      <c r="D3783" t="s">
        <v>477</v>
      </c>
      <c r="E3783" t="s">
        <v>144</v>
      </c>
      <c r="F3783" t="s">
        <v>145</v>
      </c>
      <c r="G3783">
        <v>19</v>
      </c>
      <c r="H3783" t="s">
        <v>257</v>
      </c>
      <c r="I3783" t="s">
        <v>577</v>
      </c>
      <c r="J3783" t="s">
        <v>490</v>
      </c>
      <c r="K3783" s="142">
        <v>8</v>
      </c>
      <c r="L3783" s="326">
        <v>8.670000359416008E-3</v>
      </c>
      <c r="M3783" s="326">
        <v>4.7060001641511917E-2</v>
      </c>
      <c r="N3783" s="142">
        <v>69</v>
      </c>
      <c r="O3783" s="326">
        <v>1.38100003823638E-2</v>
      </c>
      <c r="P3783" s="326">
        <v>2.9929999262094501E-2</v>
      </c>
      <c r="Q3783" s="142">
        <v>3071</v>
      </c>
      <c r="R3783" s="326">
        <v>2.489000000059605E-2</v>
      </c>
      <c r="S3783" s="326">
        <v>3.9510000497102737E-2</v>
      </c>
    </row>
    <row r="3784" spans="1:19" x14ac:dyDescent="0.25">
      <c r="A3784" t="s">
        <v>478</v>
      </c>
      <c r="B3784" t="s">
        <v>284</v>
      </c>
      <c r="C3784" t="s">
        <v>309</v>
      </c>
      <c r="D3784" t="s">
        <v>477</v>
      </c>
      <c r="E3784" t="s">
        <v>144</v>
      </c>
      <c r="F3784" t="s">
        <v>145</v>
      </c>
      <c r="G3784" s="133">
        <v>19</v>
      </c>
      <c r="H3784" t="s">
        <v>257</v>
      </c>
      <c r="I3784" t="s">
        <v>577</v>
      </c>
      <c r="J3784" t="s">
        <v>489</v>
      </c>
      <c r="K3784" s="327">
        <v>8</v>
      </c>
      <c r="L3784" s="326">
        <v>8.670000359416008E-3</v>
      </c>
      <c r="M3784" s="326">
        <v>4.7060001641511917E-2</v>
      </c>
      <c r="N3784" s="327">
        <v>32</v>
      </c>
      <c r="O3784" s="326">
        <v>6.399999838322401E-3</v>
      </c>
      <c r="P3784" s="326">
        <v>1.388000044971704E-2</v>
      </c>
      <c r="Q3784" s="327">
        <v>1819</v>
      </c>
      <c r="R3784" s="326">
        <v>1.473999954760075E-2</v>
      </c>
      <c r="S3784" s="325">
        <v>2.339999936521053E-2</v>
      </c>
    </row>
    <row r="3785" spans="1:19" x14ac:dyDescent="0.25">
      <c r="A3785" t="s">
        <v>478</v>
      </c>
      <c r="B3785" t="s">
        <v>284</v>
      </c>
      <c r="C3785" t="s">
        <v>309</v>
      </c>
      <c r="D3785" t="s">
        <v>477</v>
      </c>
      <c r="E3785" t="s">
        <v>144</v>
      </c>
      <c r="F3785" t="s">
        <v>145</v>
      </c>
      <c r="G3785" s="133">
        <v>19</v>
      </c>
      <c r="H3785" t="s">
        <v>257</v>
      </c>
      <c r="I3785" t="s">
        <v>577</v>
      </c>
      <c r="J3785" t="s">
        <v>488</v>
      </c>
      <c r="K3785" s="327">
        <v>2</v>
      </c>
      <c r="L3785" s="326">
        <v>2.169999992474914E-3</v>
      </c>
      <c r="M3785" s="326">
        <v>1.1760000139474871E-2</v>
      </c>
      <c r="N3785" s="327">
        <v>5</v>
      </c>
      <c r="O3785" s="326">
        <v>1.0000000474974511E-3</v>
      </c>
      <c r="P3785" s="326">
        <v>2.169999992474914E-3</v>
      </c>
      <c r="Q3785" s="327">
        <v>374</v>
      </c>
      <c r="R3785" s="326">
        <v>3.03000002168119E-3</v>
      </c>
      <c r="S3785" s="325">
        <v>4.8099998384714127E-3</v>
      </c>
    </row>
    <row r="3786" spans="1:19" x14ac:dyDescent="0.25">
      <c r="A3786" t="s">
        <v>478</v>
      </c>
      <c r="B3786" t="s">
        <v>284</v>
      </c>
      <c r="C3786" t="s">
        <v>309</v>
      </c>
      <c r="D3786" t="s">
        <v>477</v>
      </c>
      <c r="E3786" t="s">
        <v>144</v>
      </c>
      <c r="F3786" t="s">
        <v>145</v>
      </c>
      <c r="G3786" s="133">
        <v>19</v>
      </c>
      <c r="H3786" t="s">
        <v>257</v>
      </c>
      <c r="I3786" t="s">
        <v>499</v>
      </c>
      <c r="J3786" t="s">
        <v>261</v>
      </c>
      <c r="K3786" s="327">
        <v>918</v>
      </c>
      <c r="L3786" s="326">
        <v>0.9945799708366394</v>
      </c>
      <c r="N3786" s="327">
        <v>4967</v>
      </c>
      <c r="O3786" s="326">
        <v>0.99379998445510864</v>
      </c>
      <c r="Q3786" s="327">
        <v>122496</v>
      </c>
      <c r="R3786" s="326">
        <v>0.99278998374938965</v>
      </c>
      <c r="S3786" s="325"/>
    </row>
    <row r="3787" spans="1:19" x14ac:dyDescent="0.25">
      <c r="A3787" t="s">
        <v>478</v>
      </c>
      <c r="B3787" t="s">
        <v>284</v>
      </c>
      <c r="C3787" t="s">
        <v>309</v>
      </c>
      <c r="D3787" t="s">
        <v>477</v>
      </c>
      <c r="E3787" t="s">
        <v>144</v>
      </c>
      <c r="F3787" t="s">
        <v>145</v>
      </c>
      <c r="G3787" s="133">
        <v>19</v>
      </c>
      <c r="H3787" t="s">
        <v>257</v>
      </c>
      <c r="I3787" t="s">
        <v>499</v>
      </c>
      <c r="J3787" t="s">
        <v>262</v>
      </c>
      <c r="K3787" s="327">
        <v>5</v>
      </c>
      <c r="L3787" s="326">
        <v>5.4199998266994953E-3</v>
      </c>
      <c r="N3787" s="327">
        <v>31</v>
      </c>
      <c r="O3787" s="326">
        <v>6.2000001780688763E-3</v>
      </c>
      <c r="Q3787" s="327">
        <v>889</v>
      </c>
      <c r="R3787" s="326">
        <v>7.2099999524652958E-3</v>
      </c>
      <c r="S3787" s="325"/>
    </row>
    <row r="3788" spans="1:19" x14ac:dyDescent="0.25">
      <c r="A3788" t="s">
        <v>478</v>
      </c>
      <c r="B3788" t="s">
        <v>284</v>
      </c>
      <c r="C3788" t="s">
        <v>309</v>
      </c>
      <c r="D3788" t="s">
        <v>477</v>
      </c>
      <c r="E3788" t="s">
        <v>144</v>
      </c>
      <c r="F3788" t="s">
        <v>145</v>
      </c>
      <c r="G3788" s="133">
        <v>19</v>
      </c>
      <c r="H3788" t="s">
        <v>257</v>
      </c>
      <c r="I3788" t="s">
        <v>578</v>
      </c>
      <c r="J3788" t="s">
        <v>498</v>
      </c>
      <c r="K3788" s="327">
        <v>24</v>
      </c>
      <c r="L3788" s="326">
        <v>2.60000005364418E-2</v>
      </c>
      <c r="N3788" s="327">
        <v>119</v>
      </c>
      <c r="O3788" s="326">
        <v>2.38099992275238E-2</v>
      </c>
      <c r="Q3788" s="327">
        <v>17871</v>
      </c>
      <c r="R3788" s="326">
        <v>0.1448400020599365</v>
      </c>
      <c r="S3788" s="325"/>
    </row>
    <row r="3789" spans="1:19" x14ac:dyDescent="0.25">
      <c r="A3789" t="s">
        <v>478</v>
      </c>
      <c r="B3789" t="s">
        <v>284</v>
      </c>
      <c r="C3789" t="s">
        <v>309</v>
      </c>
      <c r="D3789" t="s">
        <v>477</v>
      </c>
      <c r="E3789" t="s">
        <v>144</v>
      </c>
      <c r="F3789" t="s">
        <v>145</v>
      </c>
      <c r="G3789" s="133">
        <v>19</v>
      </c>
      <c r="H3789" t="s">
        <v>257</v>
      </c>
      <c r="I3789" t="s">
        <v>578</v>
      </c>
      <c r="J3789" t="s">
        <v>497</v>
      </c>
      <c r="K3789" s="327">
        <v>60</v>
      </c>
      <c r="L3789" s="326">
        <v>6.5009996294975281E-2</v>
      </c>
      <c r="N3789" s="327">
        <v>331</v>
      </c>
      <c r="O3789" s="326">
        <v>6.622999906539917E-2</v>
      </c>
      <c r="Q3789" s="327">
        <v>21943</v>
      </c>
      <c r="R3789" s="326">
        <v>0.17783999443054199</v>
      </c>
      <c r="S3789" s="325"/>
    </row>
    <row r="3790" spans="1:19" x14ac:dyDescent="0.25">
      <c r="A3790" t="s">
        <v>478</v>
      </c>
      <c r="B3790" t="s">
        <v>284</v>
      </c>
      <c r="C3790" t="s">
        <v>309</v>
      </c>
      <c r="D3790" t="s">
        <v>477</v>
      </c>
      <c r="E3790" t="s">
        <v>144</v>
      </c>
      <c r="F3790" t="s">
        <v>145</v>
      </c>
      <c r="G3790" s="133">
        <v>19</v>
      </c>
      <c r="H3790" t="s">
        <v>257</v>
      </c>
      <c r="I3790" t="s">
        <v>578</v>
      </c>
      <c r="J3790" t="s">
        <v>496</v>
      </c>
      <c r="K3790" s="327">
        <v>81</v>
      </c>
      <c r="L3790" s="326">
        <v>8.7760001420974731E-2</v>
      </c>
      <c r="N3790" s="327">
        <v>701</v>
      </c>
      <c r="O3790" s="326">
        <v>0.1402599960565567</v>
      </c>
      <c r="Q3790" s="327">
        <v>25988</v>
      </c>
      <c r="R3790" s="326">
        <v>0.21062999963760379</v>
      </c>
      <c r="S3790" s="325"/>
    </row>
    <row r="3791" spans="1:19" x14ac:dyDescent="0.25">
      <c r="A3791" t="s">
        <v>478</v>
      </c>
      <c r="B3791" t="s">
        <v>284</v>
      </c>
      <c r="C3791" t="s">
        <v>309</v>
      </c>
      <c r="D3791" t="s">
        <v>477</v>
      </c>
      <c r="E3791" t="s">
        <v>144</v>
      </c>
      <c r="F3791" t="s">
        <v>145</v>
      </c>
      <c r="G3791" s="133">
        <v>19</v>
      </c>
      <c r="H3791" t="s">
        <v>257</v>
      </c>
      <c r="I3791" t="s">
        <v>578</v>
      </c>
      <c r="J3791" t="s">
        <v>495</v>
      </c>
      <c r="K3791" s="327">
        <v>181</v>
      </c>
      <c r="L3791" s="326">
        <v>0.19609999656677249</v>
      </c>
      <c r="N3791" s="327">
        <v>1421</v>
      </c>
      <c r="O3791" s="326">
        <v>0.28431001305580139</v>
      </c>
      <c r="Q3791" s="327">
        <v>27975</v>
      </c>
      <c r="R3791" s="326">
        <v>0.22673000395298001</v>
      </c>
      <c r="S3791" s="325"/>
    </row>
    <row r="3792" spans="1:19" x14ac:dyDescent="0.25">
      <c r="A3792" t="s">
        <v>478</v>
      </c>
      <c r="B3792" t="s">
        <v>284</v>
      </c>
      <c r="C3792" t="s">
        <v>309</v>
      </c>
      <c r="D3792" t="s">
        <v>477</v>
      </c>
      <c r="E3792" t="s">
        <v>144</v>
      </c>
      <c r="F3792" t="s">
        <v>145</v>
      </c>
      <c r="G3792" s="133">
        <v>19</v>
      </c>
      <c r="H3792" t="s">
        <v>257</v>
      </c>
      <c r="I3792" t="s">
        <v>578</v>
      </c>
      <c r="J3792" t="s">
        <v>494</v>
      </c>
      <c r="K3792" s="327">
        <v>577</v>
      </c>
      <c r="L3792" s="326">
        <v>0.62514001131057739</v>
      </c>
      <c r="N3792" s="327">
        <v>2426</v>
      </c>
      <c r="O3792" s="326">
        <v>0.48539000749588013</v>
      </c>
      <c r="Q3792" s="327">
        <v>29608</v>
      </c>
      <c r="R3792" s="326">
        <v>0.23995999991893771</v>
      </c>
      <c r="S3792" s="325"/>
    </row>
    <row r="3793" spans="1:19" x14ac:dyDescent="0.25">
      <c r="A3793" t="s">
        <v>478</v>
      </c>
      <c r="B3793" t="s">
        <v>284</v>
      </c>
      <c r="C3793" t="s">
        <v>309</v>
      </c>
      <c r="D3793" t="s">
        <v>477</v>
      </c>
      <c r="E3793" t="s">
        <v>144</v>
      </c>
      <c r="F3793" t="s">
        <v>145</v>
      </c>
      <c r="G3793" s="133">
        <v>19</v>
      </c>
      <c r="H3793" t="s">
        <v>257</v>
      </c>
      <c r="I3793" t="s">
        <v>476</v>
      </c>
      <c r="J3793" t="s">
        <v>482</v>
      </c>
      <c r="K3793" s="327">
        <v>699</v>
      </c>
      <c r="L3793" s="326">
        <v>0.75730997323989868</v>
      </c>
      <c r="M3793" s="326">
        <v>0.82722002267837524</v>
      </c>
      <c r="N3793" s="327">
        <v>3847</v>
      </c>
      <c r="O3793" s="326">
        <v>0.7697100043296814</v>
      </c>
      <c r="P3793" s="326">
        <v>0.82217997312545776</v>
      </c>
      <c r="Q3793" s="327">
        <v>91484</v>
      </c>
      <c r="R3793" s="326">
        <v>0.74145001173019409</v>
      </c>
      <c r="S3793" s="325">
        <v>0.77395999431610107</v>
      </c>
    </row>
    <row r="3794" spans="1:19" x14ac:dyDescent="0.25">
      <c r="A3794" t="s">
        <v>478</v>
      </c>
      <c r="B3794" t="s">
        <v>284</v>
      </c>
      <c r="C3794" t="s">
        <v>309</v>
      </c>
      <c r="D3794" t="s">
        <v>477</v>
      </c>
      <c r="E3794" t="s">
        <v>144</v>
      </c>
      <c r="F3794" t="s">
        <v>145</v>
      </c>
      <c r="G3794" s="133">
        <v>19</v>
      </c>
      <c r="H3794" t="s">
        <v>257</v>
      </c>
      <c r="I3794" t="s">
        <v>476</v>
      </c>
      <c r="J3794" t="s">
        <v>481</v>
      </c>
      <c r="K3794" s="327">
        <v>71</v>
      </c>
      <c r="L3794" s="326">
        <v>7.6920002698898315E-2</v>
      </c>
      <c r="M3794" s="326">
        <v>8.402000367641449E-2</v>
      </c>
      <c r="N3794" s="327">
        <v>399</v>
      </c>
      <c r="O3794" s="326">
        <v>7.9829998314380646E-2</v>
      </c>
      <c r="P3794" s="326">
        <v>8.5270002484321594E-2</v>
      </c>
      <c r="Q3794" s="327">
        <v>12086</v>
      </c>
      <c r="R3794" s="326">
        <v>9.7949996590614319E-2</v>
      </c>
      <c r="S3794" s="325">
        <v>0.1022500023245811</v>
      </c>
    </row>
    <row r="3795" spans="1:19" x14ac:dyDescent="0.25">
      <c r="A3795" t="s">
        <v>478</v>
      </c>
      <c r="B3795" t="s">
        <v>284</v>
      </c>
      <c r="C3795" t="s">
        <v>309</v>
      </c>
      <c r="D3795" t="s">
        <v>477</v>
      </c>
      <c r="E3795" t="s">
        <v>144</v>
      </c>
      <c r="F3795" t="s">
        <v>145</v>
      </c>
      <c r="G3795" s="133">
        <v>19</v>
      </c>
      <c r="H3795" t="s">
        <v>257</v>
      </c>
      <c r="I3795" t="s">
        <v>476</v>
      </c>
      <c r="J3795" t="s">
        <v>480</v>
      </c>
      <c r="K3795" s="327">
        <v>41</v>
      </c>
      <c r="L3795" s="326">
        <v>4.4420000165700912E-2</v>
      </c>
      <c r="M3795" s="326">
        <v>4.8519998788833618E-2</v>
      </c>
      <c r="N3795" s="327">
        <v>254</v>
      </c>
      <c r="O3795" s="326">
        <v>5.0820000469684601E-2</v>
      </c>
      <c r="P3795" s="326">
        <v>5.4290000349283218E-2</v>
      </c>
      <c r="Q3795" s="327">
        <v>8487</v>
      </c>
      <c r="R3795" s="326">
        <v>6.8779997527599335E-2</v>
      </c>
      <c r="S3795" s="325">
        <v>7.1800000965595245E-2</v>
      </c>
    </row>
    <row r="3796" spans="1:19" x14ac:dyDescent="0.25">
      <c r="A3796" t="s">
        <v>478</v>
      </c>
      <c r="B3796" t="s">
        <v>284</v>
      </c>
      <c r="C3796" t="s">
        <v>309</v>
      </c>
      <c r="D3796" t="s">
        <v>477</v>
      </c>
      <c r="E3796" t="s">
        <v>144</v>
      </c>
      <c r="F3796" t="s">
        <v>145</v>
      </c>
      <c r="G3796" s="133">
        <v>19</v>
      </c>
      <c r="H3796" t="s">
        <v>257</v>
      </c>
      <c r="I3796" t="s">
        <v>476</v>
      </c>
      <c r="J3796" t="s">
        <v>479</v>
      </c>
      <c r="K3796" s="327">
        <v>78</v>
      </c>
      <c r="L3796" s="326">
        <v>8.4509998559951782E-2</v>
      </c>
      <c r="N3796" s="327">
        <v>319</v>
      </c>
      <c r="O3796" s="326">
        <v>6.3830003142356873E-2</v>
      </c>
      <c r="Q3796" s="327">
        <v>5183</v>
      </c>
      <c r="R3796" s="326">
        <v>4.2010001838207238E-2</v>
      </c>
      <c r="S3796" s="325"/>
    </row>
    <row r="3797" spans="1:19" x14ac:dyDescent="0.25">
      <c r="A3797" t="s">
        <v>478</v>
      </c>
      <c r="B3797" t="s">
        <v>284</v>
      </c>
      <c r="C3797" t="s">
        <v>309</v>
      </c>
      <c r="D3797" t="s">
        <v>477</v>
      </c>
      <c r="E3797" t="s">
        <v>144</v>
      </c>
      <c r="F3797" t="s">
        <v>145</v>
      </c>
      <c r="G3797" s="133">
        <v>19</v>
      </c>
      <c r="H3797" t="s">
        <v>257</v>
      </c>
      <c r="I3797" t="s">
        <v>476</v>
      </c>
      <c r="J3797" t="s">
        <v>475</v>
      </c>
      <c r="K3797" s="327">
        <v>34</v>
      </c>
      <c r="L3797" s="326">
        <v>3.6839999258518219E-2</v>
      </c>
      <c r="M3797" s="326">
        <v>4.0240000933408737E-2</v>
      </c>
      <c r="N3797" s="327">
        <v>179</v>
      </c>
      <c r="O3797" s="326">
        <v>3.5810001194477081E-2</v>
      </c>
      <c r="P3797" s="326">
        <v>3.8260001689195633E-2</v>
      </c>
      <c r="Q3797" s="327">
        <v>6145</v>
      </c>
      <c r="R3797" s="326">
        <v>4.9800001084804528E-2</v>
      </c>
      <c r="S3797" s="325">
        <v>5.1989998668432243E-2</v>
      </c>
    </row>
    <row r="3798" spans="1:19" x14ac:dyDescent="0.25">
      <c r="A3798" t="s">
        <v>478</v>
      </c>
      <c r="B3798" t="s">
        <v>284</v>
      </c>
      <c r="C3798" t="s">
        <v>309</v>
      </c>
      <c r="D3798" t="s">
        <v>477</v>
      </c>
      <c r="E3798" t="s">
        <v>146</v>
      </c>
      <c r="F3798" t="s">
        <v>147</v>
      </c>
      <c r="G3798" s="133">
        <v>21</v>
      </c>
      <c r="H3798" t="s">
        <v>254</v>
      </c>
      <c r="I3798" t="s">
        <v>525</v>
      </c>
      <c r="J3798" t="s">
        <v>530</v>
      </c>
      <c r="K3798" s="327">
        <v>5</v>
      </c>
      <c r="L3798" s="326">
        <v>4.2400001548230648E-3</v>
      </c>
      <c r="N3798" s="327">
        <v>18</v>
      </c>
      <c r="O3798" s="326">
        <v>3.8699998985975981E-3</v>
      </c>
      <c r="Q3798" s="327">
        <v>595</v>
      </c>
      <c r="R3798" s="326">
        <v>4.8199999146163464E-3</v>
      </c>
      <c r="S3798" s="325"/>
    </row>
    <row r="3799" spans="1:19" x14ac:dyDescent="0.25">
      <c r="A3799" t="s">
        <v>478</v>
      </c>
      <c r="B3799" t="s">
        <v>284</v>
      </c>
      <c r="C3799" t="s">
        <v>309</v>
      </c>
      <c r="D3799" t="s">
        <v>477</v>
      </c>
      <c r="E3799" t="s">
        <v>146</v>
      </c>
      <c r="F3799" t="s">
        <v>147</v>
      </c>
      <c r="G3799">
        <v>21</v>
      </c>
      <c r="H3799" t="s">
        <v>254</v>
      </c>
      <c r="I3799" t="s">
        <v>525</v>
      </c>
      <c r="J3799" t="s">
        <v>529</v>
      </c>
      <c r="K3799" s="142">
        <v>32</v>
      </c>
      <c r="L3799" s="326">
        <v>2.716000005602837E-2</v>
      </c>
      <c r="N3799" s="142">
        <v>129</v>
      </c>
      <c r="O3799" s="326">
        <v>2.7720000594854351E-2</v>
      </c>
      <c r="Q3799" s="142">
        <v>4962</v>
      </c>
      <c r="R3799" s="326">
        <v>4.0219999849796302E-2</v>
      </c>
    </row>
    <row r="3800" spans="1:19" x14ac:dyDescent="0.25">
      <c r="A3800" t="s">
        <v>478</v>
      </c>
      <c r="B3800" t="s">
        <v>284</v>
      </c>
      <c r="C3800" t="s">
        <v>309</v>
      </c>
      <c r="D3800" t="s">
        <v>477</v>
      </c>
      <c r="E3800" t="s">
        <v>146</v>
      </c>
      <c r="F3800" t="s">
        <v>147</v>
      </c>
      <c r="G3800" s="133">
        <v>21</v>
      </c>
      <c r="H3800" t="s">
        <v>254</v>
      </c>
      <c r="I3800" t="s">
        <v>525</v>
      </c>
      <c r="J3800" t="s">
        <v>528</v>
      </c>
      <c r="K3800" s="327">
        <v>148</v>
      </c>
      <c r="L3800" s="326">
        <v>0.12564000487327581</v>
      </c>
      <c r="N3800" s="327">
        <v>490</v>
      </c>
      <c r="O3800" s="326">
        <v>0.1053100004792213</v>
      </c>
      <c r="Q3800" s="327">
        <v>15699</v>
      </c>
      <c r="R3800" s="326">
        <v>0.12724000215530401</v>
      </c>
      <c r="S3800" s="325"/>
    </row>
    <row r="3801" spans="1:19" x14ac:dyDescent="0.25">
      <c r="A3801" t="s">
        <v>478</v>
      </c>
      <c r="B3801" t="s">
        <v>284</v>
      </c>
      <c r="C3801" t="s">
        <v>309</v>
      </c>
      <c r="D3801" t="s">
        <v>477</v>
      </c>
      <c r="E3801" t="s">
        <v>146</v>
      </c>
      <c r="F3801" t="s">
        <v>147</v>
      </c>
      <c r="G3801" s="133">
        <v>21</v>
      </c>
      <c r="H3801" t="s">
        <v>254</v>
      </c>
      <c r="I3801" t="s">
        <v>525</v>
      </c>
      <c r="J3801" t="s">
        <v>527</v>
      </c>
      <c r="K3801" s="327">
        <v>246</v>
      </c>
      <c r="L3801" s="326">
        <v>0.20882999897003171</v>
      </c>
      <c r="N3801" s="327">
        <v>999</v>
      </c>
      <c r="O3801" s="326">
        <v>0.21469999849796301</v>
      </c>
      <c r="Q3801" s="327">
        <v>30576</v>
      </c>
      <c r="R3801" s="326">
        <v>0.2478100061416626</v>
      </c>
      <c r="S3801" s="325"/>
    </row>
    <row r="3802" spans="1:19" x14ac:dyDescent="0.25">
      <c r="A3802" t="s">
        <v>478</v>
      </c>
      <c r="B3802" t="s">
        <v>284</v>
      </c>
      <c r="C3802" t="s">
        <v>309</v>
      </c>
      <c r="D3802" t="s">
        <v>477</v>
      </c>
      <c r="E3802" t="s">
        <v>146</v>
      </c>
      <c r="F3802" t="s">
        <v>147</v>
      </c>
      <c r="G3802" s="133">
        <v>21</v>
      </c>
      <c r="H3802" t="s">
        <v>254</v>
      </c>
      <c r="I3802" t="s">
        <v>525</v>
      </c>
      <c r="J3802" t="s">
        <v>526</v>
      </c>
      <c r="K3802" s="327">
        <v>322</v>
      </c>
      <c r="L3802" s="326">
        <v>0.27333998680114752</v>
      </c>
      <c r="N3802" s="327">
        <v>1273</v>
      </c>
      <c r="O3802" s="326">
        <v>0.27358999848365778</v>
      </c>
      <c r="Q3802" s="327">
        <v>30917</v>
      </c>
      <c r="R3802" s="326">
        <v>0.25056999921798712</v>
      </c>
      <c r="S3802" s="325"/>
    </row>
    <row r="3803" spans="1:19" x14ac:dyDescent="0.25">
      <c r="A3803" t="s">
        <v>478</v>
      </c>
      <c r="B3803" t="s">
        <v>284</v>
      </c>
      <c r="C3803" t="s">
        <v>309</v>
      </c>
      <c r="D3803" t="s">
        <v>477</v>
      </c>
      <c r="E3803" t="s">
        <v>146</v>
      </c>
      <c r="F3803" t="s">
        <v>147</v>
      </c>
      <c r="G3803">
        <v>21</v>
      </c>
      <c r="H3803" t="s">
        <v>254</v>
      </c>
      <c r="I3803" t="s">
        <v>525</v>
      </c>
      <c r="J3803" t="s">
        <v>259</v>
      </c>
      <c r="K3803" s="142">
        <v>239</v>
      </c>
      <c r="L3803" s="326">
        <v>0.2028899937868118</v>
      </c>
      <c r="N3803" s="142">
        <v>1010</v>
      </c>
      <c r="O3803" s="326">
        <v>0.21705999970436099</v>
      </c>
      <c r="Q3803" s="142">
        <v>23351</v>
      </c>
      <c r="R3803" s="326">
        <v>0.18925000727176669</v>
      </c>
    </row>
    <row r="3804" spans="1:19" x14ac:dyDescent="0.25">
      <c r="A3804" t="s">
        <v>478</v>
      </c>
      <c r="B3804" t="s">
        <v>284</v>
      </c>
      <c r="C3804" t="s">
        <v>309</v>
      </c>
      <c r="D3804" t="s">
        <v>477</v>
      </c>
      <c r="E3804" t="s">
        <v>146</v>
      </c>
      <c r="F3804" t="s">
        <v>147</v>
      </c>
      <c r="G3804" s="133">
        <v>21</v>
      </c>
      <c r="H3804" t="s">
        <v>254</v>
      </c>
      <c r="I3804" t="s">
        <v>525</v>
      </c>
      <c r="J3804" t="s">
        <v>260</v>
      </c>
      <c r="K3804" s="327">
        <v>186</v>
      </c>
      <c r="L3804" s="326">
        <v>0.15789000689983371</v>
      </c>
      <c r="N3804" s="327">
        <v>734</v>
      </c>
      <c r="O3804" s="326">
        <v>0.15774999558925629</v>
      </c>
      <c r="Q3804" s="327">
        <v>17285</v>
      </c>
      <c r="R3804" s="326">
        <v>0.14009000360965729</v>
      </c>
      <c r="S3804" s="325"/>
    </row>
    <row r="3805" spans="1:19" x14ac:dyDescent="0.25">
      <c r="A3805" t="s">
        <v>478</v>
      </c>
      <c r="B3805" t="s">
        <v>284</v>
      </c>
      <c r="C3805" t="s">
        <v>309</v>
      </c>
      <c r="D3805" t="s">
        <v>477</v>
      </c>
      <c r="E3805" t="s">
        <v>146</v>
      </c>
      <c r="F3805" t="s">
        <v>147</v>
      </c>
      <c r="G3805">
        <v>21</v>
      </c>
      <c r="H3805" t="s">
        <v>254</v>
      </c>
      <c r="I3805" t="s">
        <v>521</v>
      </c>
      <c r="J3805" t="s">
        <v>524</v>
      </c>
      <c r="K3805" s="142">
        <v>929</v>
      </c>
      <c r="L3805" s="326">
        <v>0.7886199951171875</v>
      </c>
      <c r="M3805" s="326">
        <v>0.82577997446060181</v>
      </c>
      <c r="N3805" s="142">
        <v>3853</v>
      </c>
      <c r="O3805" s="326">
        <v>0.82806998491287231</v>
      </c>
      <c r="P3805" s="326">
        <v>0.85074001550674438</v>
      </c>
      <c r="Q3805" s="142">
        <v>99716</v>
      </c>
      <c r="R3805" s="326">
        <v>0.80817002058029175</v>
      </c>
      <c r="S3805" s="326">
        <v>0.84360998868942261</v>
      </c>
    </row>
    <row r="3806" spans="1:19" x14ac:dyDescent="0.25">
      <c r="A3806" t="s">
        <v>478</v>
      </c>
      <c r="B3806" t="s">
        <v>284</v>
      </c>
      <c r="C3806" t="s">
        <v>309</v>
      </c>
      <c r="D3806" t="s">
        <v>477</v>
      </c>
      <c r="E3806" t="s">
        <v>146</v>
      </c>
      <c r="F3806" t="s">
        <v>147</v>
      </c>
      <c r="G3806" s="133">
        <v>21</v>
      </c>
      <c r="H3806" t="s">
        <v>254</v>
      </c>
      <c r="I3806" t="s">
        <v>521</v>
      </c>
      <c r="J3806" t="s">
        <v>523</v>
      </c>
      <c r="K3806" s="327">
        <v>114</v>
      </c>
      <c r="L3806" s="326">
        <v>9.6770003437995911E-2</v>
      </c>
      <c r="M3806" s="326">
        <v>0.1013299971818924</v>
      </c>
      <c r="N3806" s="327">
        <v>409</v>
      </c>
      <c r="O3806" s="326">
        <v>8.789999783039093E-2</v>
      </c>
      <c r="P3806" s="326">
        <v>9.0309999883174896E-2</v>
      </c>
      <c r="Q3806" s="327">
        <v>10969</v>
      </c>
      <c r="R3806" s="326">
        <v>8.8899999856948853E-2</v>
      </c>
      <c r="S3806" s="325">
        <v>9.2799998819828033E-2</v>
      </c>
    </row>
    <row r="3807" spans="1:19" x14ac:dyDescent="0.25">
      <c r="A3807" t="s">
        <v>478</v>
      </c>
      <c r="B3807" t="s">
        <v>284</v>
      </c>
      <c r="C3807" t="s">
        <v>309</v>
      </c>
      <c r="D3807" t="s">
        <v>477</v>
      </c>
      <c r="E3807" t="s">
        <v>146</v>
      </c>
      <c r="F3807" t="s">
        <v>147</v>
      </c>
      <c r="G3807">
        <v>21</v>
      </c>
      <c r="H3807" t="s">
        <v>254</v>
      </c>
      <c r="I3807" t="s">
        <v>521</v>
      </c>
      <c r="J3807" t="s">
        <v>522</v>
      </c>
      <c r="K3807" s="142">
        <v>82</v>
      </c>
      <c r="L3807" s="326">
        <v>6.9609999656677246E-2</v>
      </c>
      <c r="M3807" s="326">
        <v>7.2889998555183411E-2</v>
      </c>
      <c r="N3807" s="142">
        <v>267</v>
      </c>
      <c r="O3807" s="326">
        <v>5.737999826669693E-2</v>
      </c>
      <c r="P3807" s="326">
        <v>5.8949999511241913E-2</v>
      </c>
      <c r="Q3807" s="142">
        <v>7517</v>
      </c>
      <c r="R3807" s="326">
        <v>6.0920000076293952E-2</v>
      </c>
      <c r="S3807" s="326">
        <v>6.3589997589588165E-2</v>
      </c>
    </row>
    <row r="3808" spans="1:19" x14ac:dyDescent="0.25">
      <c r="A3808" t="s">
        <v>478</v>
      </c>
      <c r="B3808" t="s">
        <v>284</v>
      </c>
      <c r="C3808" t="s">
        <v>309</v>
      </c>
      <c r="D3808" t="s">
        <v>477</v>
      </c>
      <c r="E3808" t="s">
        <v>146</v>
      </c>
      <c r="F3808" t="s">
        <v>147</v>
      </c>
      <c r="G3808" s="133">
        <v>21</v>
      </c>
      <c r="H3808" t="s">
        <v>254</v>
      </c>
      <c r="I3808" t="s">
        <v>521</v>
      </c>
      <c r="J3808" t="s">
        <v>438</v>
      </c>
      <c r="K3808" s="327">
        <v>53</v>
      </c>
      <c r="L3808" s="326">
        <v>4.4989999383687973E-2</v>
      </c>
      <c r="N3808" s="327">
        <v>124</v>
      </c>
      <c r="O3808" s="326">
        <v>2.665000036358833E-2</v>
      </c>
      <c r="Q3808" s="327">
        <v>5183</v>
      </c>
      <c r="R3808" s="326">
        <v>4.2010001838207238E-2</v>
      </c>
      <c r="S3808" s="325"/>
    </row>
    <row r="3809" spans="1:19" x14ac:dyDescent="0.25">
      <c r="A3809" t="s">
        <v>478</v>
      </c>
      <c r="B3809" t="s">
        <v>284</v>
      </c>
      <c r="C3809" t="s">
        <v>309</v>
      </c>
      <c r="D3809" t="s">
        <v>477</v>
      </c>
      <c r="E3809" t="s">
        <v>146</v>
      </c>
      <c r="F3809" t="s">
        <v>147</v>
      </c>
      <c r="G3809" s="133">
        <v>21</v>
      </c>
      <c r="H3809" t="s">
        <v>254</v>
      </c>
      <c r="I3809" t="s">
        <v>517</v>
      </c>
      <c r="J3809" t="s">
        <v>520</v>
      </c>
      <c r="K3809" s="327">
        <v>398</v>
      </c>
      <c r="L3809" s="326">
        <v>0.33785998821258539</v>
      </c>
      <c r="N3809" s="327">
        <v>1657</v>
      </c>
      <c r="O3809" s="326">
        <v>0.35611000657081598</v>
      </c>
      <c r="Q3809" s="327">
        <v>43571</v>
      </c>
      <c r="R3809" s="326">
        <v>0.35313001275062561</v>
      </c>
      <c r="S3809" s="325"/>
    </row>
    <row r="3810" spans="1:19" x14ac:dyDescent="0.25">
      <c r="A3810" t="s">
        <v>478</v>
      </c>
      <c r="B3810" t="s">
        <v>284</v>
      </c>
      <c r="C3810" t="s">
        <v>309</v>
      </c>
      <c r="D3810" t="s">
        <v>477</v>
      </c>
      <c r="E3810" t="s">
        <v>146</v>
      </c>
      <c r="F3810" t="s">
        <v>147</v>
      </c>
      <c r="G3810" s="133">
        <v>21</v>
      </c>
      <c r="H3810" t="s">
        <v>254</v>
      </c>
      <c r="I3810" t="s">
        <v>517</v>
      </c>
      <c r="J3810" t="s">
        <v>519</v>
      </c>
      <c r="K3810" s="327">
        <v>334</v>
      </c>
      <c r="L3810" s="326">
        <v>0.28352999687194819</v>
      </c>
      <c r="N3810" s="327">
        <v>1331</v>
      </c>
      <c r="O3810" s="326">
        <v>0.28604999184608459</v>
      </c>
      <c r="Q3810" s="327">
        <v>34904</v>
      </c>
      <c r="R3810" s="326">
        <v>0.28288999199867249</v>
      </c>
      <c r="S3810" s="325"/>
    </row>
    <row r="3811" spans="1:19" x14ac:dyDescent="0.25">
      <c r="A3811" t="s">
        <v>478</v>
      </c>
      <c r="B3811" t="s">
        <v>284</v>
      </c>
      <c r="C3811" t="s">
        <v>309</v>
      </c>
      <c r="D3811" t="s">
        <v>477</v>
      </c>
      <c r="E3811" t="s">
        <v>146</v>
      </c>
      <c r="F3811" t="s">
        <v>147</v>
      </c>
      <c r="G3811" s="133">
        <v>21</v>
      </c>
      <c r="H3811" t="s">
        <v>254</v>
      </c>
      <c r="I3811" t="s">
        <v>517</v>
      </c>
      <c r="J3811" t="s">
        <v>518</v>
      </c>
      <c r="K3811" s="327">
        <v>446</v>
      </c>
      <c r="L3811" s="326">
        <v>0.37860998511314392</v>
      </c>
      <c r="N3811" s="327">
        <v>1665</v>
      </c>
      <c r="O3811" s="326">
        <v>0.3578299880027771</v>
      </c>
      <c r="Q3811" s="327">
        <v>44910</v>
      </c>
      <c r="R3811" s="326">
        <v>0.3639799952507019</v>
      </c>
      <c r="S3811" s="325"/>
    </row>
    <row r="3812" spans="1:19" x14ac:dyDescent="0.25">
      <c r="A3812" t="s">
        <v>478</v>
      </c>
      <c r="B3812" t="s">
        <v>284</v>
      </c>
      <c r="C3812" t="s">
        <v>309</v>
      </c>
      <c r="D3812" t="s">
        <v>477</v>
      </c>
      <c r="E3812" t="s">
        <v>146</v>
      </c>
      <c r="F3812" t="s">
        <v>147</v>
      </c>
      <c r="G3812" s="133">
        <v>21</v>
      </c>
      <c r="H3812" t="s">
        <v>254</v>
      </c>
      <c r="I3812" t="s">
        <v>513</v>
      </c>
      <c r="J3812" t="s">
        <v>516</v>
      </c>
      <c r="K3812" s="327">
        <v>22</v>
      </c>
      <c r="L3812" s="326">
        <v>1.8680000677704811E-2</v>
      </c>
      <c r="M3812" s="326">
        <v>1.9249999895691872E-2</v>
      </c>
      <c r="N3812" s="327">
        <v>136</v>
      </c>
      <c r="O3812" s="326">
        <v>2.9230000451207161E-2</v>
      </c>
      <c r="P3812" s="326">
        <v>3.1679999083280563E-2</v>
      </c>
      <c r="Q3812" s="327">
        <v>4179</v>
      </c>
      <c r="R3812" s="326">
        <v>3.3870000392198563E-2</v>
      </c>
      <c r="S3812" s="325">
        <v>3.8320001214742661E-2</v>
      </c>
    </row>
    <row r="3813" spans="1:19" x14ac:dyDescent="0.25">
      <c r="A3813" t="s">
        <v>478</v>
      </c>
      <c r="B3813" t="s">
        <v>284</v>
      </c>
      <c r="C3813" t="s">
        <v>309</v>
      </c>
      <c r="D3813" t="s">
        <v>477</v>
      </c>
      <c r="E3813" t="s">
        <v>146</v>
      </c>
      <c r="F3813" t="s">
        <v>147</v>
      </c>
      <c r="G3813" s="133">
        <v>21</v>
      </c>
      <c r="H3813" t="s">
        <v>254</v>
      </c>
      <c r="I3813" t="s">
        <v>513</v>
      </c>
      <c r="J3813" t="s">
        <v>515</v>
      </c>
      <c r="K3813" s="327">
        <v>135</v>
      </c>
      <c r="L3813" s="326">
        <v>0.1146000027656555</v>
      </c>
      <c r="M3813" s="326">
        <v>0.11811000108718871</v>
      </c>
      <c r="N3813" s="327">
        <v>493</v>
      </c>
      <c r="O3813" s="326">
        <v>0.1059499979019165</v>
      </c>
      <c r="P3813" s="326">
        <v>0.1148400008678436</v>
      </c>
      <c r="Q3813" s="327">
        <v>13286</v>
      </c>
      <c r="R3813" s="326">
        <v>0.1076800003647804</v>
      </c>
      <c r="S3813" s="325">
        <v>0.12182000279426571</v>
      </c>
    </row>
    <row r="3814" spans="1:19" x14ac:dyDescent="0.25">
      <c r="A3814" t="s">
        <v>478</v>
      </c>
      <c r="B3814" t="s">
        <v>284</v>
      </c>
      <c r="C3814" t="s">
        <v>309</v>
      </c>
      <c r="D3814" t="s">
        <v>477</v>
      </c>
      <c r="E3814" t="s">
        <v>146</v>
      </c>
      <c r="F3814" t="s">
        <v>147</v>
      </c>
      <c r="G3814" s="133">
        <v>21</v>
      </c>
      <c r="H3814" t="s">
        <v>254</v>
      </c>
      <c r="I3814" t="s">
        <v>513</v>
      </c>
      <c r="J3814" t="s">
        <v>514</v>
      </c>
      <c r="K3814" s="327">
        <v>986</v>
      </c>
      <c r="L3814" s="326">
        <v>0.83701002597808838</v>
      </c>
      <c r="M3814" s="326">
        <v>0.86264002323150635</v>
      </c>
      <c r="N3814" s="327">
        <v>3664</v>
      </c>
      <c r="O3814" s="326">
        <v>0.78745001554489136</v>
      </c>
      <c r="P3814" s="326">
        <v>0.85347998142242432</v>
      </c>
      <c r="Q3814" s="327">
        <v>91601</v>
      </c>
      <c r="R3814" s="326">
        <v>0.74239999055862427</v>
      </c>
      <c r="S3814" s="325">
        <v>0.83986997604370117</v>
      </c>
    </row>
    <row r="3815" spans="1:19" x14ac:dyDescent="0.25">
      <c r="A3815" t="s">
        <v>478</v>
      </c>
      <c r="B3815" t="s">
        <v>284</v>
      </c>
      <c r="C3815" t="s">
        <v>309</v>
      </c>
      <c r="D3815" t="s">
        <v>477</v>
      </c>
      <c r="E3815" t="s">
        <v>146</v>
      </c>
      <c r="F3815" t="s">
        <v>147</v>
      </c>
      <c r="G3815" s="133">
        <v>21</v>
      </c>
      <c r="H3815" t="s">
        <v>254</v>
      </c>
      <c r="I3815" t="s">
        <v>513</v>
      </c>
      <c r="J3815" t="s">
        <v>512</v>
      </c>
      <c r="K3815" s="327">
        <v>35</v>
      </c>
      <c r="L3815" s="326">
        <v>2.971000038087368E-2</v>
      </c>
      <c r="N3815" s="327">
        <v>360</v>
      </c>
      <c r="O3815" s="326">
        <v>7.7370002865791321E-2</v>
      </c>
      <c r="Q3815" s="327">
        <v>14319</v>
      </c>
      <c r="R3815" s="326">
        <v>0.11604999750852581</v>
      </c>
      <c r="S3815" s="325"/>
    </row>
    <row r="3816" spans="1:19" x14ac:dyDescent="0.25">
      <c r="A3816" t="s">
        <v>478</v>
      </c>
      <c r="B3816" t="s">
        <v>284</v>
      </c>
      <c r="C3816" t="s">
        <v>309</v>
      </c>
      <c r="D3816" t="s">
        <v>477</v>
      </c>
      <c r="E3816" t="s">
        <v>146</v>
      </c>
      <c r="F3816" t="s">
        <v>147</v>
      </c>
      <c r="G3816">
        <v>21</v>
      </c>
      <c r="H3816" t="s">
        <v>254</v>
      </c>
      <c r="I3816" t="s">
        <v>575</v>
      </c>
      <c r="J3816" t="s">
        <v>511</v>
      </c>
      <c r="K3816" s="142">
        <v>2</v>
      </c>
      <c r="L3816" s="326">
        <v>1.7000000225380061E-3</v>
      </c>
      <c r="M3816" s="326">
        <v>1.730000018142164E-3</v>
      </c>
      <c r="N3816" s="142">
        <v>24</v>
      </c>
      <c r="O3816" s="326">
        <v>5.1600001752376556E-3</v>
      </c>
      <c r="P3816" s="326">
        <v>5.350000225007534E-3</v>
      </c>
      <c r="Q3816" s="142">
        <v>5100</v>
      </c>
      <c r="R3816" s="326">
        <v>4.1329998522996902E-2</v>
      </c>
      <c r="S3816" s="326">
        <v>4.4070001691579819E-2</v>
      </c>
    </row>
    <row r="3817" spans="1:19" x14ac:dyDescent="0.25">
      <c r="A3817" t="s">
        <v>478</v>
      </c>
      <c r="B3817" t="s">
        <v>284</v>
      </c>
      <c r="C3817" t="s">
        <v>309</v>
      </c>
      <c r="D3817" t="s">
        <v>477</v>
      </c>
      <c r="E3817" t="s">
        <v>146</v>
      </c>
      <c r="F3817" t="s">
        <v>147</v>
      </c>
      <c r="G3817" s="133">
        <v>21</v>
      </c>
      <c r="H3817" t="s">
        <v>254</v>
      </c>
      <c r="I3817" t="s">
        <v>575</v>
      </c>
      <c r="J3817" t="s">
        <v>510</v>
      </c>
      <c r="K3817" s="327">
        <v>2</v>
      </c>
      <c r="L3817" s="326">
        <v>1.7000000225380061E-3</v>
      </c>
      <c r="M3817" s="326">
        <v>1.730000018142164E-3</v>
      </c>
      <c r="N3817" s="327">
        <v>6</v>
      </c>
      <c r="O3817" s="326">
        <v>1.2900000438094139E-3</v>
      </c>
      <c r="P3817" s="326">
        <v>1.3399999588727951E-3</v>
      </c>
      <c r="Q3817" s="327">
        <v>2781</v>
      </c>
      <c r="R3817" s="326">
        <v>2.2539999336004261E-2</v>
      </c>
      <c r="S3817" s="325">
        <v>2.4029999971389771E-2</v>
      </c>
    </row>
    <row r="3818" spans="1:19" x14ac:dyDescent="0.25">
      <c r="A3818" t="s">
        <v>478</v>
      </c>
      <c r="B3818" t="s">
        <v>284</v>
      </c>
      <c r="C3818" t="s">
        <v>309</v>
      </c>
      <c r="D3818" t="s">
        <v>477</v>
      </c>
      <c r="E3818" t="s">
        <v>146</v>
      </c>
      <c r="F3818" t="s">
        <v>147</v>
      </c>
      <c r="G3818">
        <v>21</v>
      </c>
      <c r="H3818" t="s">
        <v>254</v>
      </c>
      <c r="I3818" t="s">
        <v>575</v>
      </c>
      <c r="J3818" t="s">
        <v>509</v>
      </c>
      <c r="K3818" s="142">
        <v>2</v>
      </c>
      <c r="L3818" s="326">
        <v>1.7000000225380061E-3</v>
      </c>
      <c r="M3818" s="326">
        <v>1.730000018142164E-3</v>
      </c>
      <c r="N3818" s="142">
        <v>13</v>
      </c>
      <c r="O3818" s="326">
        <v>2.79000005684793E-3</v>
      </c>
      <c r="P3818" s="326">
        <v>2.899999963119626E-3</v>
      </c>
      <c r="Q3818" s="142">
        <v>909</v>
      </c>
      <c r="R3818" s="326">
        <v>7.3699997738003731E-3</v>
      </c>
      <c r="S3818" s="326">
        <v>7.8499997034668922E-3</v>
      </c>
    </row>
    <row r="3819" spans="1:19" x14ac:dyDescent="0.25">
      <c r="A3819" t="s">
        <v>478</v>
      </c>
      <c r="B3819" t="s">
        <v>284</v>
      </c>
      <c r="C3819" t="s">
        <v>309</v>
      </c>
      <c r="D3819" t="s">
        <v>477</v>
      </c>
      <c r="E3819" t="s">
        <v>146</v>
      </c>
      <c r="F3819" t="s">
        <v>147</v>
      </c>
      <c r="G3819">
        <v>21</v>
      </c>
      <c r="H3819" t="s">
        <v>254</v>
      </c>
      <c r="I3819" t="s">
        <v>575</v>
      </c>
      <c r="J3819" t="s">
        <v>508</v>
      </c>
      <c r="K3819" s="142">
        <v>2</v>
      </c>
      <c r="L3819" s="326">
        <v>1.7000000225380061E-3</v>
      </c>
      <c r="M3819" s="326">
        <v>1.730000018142164E-3</v>
      </c>
      <c r="N3819" s="142">
        <v>11</v>
      </c>
      <c r="O3819" s="326">
        <v>2.360000042244792E-3</v>
      </c>
      <c r="P3819" s="326">
        <v>2.4500000290572639E-3</v>
      </c>
      <c r="Q3819" s="142">
        <v>2219</v>
      </c>
      <c r="R3819" s="326">
        <v>1.7980000004172329E-2</v>
      </c>
      <c r="S3819" s="326">
        <v>1.9169999286532399E-2</v>
      </c>
    </row>
    <row r="3820" spans="1:19" x14ac:dyDescent="0.25">
      <c r="A3820" t="s">
        <v>478</v>
      </c>
      <c r="B3820" t="s">
        <v>284</v>
      </c>
      <c r="C3820" t="s">
        <v>309</v>
      </c>
      <c r="D3820" t="s">
        <v>477</v>
      </c>
      <c r="E3820" t="s">
        <v>146</v>
      </c>
      <c r="F3820" t="s">
        <v>147</v>
      </c>
      <c r="G3820" s="133">
        <v>21</v>
      </c>
      <c r="H3820" t="s">
        <v>254</v>
      </c>
      <c r="I3820" t="s">
        <v>575</v>
      </c>
      <c r="J3820" t="s">
        <v>438</v>
      </c>
      <c r="K3820" s="327">
        <v>19</v>
      </c>
      <c r="L3820" s="326">
        <v>1.6130000352859501E-2</v>
      </c>
      <c r="N3820" s="327">
        <v>168</v>
      </c>
      <c r="O3820" s="326">
        <v>3.6109998822212219E-2</v>
      </c>
      <c r="Q3820" s="327">
        <v>7648</v>
      </c>
      <c r="R3820" s="326">
        <v>6.1980001628398902E-2</v>
      </c>
      <c r="S3820" s="325"/>
    </row>
    <row r="3821" spans="1:19" x14ac:dyDescent="0.25">
      <c r="A3821" t="s">
        <v>478</v>
      </c>
      <c r="B3821" t="s">
        <v>284</v>
      </c>
      <c r="C3821" t="s">
        <v>309</v>
      </c>
      <c r="D3821" t="s">
        <v>477</v>
      </c>
      <c r="E3821" t="s">
        <v>146</v>
      </c>
      <c r="F3821" t="s">
        <v>147</v>
      </c>
      <c r="G3821" s="133">
        <v>21</v>
      </c>
      <c r="H3821" t="s">
        <v>254</v>
      </c>
      <c r="I3821" t="s">
        <v>575</v>
      </c>
      <c r="J3821" t="s">
        <v>507</v>
      </c>
      <c r="K3821" s="327">
        <v>1151</v>
      </c>
      <c r="L3821" s="326">
        <v>0.97707998752593994</v>
      </c>
      <c r="M3821" s="326">
        <v>0.99309998750686646</v>
      </c>
      <c r="N3821" s="327">
        <v>4431</v>
      </c>
      <c r="O3821" s="326">
        <v>0.95228999853134155</v>
      </c>
      <c r="P3821" s="326">
        <v>0.98795998096466064</v>
      </c>
      <c r="Q3821" s="327">
        <v>104728</v>
      </c>
      <c r="R3821" s="326">
        <v>0.84878998994827271</v>
      </c>
      <c r="S3821" s="325">
        <v>0.90487998723983765</v>
      </c>
    </row>
    <row r="3822" spans="1:19" x14ac:dyDescent="0.25">
      <c r="A3822" t="s">
        <v>478</v>
      </c>
      <c r="B3822" t="s">
        <v>284</v>
      </c>
      <c r="C3822" t="s">
        <v>309</v>
      </c>
      <c r="D3822" t="s">
        <v>477</v>
      </c>
      <c r="E3822" t="s">
        <v>146</v>
      </c>
      <c r="F3822" t="s">
        <v>147</v>
      </c>
      <c r="G3822" s="133">
        <v>21</v>
      </c>
      <c r="H3822" t="s">
        <v>254</v>
      </c>
      <c r="I3822" t="s">
        <v>576</v>
      </c>
      <c r="J3822" t="s">
        <v>485</v>
      </c>
      <c r="K3822" s="327">
        <v>0</v>
      </c>
      <c r="L3822" s="326">
        <v>0</v>
      </c>
      <c r="N3822" s="327">
        <v>0</v>
      </c>
      <c r="O3822" s="326">
        <v>0</v>
      </c>
      <c r="Q3822" s="327">
        <v>2</v>
      </c>
      <c r="R3822" s="326">
        <v>1.99999994947575E-5</v>
      </c>
      <c r="S3822" s="325">
        <v>0.5</v>
      </c>
    </row>
    <row r="3823" spans="1:19" x14ac:dyDescent="0.25">
      <c r="A3823" t="s">
        <v>478</v>
      </c>
      <c r="B3823" t="s">
        <v>284</v>
      </c>
      <c r="C3823" t="s">
        <v>309</v>
      </c>
      <c r="D3823" t="s">
        <v>477</v>
      </c>
      <c r="E3823" t="s">
        <v>146</v>
      </c>
      <c r="F3823" t="s">
        <v>147</v>
      </c>
      <c r="G3823">
        <v>21</v>
      </c>
      <c r="H3823" t="s">
        <v>254</v>
      </c>
      <c r="I3823" t="s">
        <v>576</v>
      </c>
      <c r="J3823" t="s">
        <v>484</v>
      </c>
      <c r="K3823" s="142">
        <v>0</v>
      </c>
      <c r="L3823" s="326">
        <v>0</v>
      </c>
      <c r="N3823" s="142">
        <v>0</v>
      </c>
      <c r="O3823" s="326">
        <v>0</v>
      </c>
      <c r="Q3823" s="142">
        <v>2</v>
      </c>
      <c r="R3823" s="326">
        <v>1.99999994947575E-5</v>
      </c>
      <c r="S3823" s="326">
        <v>0.5</v>
      </c>
    </row>
    <row r="3824" spans="1:19" x14ac:dyDescent="0.25">
      <c r="A3824" t="s">
        <v>478</v>
      </c>
      <c r="B3824" t="s">
        <v>284</v>
      </c>
      <c r="C3824" t="s">
        <v>309</v>
      </c>
      <c r="D3824" t="s">
        <v>477</v>
      </c>
      <c r="E3824" t="s">
        <v>146</v>
      </c>
      <c r="F3824" t="s">
        <v>147</v>
      </c>
      <c r="G3824" s="133">
        <v>21</v>
      </c>
      <c r="H3824" t="s">
        <v>254</v>
      </c>
      <c r="I3824" t="s">
        <v>576</v>
      </c>
      <c r="J3824" t="s">
        <v>438</v>
      </c>
      <c r="K3824" s="327">
        <v>1178</v>
      </c>
      <c r="L3824" s="326">
        <v>1</v>
      </c>
      <c r="N3824" s="327">
        <v>4653</v>
      </c>
      <c r="O3824" s="326">
        <v>1</v>
      </c>
      <c r="Q3824" s="327">
        <v>123381</v>
      </c>
      <c r="R3824" s="326">
        <v>0.99997001886367798</v>
      </c>
      <c r="S3824" s="325"/>
    </row>
    <row r="3825" spans="1:19" x14ac:dyDescent="0.25">
      <c r="A3825" t="s">
        <v>478</v>
      </c>
      <c r="B3825" t="s">
        <v>284</v>
      </c>
      <c r="C3825" t="s">
        <v>309</v>
      </c>
      <c r="D3825" t="s">
        <v>477</v>
      </c>
      <c r="E3825" t="s">
        <v>146</v>
      </c>
      <c r="F3825" t="s">
        <v>147</v>
      </c>
      <c r="G3825" s="133">
        <v>21</v>
      </c>
      <c r="H3825" t="s">
        <v>254</v>
      </c>
      <c r="I3825" t="s">
        <v>504</v>
      </c>
      <c r="J3825" t="s">
        <v>506</v>
      </c>
      <c r="K3825" s="327">
        <v>35</v>
      </c>
      <c r="L3825" s="326">
        <v>2.971000038087368E-2</v>
      </c>
      <c r="N3825" s="327">
        <v>360</v>
      </c>
      <c r="O3825" s="326">
        <v>7.7370002865791321E-2</v>
      </c>
      <c r="Q3825" s="327">
        <v>14319</v>
      </c>
      <c r="R3825" s="326">
        <v>0.11604999750852581</v>
      </c>
      <c r="S3825" s="325"/>
    </row>
    <row r="3826" spans="1:19" x14ac:dyDescent="0.25">
      <c r="A3826" t="s">
        <v>478</v>
      </c>
      <c r="B3826" t="s">
        <v>284</v>
      </c>
      <c r="C3826" t="s">
        <v>309</v>
      </c>
      <c r="D3826" t="s">
        <v>477</v>
      </c>
      <c r="E3826" t="s">
        <v>146</v>
      </c>
      <c r="F3826" t="s">
        <v>147</v>
      </c>
      <c r="G3826" s="133">
        <v>21</v>
      </c>
      <c r="H3826" t="s">
        <v>254</v>
      </c>
      <c r="I3826" t="s">
        <v>504</v>
      </c>
      <c r="J3826" t="s">
        <v>424</v>
      </c>
      <c r="K3826" s="327">
        <v>135</v>
      </c>
      <c r="L3826" s="326">
        <v>0.1146000027656555</v>
      </c>
      <c r="M3826" s="326">
        <v>0.11811000108718871</v>
      </c>
      <c r="N3826" s="327">
        <v>493</v>
      </c>
      <c r="O3826" s="326">
        <v>0.1059499979019165</v>
      </c>
      <c r="P3826" s="326">
        <v>0.1148400008678436</v>
      </c>
      <c r="Q3826" s="327">
        <v>13286</v>
      </c>
      <c r="R3826" s="326">
        <v>0.1076800003647804</v>
      </c>
      <c r="S3826" s="325">
        <v>0.12182000279426571</v>
      </c>
    </row>
    <row r="3827" spans="1:19" x14ac:dyDescent="0.25">
      <c r="A3827" t="s">
        <v>478</v>
      </c>
      <c r="B3827" t="s">
        <v>284</v>
      </c>
      <c r="C3827" t="s">
        <v>309</v>
      </c>
      <c r="D3827" t="s">
        <v>477</v>
      </c>
      <c r="E3827" t="s">
        <v>146</v>
      </c>
      <c r="F3827" t="s">
        <v>147</v>
      </c>
      <c r="G3827" s="133">
        <v>21</v>
      </c>
      <c r="H3827" t="s">
        <v>254</v>
      </c>
      <c r="I3827" t="s">
        <v>504</v>
      </c>
      <c r="J3827" t="s">
        <v>455</v>
      </c>
      <c r="K3827" s="327">
        <v>522</v>
      </c>
      <c r="L3827" s="326">
        <v>0.44312000274658198</v>
      </c>
      <c r="M3827" s="326">
        <v>0.45669001340866089</v>
      </c>
      <c r="N3827" s="327">
        <v>1733</v>
      </c>
      <c r="O3827" s="326">
        <v>0.37244999408721918</v>
      </c>
      <c r="P3827" s="326">
        <v>0.40367999672889709</v>
      </c>
      <c r="Q3827" s="327">
        <v>43045</v>
      </c>
      <c r="R3827" s="326">
        <v>0.34887000918388372</v>
      </c>
      <c r="S3827" s="325">
        <v>0.39467000961303711</v>
      </c>
    </row>
    <row r="3828" spans="1:19" x14ac:dyDescent="0.25">
      <c r="A3828" t="s">
        <v>478</v>
      </c>
      <c r="B3828" t="s">
        <v>284</v>
      </c>
      <c r="C3828" t="s">
        <v>309</v>
      </c>
      <c r="D3828" t="s">
        <v>477</v>
      </c>
      <c r="E3828" t="s">
        <v>146</v>
      </c>
      <c r="F3828" t="s">
        <v>147</v>
      </c>
      <c r="G3828" s="133">
        <v>21</v>
      </c>
      <c r="H3828" t="s">
        <v>254</v>
      </c>
      <c r="I3828" t="s">
        <v>504</v>
      </c>
      <c r="J3828" t="s">
        <v>505</v>
      </c>
      <c r="K3828" s="327">
        <v>438</v>
      </c>
      <c r="L3828" s="326">
        <v>0.37182000279426569</v>
      </c>
      <c r="M3828" s="326">
        <v>0.38319998979568481</v>
      </c>
      <c r="N3828" s="327">
        <v>1745</v>
      </c>
      <c r="O3828" s="326">
        <v>0.37503001093864441</v>
      </c>
      <c r="P3828" s="326">
        <v>0.40648001432418818</v>
      </c>
      <c r="Q3828" s="327">
        <v>42835</v>
      </c>
      <c r="R3828" s="326">
        <v>0.34716999530792242</v>
      </c>
      <c r="S3828" s="325">
        <v>0.39274001121521002</v>
      </c>
    </row>
    <row r="3829" spans="1:19" x14ac:dyDescent="0.25">
      <c r="A3829" t="s">
        <v>478</v>
      </c>
      <c r="B3829" t="s">
        <v>284</v>
      </c>
      <c r="C3829" t="s">
        <v>309</v>
      </c>
      <c r="D3829" t="s">
        <v>477</v>
      </c>
      <c r="E3829" t="s">
        <v>146</v>
      </c>
      <c r="F3829" t="s">
        <v>147</v>
      </c>
      <c r="G3829" s="133">
        <v>21</v>
      </c>
      <c r="H3829" t="s">
        <v>254</v>
      </c>
      <c r="I3829" t="s">
        <v>504</v>
      </c>
      <c r="J3829" t="s">
        <v>503</v>
      </c>
      <c r="K3829" s="327">
        <v>48</v>
      </c>
      <c r="L3829" s="326">
        <v>4.075000062584877E-2</v>
      </c>
      <c r="M3829" s="326">
        <v>4.1990000754594803E-2</v>
      </c>
      <c r="N3829" s="327">
        <v>322</v>
      </c>
      <c r="O3829" s="326">
        <v>6.9200001657009125E-2</v>
      </c>
      <c r="P3829" s="326">
        <v>7.5010001659393311E-2</v>
      </c>
      <c r="Q3829" s="327">
        <v>9900</v>
      </c>
      <c r="R3829" s="326">
        <v>8.0239996314048767E-2</v>
      </c>
      <c r="S3829" s="325">
        <v>9.0769998729228973E-2</v>
      </c>
    </row>
    <row r="3830" spans="1:19" x14ac:dyDescent="0.25">
      <c r="A3830" t="s">
        <v>478</v>
      </c>
      <c r="B3830" t="s">
        <v>284</v>
      </c>
      <c r="C3830" t="s">
        <v>309</v>
      </c>
      <c r="D3830" t="s">
        <v>477</v>
      </c>
      <c r="E3830" t="s">
        <v>146</v>
      </c>
      <c r="F3830" t="s">
        <v>147</v>
      </c>
      <c r="G3830" s="133">
        <v>21</v>
      </c>
      <c r="H3830" t="s">
        <v>254</v>
      </c>
      <c r="I3830" t="s">
        <v>501</v>
      </c>
      <c r="J3830" t="s">
        <v>502</v>
      </c>
      <c r="K3830" s="327">
        <v>35</v>
      </c>
      <c r="L3830" s="326">
        <v>2.971000038087368E-2</v>
      </c>
      <c r="N3830" s="327">
        <v>360</v>
      </c>
      <c r="O3830" s="326">
        <v>7.7370002865791321E-2</v>
      </c>
      <c r="Q3830" s="327">
        <v>14319</v>
      </c>
      <c r="R3830" s="326">
        <v>0.11604999750852581</v>
      </c>
      <c r="S3830" s="325"/>
    </row>
    <row r="3831" spans="1:19" x14ac:dyDescent="0.25">
      <c r="A3831" t="s">
        <v>478</v>
      </c>
      <c r="B3831" t="s">
        <v>284</v>
      </c>
      <c r="C3831" t="s">
        <v>309</v>
      </c>
      <c r="D3831" t="s">
        <v>477</v>
      </c>
      <c r="E3831" t="s">
        <v>146</v>
      </c>
      <c r="F3831" t="s">
        <v>147</v>
      </c>
      <c r="G3831" s="133">
        <v>21</v>
      </c>
      <c r="H3831" t="s">
        <v>254</v>
      </c>
      <c r="I3831" t="s">
        <v>501</v>
      </c>
      <c r="J3831" t="s">
        <v>500</v>
      </c>
      <c r="K3831" s="327">
        <v>1143</v>
      </c>
      <c r="L3831" s="326">
        <v>0.97029000520706177</v>
      </c>
      <c r="M3831" s="326">
        <v>1</v>
      </c>
      <c r="N3831" s="327">
        <v>4293</v>
      </c>
      <c r="O3831" s="326">
        <v>0.92263001203536987</v>
      </c>
      <c r="P3831" s="326">
        <v>1</v>
      </c>
      <c r="Q3831" s="327">
        <v>109066</v>
      </c>
      <c r="R3831" s="326">
        <v>0.88394999504089355</v>
      </c>
      <c r="S3831" s="325">
        <v>1</v>
      </c>
    </row>
    <row r="3832" spans="1:19" x14ac:dyDescent="0.25">
      <c r="A3832" t="s">
        <v>478</v>
      </c>
      <c r="B3832" t="s">
        <v>284</v>
      </c>
      <c r="C3832" t="s">
        <v>309</v>
      </c>
      <c r="D3832" t="s">
        <v>477</v>
      </c>
      <c r="E3832" t="s">
        <v>146</v>
      </c>
      <c r="F3832" t="s">
        <v>147</v>
      </c>
      <c r="G3832" s="133">
        <v>21</v>
      </c>
      <c r="H3832" t="s">
        <v>254</v>
      </c>
      <c r="I3832" t="s">
        <v>577</v>
      </c>
      <c r="J3832" t="s">
        <v>493</v>
      </c>
      <c r="K3832" s="327">
        <v>168</v>
      </c>
      <c r="L3832" s="326">
        <v>0.14260999858379361</v>
      </c>
      <c r="N3832" s="327">
        <v>2210</v>
      </c>
      <c r="O3832" s="326">
        <v>0.47495999932289118</v>
      </c>
      <c r="Q3832" s="327">
        <v>45663</v>
      </c>
      <c r="R3832" s="326">
        <v>0.37009000778198242</v>
      </c>
      <c r="S3832" s="325"/>
    </row>
    <row r="3833" spans="1:19" x14ac:dyDescent="0.25">
      <c r="A3833" t="s">
        <v>478</v>
      </c>
      <c r="B3833" t="s">
        <v>284</v>
      </c>
      <c r="C3833" t="s">
        <v>309</v>
      </c>
      <c r="D3833" t="s">
        <v>477</v>
      </c>
      <c r="E3833" t="s">
        <v>146</v>
      </c>
      <c r="F3833" t="s">
        <v>147</v>
      </c>
      <c r="G3833" s="133">
        <v>21</v>
      </c>
      <c r="H3833" t="s">
        <v>254</v>
      </c>
      <c r="I3833" t="s">
        <v>577</v>
      </c>
      <c r="J3833" t="s">
        <v>492</v>
      </c>
      <c r="K3833" s="327">
        <v>857</v>
      </c>
      <c r="L3833" s="326">
        <v>0.72750002145767212</v>
      </c>
      <c r="M3833" s="326">
        <v>0.8485100269317627</v>
      </c>
      <c r="N3833" s="327">
        <v>2026</v>
      </c>
      <c r="O3833" s="326">
        <v>0.43542000651359558</v>
      </c>
      <c r="P3833" s="326">
        <v>0.82930999994277954</v>
      </c>
      <c r="Q3833" s="327">
        <v>63272</v>
      </c>
      <c r="R3833" s="326">
        <v>0.51279997825622559</v>
      </c>
      <c r="S3833" s="325">
        <v>0.81407999992370605</v>
      </c>
    </row>
    <row r="3834" spans="1:19" x14ac:dyDescent="0.25">
      <c r="A3834" t="s">
        <v>478</v>
      </c>
      <c r="B3834" t="s">
        <v>284</v>
      </c>
      <c r="C3834" t="s">
        <v>309</v>
      </c>
      <c r="D3834" t="s">
        <v>477</v>
      </c>
      <c r="E3834" t="s">
        <v>146</v>
      </c>
      <c r="F3834" t="s">
        <v>147</v>
      </c>
      <c r="G3834" s="133">
        <v>21</v>
      </c>
      <c r="H3834" t="s">
        <v>254</v>
      </c>
      <c r="I3834" t="s">
        <v>577</v>
      </c>
      <c r="J3834" t="s">
        <v>491</v>
      </c>
      <c r="K3834" s="327">
        <v>91</v>
      </c>
      <c r="L3834" s="326">
        <v>7.7249996364116669E-2</v>
      </c>
      <c r="M3834" s="326">
        <v>9.0099997818470001E-2</v>
      </c>
      <c r="N3834" s="327">
        <v>262</v>
      </c>
      <c r="O3834" s="326">
        <v>5.6310001760721207E-2</v>
      </c>
      <c r="P3834" s="326">
        <v>0.10724999755620961</v>
      </c>
      <c r="Q3834" s="327">
        <v>9186</v>
      </c>
      <c r="R3834" s="326">
        <v>7.4450001120567322E-2</v>
      </c>
      <c r="S3834" s="325">
        <v>0.11818999797105791</v>
      </c>
    </row>
    <row r="3835" spans="1:19" x14ac:dyDescent="0.25">
      <c r="A3835" t="s">
        <v>478</v>
      </c>
      <c r="B3835" t="s">
        <v>284</v>
      </c>
      <c r="C3835" t="s">
        <v>309</v>
      </c>
      <c r="D3835" t="s">
        <v>477</v>
      </c>
      <c r="E3835" t="s">
        <v>146</v>
      </c>
      <c r="F3835" t="s">
        <v>147</v>
      </c>
      <c r="G3835" s="133">
        <v>21</v>
      </c>
      <c r="H3835" t="s">
        <v>254</v>
      </c>
      <c r="I3835" t="s">
        <v>577</v>
      </c>
      <c r="J3835" t="s">
        <v>490</v>
      </c>
      <c r="K3835" s="327">
        <v>28</v>
      </c>
      <c r="L3835" s="326">
        <v>2.3770000785589222E-2</v>
      </c>
      <c r="M3835" s="326">
        <v>2.7720000594854351E-2</v>
      </c>
      <c r="N3835" s="327">
        <v>77</v>
      </c>
      <c r="O3835" s="326">
        <v>1.6550000756978989E-2</v>
      </c>
      <c r="P3835" s="326">
        <v>3.1520001590251923E-2</v>
      </c>
      <c r="Q3835" s="327">
        <v>3071</v>
      </c>
      <c r="R3835" s="326">
        <v>2.489000000059605E-2</v>
      </c>
      <c r="S3835" s="325">
        <v>3.9510000497102737E-2</v>
      </c>
    </row>
    <row r="3836" spans="1:19" x14ac:dyDescent="0.25">
      <c r="A3836" t="s">
        <v>478</v>
      </c>
      <c r="B3836" t="s">
        <v>284</v>
      </c>
      <c r="C3836" t="s">
        <v>309</v>
      </c>
      <c r="D3836" t="s">
        <v>477</v>
      </c>
      <c r="E3836" t="s">
        <v>146</v>
      </c>
      <c r="F3836" t="s">
        <v>147</v>
      </c>
      <c r="G3836">
        <v>21</v>
      </c>
      <c r="H3836" t="s">
        <v>254</v>
      </c>
      <c r="I3836" t="s">
        <v>577</v>
      </c>
      <c r="J3836" t="s">
        <v>489</v>
      </c>
      <c r="K3836" s="142">
        <v>26</v>
      </c>
      <c r="L3836" s="326">
        <v>2.2069999948143959E-2</v>
      </c>
      <c r="M3836" s="326">
        <v>2.5739999487996101E-2</v>
      </c>
      <c r="N3836" s="142">
        <v>61</v>
      </c>
      <c r="O3836" s="326">
        <v>1.310999970883131E-2</v>
      </c>
      <c r="P3836" s="326">
        <v>2.497000060975552E-2</v>
      </c>
      <c r="Q3836" s="142">
        <v>1819</v>
      </c>
      <c r="R3836" s="326">
        <v>1.473999954760075E-2</v>
      </c>
      <c r="S3836" s="326">
        <v>2.339999936521053E-2</v>
      </c>
    </row>
    <row r="3837" spans="1:19" x14ac:dyDescent="0.25">
      <c r="A3837" t="s">
        <v>478</v>
      </c>
      <c r="B3837" t="s">
        <v>284</v>
      </c>
      <c r="C3837" t="s">
        <v>309</v>
      </c>
      <c r="D3837" t="s">
        <v>477</v>
      </c>
      <c r="E3837" t="s">
        <v>146</v>
      </c>
      <c r="F3837" t="s">
        <v>147</v>
      </c>
      <c r="G3837" s="133">
        <v>21</v>
      </c>
      <c r="H3837" t="s">
        <v>254</v>
      </c>
      <c r="I3837" t="s">
        <v>577</v>
      </c>
      <c r="J3837" t="s">
        <v>488</v>
      </c>
      <c r="K3837" s="327">
        <v>8</v>
      </c>
      <c r="L3837" s="326">
        <v>6.7900000140070924E-3</v>
      </c>
      <c r="M3837" s="326">
        <v>7.9199997708201408E-3</v>
      </c>
      <c r="N3837" s="327">
        <v>17</v>
      </c>
      <c r="O3837" s="326">
        <v>3.6500000860542059E-3</v>
      </c>
      <c r="P3837" s="326">
        <v>6.9599999114871034E-3</v>
      </c>
      <c r="Q3837" s="327">
        <v>374</v>
      </c>
      <c r="R3837" s="326">
        <v>3.03000002168119E-3</v>
      </c>
      <c r="S3837" s="325">
        <v>4.8099998384714127E-3</v>
      </c>
    </row>
    <row r="3838" spans="1:19" x14ac:dyDescent="0.25">
      <c r="A3838" t="s">
        <v>478</v>
      </c>
      <c r="B3838" t="s">
        <v>284</v>
      </c>
      <c r="C3838" t="s">
        <v>309</v>
      </c>
      <c r="D3838" t="s">
        <v>477</v>
      </c>
      <c r="E3838" t="s">
        <v>146</v>
      </c>
      <c r="F3838" t="s">
        <v>147</v>
      </c>
      <c r="G3838" s="133">
        <v>21</v>
      </c>
      <c r="H3838" t="s">
        <v>254</v>
      </c>
      <c r="I3838" t="s">
        <v>499</v>
      </c>
      <c r="J3838" t="s">
        <v>261</v>
      </c>
      <c r="K3838" s="327">
        <v>1165</v>
      </c>
      <c r="L3838" s="326">
        <v>0.98896002769470215</v>
      </c>
      <c r="N3838" s="327">
        <v>4618</v>
      </c>
      <c r="O3838" s="326">
        <v>0.99247997999191284</v>
      </c>
      <c r="Q3838" s="327">
        <v>122496</v>
      </c>
      <c r="R3838" s="326">
        <v>0.99278998374938965</v>
      </c>
      <c r="S3838" s="325"/>
    </row>
    <row r="3839" spans="1:19" x14ac:dyDescent="0.25">
      <c r="A3839" t="s">
        <v>478</v>
      </c>
      <c r="B3839" t="s">
        <v>284</v>
      </c>
      <c r="C3839" t="s">
        <v>309</v>
      </c>
      <c r="D3839" t="s">
        <v>477</v>
      </c>
      <c r="E3839" t="s">
        <v>146</v>
      </c>
      <c r="F3839" t="s">
        <v>147</v>
      </c>
      <c r="G3839" s="133">
        <v>21</v>
      </c>
      <c r="H3839" t="s">
        <v>254</v>
      </c>
      <c r="I3839" t="s">
        <v>499</v>
      </c>
      <c r="J3839" t="s">
        <v>262</v>
      </c>
      <c r="K3839" s="327">
        <v>13</v>
      </c>
      <c r="L3839" s="326">
        <v>1.104000024497509E-2</v>
      </c>
      <c r="N3839" s="327">
        <v>35</v>
      </c>
      <c r="O3839" s="326">
        <v>7.519999984651804E-3</v>
      </c>
      <c r="Q3839" s="327">
        <v>889</v>
      </c>
      <c r="R3839" s="326">
        <v>7.2099999524652958E-3</v>
      </c>
      <c r="S3839" s="325"/>
    </row>
    <row r="3840" spans="1:19" x14ac:dyDescent="0.25">
      <c r="A3840" t="s">
        <v>478</v>
      </c>
      <c r="B3840" t="s">
        <v>284</v>
      </c>
      <c r="C3840" t="s">
        <v>309</v>
      </c>
      <c r="D3840" t="s">
        <v>477</v>
      </c>
      <c r="E3840" t="s">
        <v>146</v>
      </c>
      <c r="F3840" t="s">
        <v>147</v>
      </c>
      <c r="G3840" s="133">
        <v>21</v>
      </c>
      <c r="H3840" t="s">
        <v>254</v>
      </c>
      <c r="I3840" t="s">
        <v>578</v>
      </c>
      <c r="J3840" t="s">
        <v>498</v>
      </c>
      <c r="K3840" s="327">
        <v>124</v>
      </c>
      <c r="L3840" s="326">
        <v>0.1052599996328354</v>
      </c>
      <c r="N3840" s="327">
        <v>456</v>
      </c>
      <c r="O3840" s="326">
        <v>9.7999997437000275E-2</v>
      </c>
      <c r="Q3840" s="327">
        <v>17871</v>
      </c>
      <c r="R3840" s="326">
        <v>0.1448400020599365</v>
      </c>
      <c r="S3840" s="325"/>
    </row>
    <row r="3841" spans="1:19" x14ac:dyDescent="0.25">
      <c r="A3841" t="s">
        <v>478</v>
      </c>
      <c r="B3841" t="s">
        <v>284</v>
      </c>
      <c r="C3841" t="s">
        <v>309</v>
      </c>
      <c r="D3841" t="s">
        <v>477</v>
      </c>
      <c r="E3841" t="s">
        <v>146</v>
      </c>
      <c r="F3841" t="s">
        <v>147</v>
      </c>
      <c r="G3841" s="133">
        <v>21</v>
      </c>
      <c r="H3841" t="s">
        <v>254</v>
      </c>
      <c r="I3841" t="s">
        <v>578</v>
      </c>
      <c r="J3841" t="s">
        <v>497</v>
      </c>
      <c r="K3841" s="327">
        <v>485</v>
      </c>
      <c r="L3841" s="326">
        <v>0.4117099940776825</v>
      </c>
      <c r="N3841" s="327">
        <v>1301</v>
      </c>
      <c r="O3841" s="326">
        <v>0.27959999442100519</v>
      </c>
      <c r="Q3841" s="327">
        <v>21943</v>
      </c>
      <c r="R3841" s="326">
        <v>0.17783999443054199</v>
      </c>
      <c r="S3841" s="325"/>
    </row>
    <row r="3842" spans="1:19" x14ac:dyDescent="0.25">
      <c r="A3842" t="s">
        <v>478</v>
      </c>
      <c r="B3842" t="s">
        <v>284</v>
      </c>
      <c r="C3842" t="s">
        <v>309</v>
      </c>
      <c r="D3842" t="s">
        <v>477</v>
      </c>
      <c r="E3842" t="s">
        <v>146</v>
      </c>
      <c r="F3842" t="s">
        <v>147</v>
      </c>
      <c r="G3842" s="133">
        <v>21</v>
      </c>
      <c r="H3842" t="s">
        <v>254</v>
      </c>
      <c r="I3842" t="s">
        <v>578</v>
      </c>
      <c r="J3842" t="s">
        <v>496</v>
      </c>
      <c r="K3842" s="327">
        <v>375</v>
      </c>
      <c r="L3842" s="326">
        <v>0.318340003490448</v>
      </c>
      <c r="N3842" s="327">
        <v>1361</v>
      </c>
      <c r="O3842" s="326">
        <v>0.29249998927116388</v>
      </c>
      <c r="Q3842" s="327">
        <v>25988</v>
      </c>
      <c r="R3842" s="326">
        <v>0.21062999963760379</v>
      </c>
      <c r="S3842" s="325"/>
    </row>
    <row r="3843" spans="1:19" x14ac:dyDescent="0.25">
      <c r="A3843" t="s">
        <v>478</v>
      </c>
      <c r="B3843" t="s">
        <v>284</v>
      </c>
      <c r="C3843" t="s">
        <v>309</v>
      </c>
      <c r="D3843" t="s">
        <v>477</v>
      </c>
      <c r="E3843" t="s">
        <v>146</v>
      </c>
      <c r="F3843" t="s">
        <v>147</v>
      </c>
      <c r="G3843">
        <v>21</v>
      </c>
      <c r="H3843" t="s">
        <v>254</v>
      </c>
      <c r="I3843" t="s">
        <v>578</v>
      </c>
      <c r="J3843" t="s">
        <v>495</v>
      </c>
      <c r="K3843" s="142">
        <v>171</v>
      </c>
      <c r="L3843" s="326">
        <v>0.1451600044965744</v>
      </c>
      <c r="N3843" s="142">
        <v>940</v>
      </c>
      <c r="O3843" s="326">
        <v>0.2020200043916702</v>
      </c>
      <c r="Q3843" s="142">
        <v>27975</v>
      </c>
      <c r="R3843" s="326">
        <v>0.22673000395298001</v>
      </c>
    </row>
    <row r="3844" spans="1:19" x14ac:dyDescent="0.25">
      <c r="A3844" t="s">
        <v>478</v>
      </c>
      <c r="B3844" t="s">
        <v>284</v>
      </c>
      <c r="C3844" t="s">
        <v>309</v>
      </c>
      <c r="D3844" t="s">
        <v>477</v>
      </c>
      <c r="E3844" t="s">
        <v>146</v>
      </c>
      <c r="F3844" t="s">
        <v>147</v>
      </c>
      <c r="G3844">
        <v>21</v>
      </c>
      <c r="H3844" t="s">
        <v>254</v>
      </c>
      <c r="I3844" t="s">
        <v>578</v>
      </c>
      <c r="J3844" t="s">
        <v>494</v>
      </c>
      <c r="K3844" s="142">
        <v>23</v>
      </c>
      <c r="L3844" s="326">
        <v>1.9519999623298648E-2</v>
      </c>
      <c r="N3844" s="142">
        <v>595</v>
      </c>
      <c r="O3844" s="326">
        <v>0.12786999344825739</v>
      </c>
      <c r="Q3844" s="142">
        <v>29608</v>
      </c>
      <c r="R3844" s="326">
        <v>0.23995999991893771</v>
      </c>
    </row>
    <row r="3845" spans="1:19" x14ac:dyDescent="0.25">
      <c r="A3845" t="s">
        <v>478</v>
      </c>
      <c r="B3845" t="s">
        <v>284</v>
      </c>
      <c r="C3845" t="s">
        <v>309</v>
      </c>
      <c r="D3845" t="s">
        <v>477</v>
      </c>
      <c r="E3845" t="s">
        <v>146</v>
      </c>
      <c r="F3845" t="s">
        <v>147</v>
      </c>
      <c r="G3845" s="133">
        <v>21</v>
      </c>
      <c r="H3845" t="s">
        <v>254</v>
      </c>
      <c r="I3845" t="s">
        <v>476</v>
      </c>
      <c r="J3845" t="s">
        <v>482</v>
      </c>
      <c r="K3845" s="327">
        <v>865</v>
      </c>
      <c r="L3845" s="326">
        <v>0.73430001735687256</v>
      </c>
      <c r="M3845" s="326">
        <v>0.76889002323150635</v>
      </c>
      <c r="N3845" s="327">
        <v>3581</v>
      </c>
      <c r="O3845" s="326">
        <v>0.76960998773574829</v>
      </c>
      <c r="P3845" s="326">
        <v>0.79067999124526978</v>
      </c>
      <c r="Q3845" s="327">
        <v>91484</v>
      </c>
      <c r="R3845" s="326">
        <v>0.74145001173019409</v>
      </c>
      <c r="S3845" s="325">
        <v>0.77395999431610107</v>
      </c>
    </row>
    <row r="3846" spans="1:19" x14ac:dyDescent="0.25">
      <c r="A3846" t="s">
        <v>478</v>
      </c>
      <c r="B3846" t="s">
        <v>284</v>
      </c>
      <c r="C3846" t="s">
        <v>309</v>
      </c>
      <c r="D3846" t="s">
        <v>477</v>
      </c>
      <c r="E3846" t="s">
        <v>146</v>
      </c>
      <c r="F3846" t="s">
        <v>147</v>
      </c>
      <c r="G3846">
        <v>21</v>
      </c>
      <c r="H3846" t="s">
        <v>254</v>
      </c>
      <c r="I3846" t="s">
        <v>476</v>
      </c>
      <c r="J3846" t="s">
        <v>481</v>
      </c>
      <c r="K3846" s="142">
        <v>117</v>
      </c>
      <c r="L3846" s="326">
        <v>9.9320001900196075E-2</v>
      </c>
      <c r="M3846" s="326">
        <v>0.1040000021457672</v>
      </c>
      <c r="N3846" s="142">
        <v>444</v>
      </c>
      <c r="O3846" s="326">
        <v>9.5420002937316895E-2</v>
      </c>
      <c r="P3846" s="326">
        <v>9.8030000925064087E-2</v>
      </c>
      <c r="Q3846" s="142">
        <v>12086</v>
      </c>
      <c r="R3846" s="326">
        <v>9.7949996590614319E-2</v>
      </c>
      <c r="S3846" s="326">
        <v>0.1022500023245811</v>
      </c>
    </row>
    <row r="3847" spans="1:19" x14ac:dyDescent="0.25">
      <c r="A3847" t="s">
        <v>478</v>
      </c>
      <c r="B3847" t="s">
        <v>284</v>
      </c>
      <c r="C3847" t="s">
        <v>309</v>
      </c>
      <c r="D3847" t="s">
        <v>477</v>
      </c>
      <c r="E3847" t="s">
        <v>146</v>
      </c>
      <c r="F3847" t="s">
        <v>147</v>
      </c>
      <c r="G3847">
        <v>21</v>
      </c>
      <c r="H3847" t="s">
        <v>254</v>
      </c>
      <c r="I3847" t="s">
        <v>476</v>
      </c>
      <c r="J3847" t="s">
        <v>480</v>
      </c>
      <c r="K3847" s="142">
        <v>89</v>
      </c>
      <c r="L3847" s="326">
        <v>7.5549997389316559E-2</v>
      </c>
      <c r="M3847" s="326">
        <v>7.9109996557235718E-2</v>
      </c>
      <c r="N3847" s="142">
        <v>321</v>
      </c>
      <c r="O3847" s="326">
        <v>6.898999959230423E-2</v>
      </c>
      <c r="P3847" s="326">
        <v>7.0880003273487091E-2</v>
      </c>
      <c r="Q3847" s="142">
        <v>8487</v>
      </c>
      <c r="R3847" s="326">
        <v>6.8779997527599335E-2</v>
      </c>
      <c r="S3847" s="326">
        <v>7.1800000965595245E-2</v>
      </c>
    </row>
    <row r="3848" spans="1:19" x14ac:dyDescent="0.25">
      <c r="A3848" t="s">
        <v>478</v>
      </c>
      <c r="B3848" t="s">
        <v>284</v>
      </c>
      <c r="C3848" t="s">
        <v>309</v>
      </c>
      <c r="D3848" t="s">
        <v>477</v>
      </c>
      <c r="E3848" t="s">
        <v>146</v>
      </c>
      <c r="F3848" t="s">
        <v>147</v>
      </c>
      <c r="G3848" s="133">
        <v>21</v>
      </c>
      <c r="H3848" t="s">
        <v>254</v>
      </c>
      <c r="I3848" t="s">
        <v>476</v>
      </c>
      <c r="J3848" t="s">
        <v>479</v>
      </c>
      <c r="K3848" s="327">
        <v>53</v>
      </c>
      <c r="L3848" s="326">
        <v>4.4989999383687973E-2</v>
      </c>
      <c r="N3848" s="327">
        <v>124</v>
      </c>
      <c r="O3848" s="326">
        <v>2.665000036358833E-2</v>
      </c>
      <c r="Q3848" s="327">
        <v>5183</v>
      </c>
      <c r="R3848" s="326">
        <v>4.2010001838207238E-2</v>
      </c>
      <c r="S3848" s="325"/>
    </row>
    <row r="3849" spans="1:19" x14ac:dyDescent="0.25">
      <c r="A3849" t="s">
        <v>478</v>
      </c>
      <c r="B3849" t="s">
        <v>284</v>
      </c>
      <c r="C3849" t="s">
        <v>309</v>
      </c>
      <c r="D3849" t="s">
        <v>477</v>
      </c>
      <c r="E3849" t="s">
        <v>146</v>
      </c>
      <c r="F3849" t="s">
        <v>147</v>
      </c>
      <c r="G3849" s="133">
        <v>21</v>
      </c>
      <c r="H3849" t="s">
        <v>254</v>
      </c>
      <c r="I3849" t="s">
        <v>476</v>
      </c>
      <c r="J3849" t="s">
        <v>475</v>
      </c>
      <c r="K3849" s="327">
        <v>54</v>
      </c>
      <c r="L3849" s="326">
        <v>4.5839998871088028E-2</v>
      </c>
      <c r="M3849" s="326">
        <v>4.8000000417232513E-2</v>
      </c>
      <c r="N3849" s="327">
        <v>183</v>
      </c>
      <c r="O3849" s="326">
        <v>3.9329998195171363E-2</v>
      </c>
      <c r="P3849" s="326">
        <v>4.0410000830888748E-2</v>
      </c>
      <c r="Q3849" s="327">
        <v>6145</v>
      </c>
      <c r="R3849" s="326">
        <v>4.9800001084804528E-2</v>
      </c>
      <c r="S3849" s="325">
        <v>5.1989998668432243E-2</v>
      </c>
    </row>
    <row r="3850" spans="1:19" x14ac:dyDescent="0.25">
      <c r="A3850" t="s">
        <v>478</v>
      </c>
      <c r="B3850" t="s">
        <v>284</v>
      </c>
      <c r="C3850" t="s">
        <v>309</v>
      </c>
      <c r="D3850" t="s">
        <v>477</v>
      </c>
      <c r="E3850" t="s">
        <v>148</v>
      </c>
      <c r="F3850" t="s">
        <v>149</v>
      </c>
      <c r="G3850" s="133">
        <v>21</v>
      </c>
      <c r="H3850" t="s">
        <v>254</v>
      </c>
      <c r="I3850" t="s">
        <v>525</v>
      </c>
      <c r="J3850" t="s">
        <v>530</v>
      </c>
      <c r="K3850" s="327">
        <v>5</v>
      </c>
      <c r="L3850" s="326">
        <v>3.199999919161201E-3</v>
      </c>
      <c r="N3850" s="327">
        <v>18</v>
      </c>
      <c r="O3850" s="326">
        <v>3.8699998985975981E-3</v>
      </c>
      <c r="Q3850" s="327">
        <v>595</v>
      </c>
      <c r="R3850" s="326">
        <v>4.8199999146163464E-3</v>
      </c>
      <c r="S3850" s="325"/>
    </row>
    <row r="3851" spans="1:19" x14ac:dyDescent="0.25">
      <c r="A3851" t="s">
        <v>478</v>
      </c>
      <c r="B3851" t="s">
        <v>284</v>
      </c>
      <c r="C3851" t="s">
        <v>309</v>
      </c>
      <c r="D3851" t="s">
        <v>477</v>
      </c>
      <c r="E3851" t="s">
        <v>148</v>
      </c>
      <c r="F3851" t="s">
        <v>149</v>
      </c>
      <c r="G3851" s="133">
        <v>21</v>
      </c>
      <c r="H3851" t="s">
        <v>254</v>
      </c>
      <c r="I3851" t="s">
        <v>525</v>
      </c>
      <c r="J3851" t="s">
        <v>529</v>
      </c>
      <c r="K3851" s="327">
        <v>32</v>
      </c>
      <c r="L3851" s="326">
        <v>2.0460000261664391E-2</v>
      </c>
      <c r="N3851" s="327">
        <v>129</v>
      </c>
      <c r="O3851" s="326">
        <v>2.7720000594854351E-2</v>
      </c>
      <c r="Q3851" s="327">
        <v>4962</v>
      </c>
      <c r="R3851" s="326">
        <v>4.0219999849796302E-2</v>
      </c>
      <c r="S3851" s="325"/>
    </row>
    <row r="3852" spans="1:19" x14ac:dyDescent="0.25">
      <c r="A3852" t="s">
        <v>478</v>
      </c>
      <c r="B3852" t="s">
        <v>284</v>
      </c>
      <c r="C3852" t="s">
        <v>309</v>
      </c>
      <c r="D3852" t="s">
        <v>477</v>
      </c>
      <c r="E3852" t="s">
        <v>148</v>
      </c>
      <c r="F3852" t="s">
        <v>149</v>
      </c>
      <c r="G3852" s="133">
        <v>21</v>
      </c>
      <c r="H3852" t="s">
        <v>254</v>
      </c>
      <c r="I3852" t="s">
        <v>525</v>
      </c>
      <c r="J3852" t="s">
        <v>528</v>
      </c>
      <c r="K3852" s="327">
        <v>143</v>
      </c>
      <c r="L3852" s="326">
        <v>9.1430000960826874E-2</v>
      </c>
      <c r="N3852" s="327">
        <v>490</v>
      </c>
      <c r="O3852" s="326">
        <v>0.1053100004792213</v>
      </c>
      <c r="Q3852" s="327">
        <v>15699</v>
      </c>
      <c r="R3852" s="326">
        <v>0.12724000215530401</v>
      </c>
      <c r="S3852" s="325"/>
    </row>
    <row r="3853" spans="1:19" x14ac:dyDescent="0.25">
      <c r="A3853" t="s">
        <v>478</v>
      </c>
      <c r="B3853" t="s">
        <v>284</v>
      </c>
      <c r="C3853" t="s">
        <v>309</v>
      </c>
      <c r="D3853" t="s">
        <v>477</v>
      </c>
      <c r="E3853" t="s">
        <v>148</v>
      </c>
      <c r="F3853" t="s">
        <v>149</v>
      </c>
      <c r="G3853">
        <v>21</v>
      </c>
      <c r="H3853" t="s">
        <v>254</v>
      </c>
      <c r="I3853" t="s">
        <v>525</v>
      </c>
      <c r="J3853" t="s">
        <v>527</v>
      </c>
      <c r="K3853" s="142">
        <v>328</v>
      </c>
      <c r="L3853" s="326">
        <v>0.20972000062465671</v>
      </c>
      <c r="N3853" s="142">
        <v>999</v>
      </c>
      <c r="O3853" s="326">
        <v>0.21469999849796301</v>
      </c>
      <c r="Q3853" s="142">
        <v>30576</v>
      </c>
      <c r="R3853" s="326">
        <v>0.2478100061416626</v>
      </c>
    </row>
    <row r="3854" spans="1:19" x14ac:dyDescent="0.25">
      <c r="A3854" t="s">
        <v>478</v>
      </c>
      <c r="B3854" t="s">
        <v>284</v>
      </c>
      <c r="C3854" t="s">
        <v>309</v>
      </c>
      <c r="D3854" t="s">
        <v>477</v>
      </c>
      <c r="E3854" t="s">
        <v>148</v>
      </c>
      <c r="F3854" t="s">
        <v>149</v>
      </c>
      <c r="G3854" s="133">
        <v>21</v>
      </c>
      <c r="H3854" t="s">
        <v>254</v>
      </c>
      <c r="I3854" t="s">
        <v>525</v>
      </c>
      <c r="J3854" t="s">
        <v>526</v>
      </c>
      <c r="K3854" s="327">
        <v>423</v>
      </c>
      <c r="L3854" s="326">
        <v>0.27046000957489008</v>
      </c>
      <c r="N3854" s="327">
        <v>1273</v>
      </c>
      <c r="O3854" s="326">
        <v>0.27358999848365778</v>
      </c>
      <c r="Q3854" s="327">
        <v>30917</v>
      </c>
      <c r="R3854" s="326">
        <v>0.25056999921798712</v>
      </c>
      <c r="S3854" s="325"/>
    </row>
    <row r="3855" spans="1:19" x14ac:dyDescent="0.25">
      <c r="A3855" t="s">
        <v>478</v>
      </c>
      <c r="B3855" t="s">
        <v>284</v>
      </c>
      <c r="C3855" t="s">
        <v>309</v>
      </c>
      <c r="D3855" t="s">
        <v>477</v>
      </c>
      <c r="E3855" t="s">
        <v>148</v>
      </c>
      <c r="F3855" t="s">
        <v>149</v>
      </c>
      <c r="G3855" s="133">
        <v>21</v>
      </c>
      <c r="H3855" t="s">
        <v>254</v>
      </c>
      <c r="I3855" t="s">
        <v>525</v>
      </c>
      <c r="J3855" t="s">
        <v>259</v>
      </c>
      <c r="K3855" s="327">
        <v>369</v>
      </c>
      <c r="L3855" s="326">
        <v>0.23592999577522281</v>
      </c>
      <c r="N3855" s="327">
        <v>1010</v>
      </c>
      <c r="O3855" s="326">
        <v>0.21705999970436099</v>
      </c>
      <c r="Q3855" s="327">
        <v>23351</v>
      </c>
      <c r="R3855" s="326">
        <v>0.18925000727176669</v>
      </c>
      <c r="S3855" s="325"/>
    </row>
    <row r="3856" spans="1:19" x14ac:dyDescent="0.25">
      <c r="A3856" t="s">
        <v>478</v>
      </c>
      <c r="B3856" t="s">
        <v>284</v>
      </c>
      <c r="C3856" t="s">
        <v>309</v>
      </c>
      <c r="D3856" t="s">
        <v>477</v>
      </c>
      <c r="E3856" t="s">
        <v>148</v>
      </c>
      <c r="F3856" t="s">
        <v>149</v>
      </c>
      <c r="G3856" s="133">
        <v>21</v>
      </c>
      <c r="H3856" t="s">
        <v>254</v>
      </c>
      <c r="I3856" t="s">
        <v>525</v>
      </c>
      <c r="J3856" t="s">
        <v>260</v>
      </c>
      <c r="K3856" s="327">
        <v>264</v>
      </c>
      <c r="L3856" s="326">
        <v>0.1687999963760376</v>
      </c>
      <c r="N3856" s="327">
        <v>734</v>
      </c>
      <c r="O3856" s="326">
        <v>0.15774999558925629</v>
      </c>
      <c r="Q3856" s="327">
        <v>17285</v>
      </c>
      <c r="R3856" s="326">
        <v>0.14009000360965729</v>
      </c>
      <c r="S3856" s="325"/>
    </row>
    <row r="3857" spans="1:19" x14ac:dyDescent="0.25">
      <c r="A3857" t="s">
        <v>478</v>
      </c>
      <c r="B3857" t="s">
        <v>284</v>
      </c>
      <c r="C3857" t="s">
        <v>309</v>
      </c>
      <c r="D3857" t="s">
        <v>477</v>
      </c>
      <c r="E3857" t="s">
        <v>148</v>
      </c>
      <c r="F3857" t="s">
        <v>149</v>
      </c>
      <c r="G3857" s="133">
        <v>21</v>
      </c>
      <c r="H3857" t="s">
        <v>254</v>
      </c>
      <c r="I3857" t="s">
        <v>521</v>
      </c>
      <c r="J3857" t="s">
        <v>524</v>
      </c>
      <c r="K3857" s="327">
        <v>1324</v>
      </c>
      <c r="L3857" s="326">
        <v>0.84654998779296875</v>
      </c>
      <c r="M3857" s="326">
        <v>0.86198002099990845</v>
      </c>
      <c r="N3857" s="327">
        <v>3853</v>
      </c>
      <c r="O3857" s="326">
        <v>0.82806998491287231</v>
      </c>
      <c r="P3857" s="326">
        <v>0.85074001550674438</v>
      </c>
      <c r="Q3857" s="327">
        <v>99716</v>
      </c>
      <c r="R3857" s="326">
        <v>0.80817002058029175</v>
      </c>
      <c r="S3857" s="325">
        <v>0.84360998868942261</v>
      </c>
    </row>
    <row r="3858" spans="1:19" x14ac:dyDescent="0.25">
      <c r="A3858" t="s">
        <v>478</v>
      </c>
      <c r="B3858" t="s">
        <v>284</v>
      </c>
      <c r="C3858" t="s">
        <v>309</v>
      </c>
      <c r="D3858" t="s">
        <v>477</v>
      </c>
      <c r="E3858" t="s">
        <v>148</v>
      </c>
      <c r="F3858" t="s">
        <v>149</v>
      </c>
      <c r="G3858" s="133">
        <v>21</v>
      </c>
      <c r="H3858" t="s">
        <v>254</v>
      </c>
      <c r="I3858" t="s">
        <v>521</v>
      </c>
      <c r="J3858" t="s">
        <v>523</v>
      </c>
      <c r="K3858" s="327">
        <v>132</v>
      </c>
      <c r="L3858" s="326">
        <v>8.4399998188018799E-2</v>
      </c>
      <c r="M3858" s="326">
        <v>8.5940003395080566E-2</v>
      </c>
      <c r="N3858" s="327">
        <v>409</v>
      </c>
      <c r="O3858" s="326">
        <v>8.789999783039093E-2</v>
      </c>
      <c r="P3858" s="326">
        <v>9.0309999883174896E-2</v>
      </c>
      <c r="Q3858" s="327">
        <v>10969</v>
      </c>
      <c r="R3858" s="326">
        <v>8.8899999856948853E-2</v>
      </c>
      <c r="S3858" s="325">
        <v>9.2799998819828033E-2</v>
      </c>
    </row>
    <row r="3859" spans="1:19" x14ac:dyDescent="0.25">
      <c r="A3859" t="s">
        <v>478</v>
      </c>
      <c r="B3859" t="s">
        <v>284</v>
      </c>
      <c r="C3859" t="s">
        <v>309</v>
      </c>
      <c r="D3859" t="s">
        <v>477</v>
      </c>
      <c r="E3859" t="s">
        <v>148</v>
      </c>
      <c r="F3859" t="s">
        <v>149</v>
      </c>
      <c r="G3859">
        <v>21</v>
      </c>
      <c r="H3859" t="s">
        <v>254</v>
      </c>
      <c r="I3859" t="s">
        <v>521</v>
      </c>
      <c r="J3859" t="s">
        <v>522</v>
      </c>
      <c r="K3859" s="142">
        <v>80</v>
      </c>
      <c r="L3859" s="326">
        <v>5.1150001585483551E-2</v>
      </c>
      <c r="M3859" s="326">
        <v>5.2080001682043083E-2</v>
      </c>
      <c r="N3859" s="142">
        <v>267</v>
      </c>
      <c r="O3859" s="326">
        <v>5.737999826669693E-2</v>
      </c>
      <c r="P3859" s="326">
        <v>5.8949999511241913E-2</v>
      </c>
      <c r="Q3859" s="142">
        <v>7517</v>
      </c>
      <c r="R3859" s="326">
        <v>6.0920000076293952E-2</v>
      </c>
      <c r="S3859" s="326">
        <v>6.3589997589588165E-2</v>
      </c>
    </row>
    <row r="3860" spans="1:19" x14ac:dyDescent="0.25">
      <c r="A3860" t="s">
        <v>478</v>
      </c>
      <c r="B3860" t="s">
        <v>284</v>
      </c>
      <c r="C3860" t="s">
        <v>309</v>
      </c>
      <c r="D3860" t="s">
        <v>477</v>
      </c>
      <c r="E3860" t="s">
        <v>148</v>
      </c>
      <c r="F3860" t="s">
        <v>149</v>
      </c>
      <c r="G3860" s="133">
        <v>21</v>
      </c>
      <c r="H3860" t="s">
        <v>254</v>
      </c>
      <c r="I3860" t="s">
        <v>521</v>
      </c>
      <c r="J3860" t="s">
        <v>438</v>
      </c>
      <c r="K3860" s="327">
        <v>28</v>
      </c>
      <c r="L3860" s="326">
        <v>1.7899999395012859E-2</v>
      </c>
      <c r="N3860" s="327">
        <v>124</v>
      </c>
      <c r="O3860" s="326">
        <v>2.665000036358833E-2</v>
      </c>
      <c r="Q3860" s="327">
        <v>5183</v>
      </c>
      <c r="R3860" s="326">
        <v>4.2010001838207238E-2</v>
      </c>
      <c r="S3860" s="325"/>
    </row>
    <row r="3861" spans="1:19" x14ac:dyDescent="0.25">
      <c r="A3861" t="s">
        <v>478</v>
      </c>
      <c r="B3861" t="s">
        <v>284</v>
      </c>
      <c r="C3861" t="s">
        <v>309</v>
      </c>
      <c r="D3861" t="s">
        <v>477</v>
      </c>
      <c r="E3861" t="s">
        <v>148</v>
      </c>
      <c r="F3861" t="s">
        <v>149</v>
      </c>
      <c r="G3861" s="133">
        <v>21</v>
      </c>
      <c r="H3861" t="s">
        <v>254</v>
      </c>
      <c r="I3861" t="s">
        <v>517</v>
      </c>
      <c r="J3861" t="s">
        <v>520</v>
      </c>
      <c r="K3861" s="327">
        <v>628</v>
      </c>
      <c r="L3861" s="326">
        <v>0.40152999758720398</v>
      </c>
      <c r="N3861" s="327">
        <v>1657</v>
      </c>
      <c r="O3861" s="326">
        <v>0.35611000657081598</v>
      </c>
      <c r="Q3861" s="327">
        <v>43571</v>
      </c>
      <c r="R3861" s="326">
        <v>0.35313001275062561</v>
      </c>
      <c r="S3861" s="325"/>
    </row>
    <row r="3862" spans="1:19" x14ac:dyDescent="0.25">
      <c r="A3862" t="s">
        <v>478</v>
      </c>
      <c r="B3862" t="s">
        <v>284</v>
      </c>
      <c r="C3862" t="s">
        <v>309</v>
      </c>
      <c r="D3862" t="s">
        <v>477</v>
      </c>
      <c r="E3862" t="s">
        <v>148</v>
      </c>
      <c r="F3862" t="s">
        <v>149</v>
      </c>
      <c r="G3862" s="133">
        <v>21</v>
      </c>
      <c r="H3862" t="s">
        <v>254</v>
      </c>
      <c r="I3862" t="s">
        <v>517</v>
      </c>
      <c r="J3862" t="s">
        <v>519</v>
      </c>
      <c r="K3862" s="327">
        <v>418</v>
      </c>
      <c r="L3862" s="326">
        <v>0.26725998520851141</v>
      </c>
      <c r="N3862" s="327">
        <v>1331</v>
      </c>
      <c r="O3862" s="326">
        <v>0.28604999184608459</v>
      </c>
      <c r="Q3862" s="327">
        <v>34904</v>
      </c>
      <c r="R3862" s="326">
        <v>0.28288999199867249</v>
      </c>
      <c r="S3862" s="325"/>
    </row>
    <row r="3863" spans="1:19" x14ac:dyDescent="0.25">
      <c r="A3863" t="s">
        <v>478</v>
      </c>
      <c r="B3863" t="s">
        <v>284</v>
      </c>
      <c r="C3863" t="s">
        <v>309</v>
      </c>
      <c r="D3863" t="s">
        <v>477</v>
      </c>
      <c r="E3863" t="s">
        <v>148</v>
      </c>
      <c r="F3863" t="s">
        <v>149</v>
      </c>
      <c r="G3863" s="133">
        <v>21</v>
      </c>
      <c r="H3863" t="s">
        <v>254</v>
      </c>
      <c r="I3863" t="s">
        <v>517</v>
      </c>
      <c r="J3863" t="s">
        <v>518</v>
      </c>
      <c r="K3863" s="327">
        <v>518</v>
      </c>
      <c r="L3863" s="326">
        <v>0.3312000036239624</v>
      </c>
      <c r="N3863" s="327">
        <v>1665</v>
      </c>
      <c r="O3863" s="326">
        <v>0.3578299880027771</v>
      </c>
      <c r="Q3863" s="327">
        <v>44910</v>
      </c>
      <c r="R3863" s="326">
        <v>0.3639799952507019</v>
      </c>
      <c r="S3863" s="325"/>
    </row>
    <row r="3864" spans="1:19" x14ac:dyDescent="0.25">
      <c r="A3864" t="s">
        <v>478</v>
      </c>
      <c r="B3864" t="s">
        <v>284</v>
      </c>
      <c r="C3864" t="s">
        <v>309</v>
      </c>
      <c r="D3864" t="s">
        <v>477</v>
      </c>
      <c r="E3864" t="s">
        <v>148</v>
      </c>
      <c r="F3864" t="s">
        <v>149</v>
      </c>
      <c r="G3864" s="133">
        <v>21</v>
      </c>
      <c r="H3864" t="s">
        <v>254</v>
      </c>
      <c r="I3864" t="s">
        <v>513</v>
      </c>
      <c r="J3864" t="s">
        <v>516</v>
      </c>
      <c r="K3864" s="327">
        <v>53</v>
      </c>
      <c r="L3864" s="326">
        <v>3.3890001475810998E-2</v>
      </c>
      <c r="M3864" s="326">
        <v>4.0059998631477363E-2</v>
      </c>
      <c r="N3864" s="327">
        <v>136</v>
      </c>
      <c r="O3864" s="326">
        <v>2.9230000451207161E-2</v>
      </c>
      <c r="P3864" s="326">
        <v>3.1679999083280563E-2</v>
      </c>
      <c r="Q3864" s="327">
        <v>4179</v>
      </c>
      <c r="R3864" s="326">
        <v>3.3870000392198563E-2</v>
      </c>
      <c r="S3864" s="325">
        <v>3.8320001214742661E-2</v>
      </c>
    </row>
    <row r="3865" spans="1:19" x14ac:dyDescent="0.25">
      <c r="A3865" t="s">
        <v>478</v>
      </c>
      <c r="B3865" t="s">
        <v>284</v>
      </c>
      <c r="C3865" t="s">
        <v>309</v>
      </c>
      <c r="D3865" t="s">
        <v>477</v>
      </c>
      <c r="E3865" t="s">
        <v>148</v>
      </c>
      <c r="F3865" t="s">
        <v>149</v>
      </c>
      <c r="G3865" s="133">
        <v>21</v>
      </c>
      <c r="H3865" t="s">
        <v>254</v>
      </c>
      <c r="I3865" t="s">
        <v>513</v>
      </c>
      <c r="J3865" t="s">
        <v>515</v>
      </c>
      <c r="K3865" s="327">
        <v>135</v>
      </c>
      <c r="L3865" s="326">
        <v>8.6319997906684875E-2</v>
      </c>
      <c r="M3865" s="326">
        <v>0.10204000025987631</v>
      </c>
      <c r="N3865" s="327">
        <v>493</v>
      </c>
      <c r="O3865" s="326">
        <v>0.1059499979019165</v>
      </c>
      <c r="P3865" s="326">
        <v>0.1148400008678436</v>
      </c>
      <c r="Q3865" s="327">
        <v>13286</v>
      </c>
      <c r="R3865" s="326">
        <v>0.1076800003647804</v>
      </c>
      <c r="S3865" s="325">
        <v>0.12182000279426571</v>
      </c>
    </row>
    <row r="3866" spans="1:19" x14ac:dyDescent="0.25">
      <c r="A3866" t="s">
        <v>478</v>
      </c>
      <c r="B3866" t="s">
        <v>284</v>
      </c>
      <c r="C3866" t="s">
        <v>309</v>
      </c>
      <c r="D3866" t="s">
        <v>477</v>
      </c>
      <c r="E3866" t="s">
        <v>148</v>
      </c>
      <c r="F3866" t="s">
        <v>149</v>
      </c>
      <c r="G3866" s="133">
        <v>21</v>
      </c>
      <c r="H3866" t="s">
        <v>254</v>
      </c>
      <c r="I3866" t="s">
        <v>513</v>
      </c>
      <c r="J3866" t="s">
        <v>514</v>
      </c>
      <c r="K3866" s="327">
        <v>1135</v>
      </c>
      <c r="L3866" s="326">
        <v>0.7257000207901001</v>
      </c>
      <c r="M3866" s="326">
        <v>0.85790002346038818</v>
      </c>
      <c r="N3866" s="327">
        <v>3664</v>
      </c>
      <c r="O3866" s="326">
        <v>0.78745001554489136</v>
      </c>
      <c r="P3866" s="326">
        <v>0.85347998142242432</v>
      </c>
      <c r="Q3866" s="327">
        <v>91601</v>
      </c>
      <c r="R3866" s="326">
        <v>0.74239999055862427</v>
      </c>
      <c r="S3866" s="325">
        <v>0.83986997604370117</v>
      </c>
    </row>
    <row r="3867" spans="1:19" x14ac:dyDescent="0.25">
      <c r="A3867" t="s">
        <v>478</v>
      </c>
      <c r="B3867" t="s">
        <v>284</v>
      </c>
      <c r="C3867" t="s">
        <v>309</v>
      </c>
      <c r="D3867" t="s">
        <v>477</v>
      </c>
      <c r="E3867" t="s">
        <v>148</v>
      </c>
      <c r="F3867" t="s">
        <v>149</v>
      </c>
      <c r="G3867">
        <v>21</v>
      </c>
      <c r="H3867" t="s">
        <v>254</v>
      </c>
      <c r="I3867" t="s">
        <v>513</v>
      </c>
      <c r="J3867" t="s">
        <v>512</v>
      </c>
      <c r="K3867" s="142">
        <v>241</v>
      </c>
      <c r="L3867" s="326">
        <v>0.15409000217914581</v>
      </c>
      <c r="N3867" s="142">
        <v>360</v>
      </c>
      <c r="O3867" s="326">
        <v>7.7370002865791321E-2</v>
      </c>
      <c r="Q3867" s="142">
        <v>14319</v>
      </c>
      <c r="R3867" s="326">
        <v>0.11604999750852581</v>
      </c>
    </row>
    <row r="3868" spans="1:19" x14ac:dyDescent="0.25">
      <c r="A3868" t="s">
        <v>478</v>
      </c>
      <c r="B3868" t="s">
        <v>284</v>
      </c>
      <c r="C3868" t="s">
        <v>309</v>
      </c>
      <c r="D3868" t="s">
        <v>477</v>
      </c>
      <c r="E3868" t="s">
        <v>148</v>
      </c>
      <c r="F3868" t="s">
        <v>149</v>
      </c>
      <c r="G3868">
        <v>21</v>
      </c>
      <c r="H3868" t="s">
        <v>254</v>
      </c>
      <c r="I3868" t="s">
        <v>575</v>
      </c>
      <c r="J3868" t="s">
        <v>511</v>
      </c>
      <c r="K3868" s="142">
        <v>9</v>
      </c>
      <c r="L3868" s="326">
        <v>5.7500000111758709E-3</v>
      </c>
      <c r="M3868" s="326">
        <v>6.1300001107156277E-3</v>
      </c>
      <c r="N3868" s="142">
        <v>24</v>
      </c>
      <c r="O3868" s="326">
        <v>5.1600001752376556E-3</v>
      </c>
      <c r="P3868" s="326">
        <v>5.350000225007534E-3</v>
      </c>
      <c r="Q3868" s="142">
        <v>5100</v>
      </c>
      <c r="R3868" s="326">
        <v>4.1329998522996902E-2</v>
      </c>
      <c r="S3868" s="326">
        <v>4.4070001691579819E-2</v>
      </c>
    </row>
    <row r="3869" spans="1:19" x14ac:dyDescent="0.25">
      <c r="A3869" t="s">
        <v>478</v>
      </c>
      <c r="B3869" t="s">
        <v>284</v>
      </c>
      <c r="C3869" t="s">
        <v>309</v>
      </c>
      <c r="D3869" t="s">
        <v>477</v>
      </c>
      <c r="E3869" t="s">
        <v>148</v>
      </c>
      <c r="F3869" t="s">
        <v>149</v>
      </c>
      <c r="G3869" s="133">
        <v>21</v>
      </c>
      <c r="H3869" t="s">
        <v>254</v>
      </c>
      <c r="I3869" t="s">
        <v>575</v>
      </c>
      <c r="J3869" t="s">
        <v>510</v>
      </c>
      <c r="K3869" s="327">
        <v>2</v>
      </c>
      <c r="L3869" s="326">
        <v>1.27999996766448E-3</v>
      </c>
      <c r="M3869" s="326">
        <v>1.3599999947473409E-3</v>
      </c>
      <c r="N3869" s="327">
        <v>6</v>
      </c>
      <c r="O3869" s="326">
        <v>1.2900000438094139E-3</v>
      </c>
      <c r="P3869" s="326">
        <v>1.3399999588727951E-3</v>
      </c>
      <c r="Q3869" s="327">
        <v>2781</v>
      </c>
      <c r="R3869" s="326">
        <v>2.2539999336004261E-2</v>
      </c>
      <c r="S3869" s="325">
        <v>2.4029999971389771E-2</v>
      </c>
    </row>
    <row r="3870" spans="1:19" x14ac:dyDescent="0.25">
      <c r="A3870" t="s">
        <v>478</v>
      </c>
      <c r="B3870" t="s">
        <v>284</v>
      </c>
      <c r="C3870" t="s">
        <v>309</v>
      </c>
      <c r="D3870" t="s">
        <v>477</v>
      </c>
      <c r="E3870" t="s">
        <v>148</v>
      </c>
      <c r="F3870" t="s">
        <v>149</v>
      </c>
      <c r="G3870" s="133">
        <v>21</v>
      </c>
      <c r="H3870" t="s">
        <v>254</v>
      </c>
      <c r="I3870" t="s">
        <v>575</v>
      </c>
      <c r="J3870" t="s">
        <v>509</v>
      </c>
      <c r="K3870" s="327">
        <v>2</v>
      </c>
      <c r="L3870" s="326">
        <v>1.27999996766448E-3</v>
      </c>
      <c r="M3870" s="326">
        <v>1.3599999947473409E-3</v>
      </c>
      <c r="N3870" s="327">
        <v>13</v>
      </c>
      <c r="O3870" s="326">
        <v>2.79000005684793E-3</v>
      </c>
      <c r="P3870" s="326">
        <v>2.899999963119626E-3</v>
      </c>
      <c r="Q3870" s="327">
        <v>909</v>
      </c>
      <c r="R3870" s="326">
        <v>7.3699997738003731E-3</v>
      </c>
      <c r="S3870" s="325">
        <v>7.8499997034668922E-3</v>
      </c>
    </row>
    <row r="3871" spans="1:19" x14ac:dyDescent="0.25">
      <c r="A3871" t="s">
        <v>478</v>
      </c>
      <c r="B3871" t="s">
        <v>284</v>
      </c>
      <c r="C3871" t="s">
        <v>309</v>
      </c>
      <c r="D3871" t="s">
        <v>477</v>
      </c>
      <c r="E3871" t="s">
        <v>148</v>
      </c>
      <c r="F3871" t="s">
        <v>149</v>
      </c>
      <c r="G3871" s="133">
        <v>21</v>
      </c>
      <c r="H3871" t="s">
        <v>254</v>
      </c>
      <c r="I3871" t="s">
        <v>575</v>
      </c>
      <c r="J3871" t="s">
        <v>508</v>
      </c>
      <c r="K3871" s="327">
        <v>2</v>
      </c>
      <c r="L3871" s="326">
        <v>1.27999996766448E-3</v>
      </c>
      <c r="M3871" s="326">
        <v>1.3599999947473409E-3</v>
      </c>
      <c r="N3871" s="327">
        <v>11</v>
      </c>
      <c r="O3871" s="326">
        <v>2.360000042244792E-3</v>
      </c>
      <c r="P3871" s="326">
        <v>2.4500000290572639E-3</v>
      </c>
      <c r="Q3871" s="327">
        <v>2219</v>
      </c>
      <c r="R3871" s="326">
        <v>1.7980000004172329E-2</v>
      </c>
      <c r="S3871" s="325">
        <v>1.9169999286532399E-2</v>
      </c>
    </row>
    <row r="3872" spans="1:19" x14ac:dyDescent="0.25">
      <c r="A3872" t="s">
        <v>478</v>
      </c>
      <c r="B3872" t="s">
        <v>284</v>
      </c>
      <c r="C3872" t="s">
        <v>309</v>
      </c>
      <c r="D3872" t="s">
        <v>477</v>
      </c>
      <c r="E3872" t="s">
        <v>148</v>
      </c>
      <c r="F3872" t="s">
        <v>149</v>
      </c>
      <c r="G3872" s="133">
        <v>21</v>
      </c>
      <c r="H3872" t="s">
        <v>254</v>
      </c>
      <c r="I3872" t="s">
        <v>575</v>
      </c>
      <c r="J3872" t="s">
        <v>438</v>
      </c>
      <c r="K3872" s="327">
        <v>97</v>
      </c>
      <c r="L3872" s="326">
        <v>6.2020000070333481E-2</v>
      </c>
      <c r="N3872" s="327">
        <v>168</v>
      </c>
      <c r="O3872" s="326">
        <v>3.6109998822212219E-2</v>
      </c>
      <c r="Q3872" s="327">
        <v>7648</v>
      </c>
      <c r="R3872" s="326">
        <v>6.1980001628398902E-2</v>
      </c>
      <c r="S3872" s="325"/>
    </row>
    <row r="3873" spans="1:19" x14ac:dyDescent="0.25">
      <c r="A3873" t="s">
        <v>478</v>
      </c>
      <c r="B3873" t="s">
        <v>284</v>
      </c>
      <c r="C3873" t="s">
        <v>309</v>
      </c>
      <c r="D3873" t="s">
        <v>477</v>
      </c>
      <c r="E3873" t="s">
        <v>148</v>
      </c>
      <c r="F3873" t="s">
        <v>149</v>
      </c>
      <c r="G3873" s="133">
        <v>21</v>
      </c>
      <c r="H3873" t="s">
        <v>254</v>
      </c>
      <c r="I3873" t="s">
        <v>575</v>
      </c>
      <c r="J3873" t="s">
        <v>507</v>
      </c>
      <c r="K3873" s="327">
        <v>1452</v>
      </c>
      <c r="L3873" s="326">
        <v>0.9283900260925293</v>
      </c>
      <c r="M3873" s="326">
        <v>0.9897800087928772</v>
      </c>
      <c r="N3873" s="327">
        <v>4431</v>
      </c>
      <c r="O3873" s="326">
        <v>0.95228999853134155</v>
      </c>
      <c r="P3873" s="326">
        <v>0.98795998096466064</v>
      </c>
      <c r="Q3873" s="327">
        <v>104728</v>
      </c>
      <c r="R3873" s="326">
        <v>0.84878998994827271</v>
      </c>
      <c r="S3873" s="325">
        <v>0.90487998723983765</v>
      </c>
    </row>
    <row r="3874" spans="1:19" x14ac:dyDescent="0.25">
      <c r="A3874" t="s">
        <v>478</v>
      </c>
      <c r="B3874" t="s">
        <v>284</v>
      </c>
      <c r="C3874" t="s">
        <v>309</v>
      </c>
      <c r="D3874" t="s">
        <v>477</v>
      </c>
      <c r="E3874" t="s">
        <v>148</v>
      </c>
      <c r="F3874" t="s">
        <v>149</v>
      </c>
      <c r="G3874">
        <v>21</v>
      </c>
      <c r="H3874" t="s">
        <v>254</v>
      </c>
      <c r="I3874" t="s">
        <v>576</v>
      </c>
      <c r="J3874" t="s">
        <v>485</v>
      </c>
      <c r="K3874" s="142">
        <v>0</v>
      </c>
      <c r="L3874" s="326">
        <v>0</v>
      </c>
      <c r="N3874" s="142">
        <v>0</v>
      </c>
      <c r="O3874" s="326">
        <v>0</v>
      </c>
      <c r="Q3874" s="142">
        <v>2</v>
      </c>
      <c r="R3874" s="326">
        <v>1.99999994947575E-5</v>
      </c>
      <c r="S3874" s="326">
        <v>0.5</v>
      </c>
    </row>
    <row r="3875" spans="1:19" x14ac:dyDescent="0.25">
      <c r="A3875" t="s">
        <v>478</v>
      </c>
      <c r="B3875" t="s">
        <v>284</v>
      </c>
      <c r="C3875" t="s">
        <v>309</v>
      </c>
      <c r="D3875" t="s">
        <v>477</v>
      </c>
      <c r="E3875" t="s">
        <v>148</v>
      </c>
      <c r="F3875" t="s">
        <v>149</v>
      </c>
      <c r="G3875" s="133">
        <v>21</v>
      </c>
      <c r="H3875" t="s">
        <v>254</v>
      </c>
      <c r="I3875" t="s">
        <v>576</v>
      </c>
      <c r="J3875" t="s">
        <v>484</v>
      </c>
      <c r="K3875" s="327">
        <v>0</v>
      </c>
      <c r="L3875" s="326">
        <v>0</v>
      </c>
      <c r="N3875" s="327">
        <v>0</v>
      </c>
      <c r="O3875" s="326">
        <v>0</v>
      </c>
      <c r="Q3875" s="327">
        <v>2</v>
      </c>
      <c r="R3875" s="326">
        <v>1.99999994947575E-5</v>
      </c>
      <c r="S3875" s="325">
        <v>0.5</v>
      </c>
    </row>
    <row r="3876" spans="1:19" x14ac:dyDescent="0.25">
      <c r="A3876" t="s">
        <v>478</v>
      </c>
      <c r="B3876" t="s">
        <v>284</v>
      </c>
      <c r="C3876" t="s">
        <v>309</v>
      </c>
      <c r="D3876" t="s">
        <v>477</v>
      </c>
      <c r="E3876" t="s">
        <v>148</v>
      </c>
      <c r="F3876" t="s">
        <v>149</v>
      </c>
      <c r="G3876" s="133">
        <v>21</v>
      </c>
      <c r="H3876" t="s">
        <v>254</v>
      </c>
      <c r="I3876" t="s">
        <v>576</v>
      </c>
      <c r="J3876" t="s">
        <v>438</v>
      </c>
      <c r="K3876" s="327">
        <v>1564</v>
      </c>
      <c r="L3876" s="326">
        <v>1</v>
      </c>
      <c r="N3876" s="327">
        <v>4653</v>
      </c>
      <c r="O3876" s="326">
        <v>1</v>
      </c>
      <c r="Q3876" s="327">
        <v>123381</v>
      </c>
      <c r="R3876" s="326">
        <v>0.99997001886367798</v>
      </c>
      <c r="S3876" s="325"/>
    </row>
    <row r="3877" spans="1:19" x14ac:dyDescent="0.25">
      <c r="A3877" t="s">
        <v>478</v>
      </c>
      <c r="B3877" t="s">
        <v>284</v>
      </c>
      <c r="C3877" t="s">
        <v>309</v>
      </c>
      <c r="D3877" t="s">
        <v>477</v>
      </c>
      <c r="E3877" t="s">
        <v>148</v>
      </c>
      <c r="F3877" t="s">
        <v>149</v>
      </c>
      <c r="G3877" s="133">
        <v>21</v>
      </c>
      <c r="H3877" t="s">
        <v>254</v>
      </c>
      <c r="I3877" t="s">
        <v>504</v>
      </c>
      <c r="J3877" t="s">
        <v>506</v>
      </c>
      <c r="K3877" s="327">
        <v>241</v>
      </c>
      <c r="L3877" s="326">
        <v>0.15409000217914581</v>
      </c>
      <c r="N3877" s="327">
        <v>360</v>
      </c>
      <c r="O3877" s="326">
        <v>7.7370002865791321E-2</v>
      </c>
      <c r="Q3877" s="327">
        <v>14319</v>
      </c>
      <c r="R3877" s="326">
        <v>0.11604999750852581</v>
      </c>
      <c r="S3877" s="325"/>
    </row>
    <row r="3878" spans="1:19" x14ac:dyDescent="0.25">
      <c r="A3878" t="s">
        <v>478</v>
      </c>
      <c r="B3878" t="s">
        <v>284</v>
      </c>
      <c r="C3878" t="s">
        <v>309</v>
      </c>
      <c r="D3878" t="s">
        <v>477</v>
      </c>
      <c r="E3878" t="s">
        <v>148</v>
      </c>
      <c r="F3878" t="s">
        <v>149</v>
      </c>
      <c r="G3878" s="133">
        <v>21</v>
      </c>
      <c r="H3878" t="s">
        <v>254</v>
      </c>
      <c r="I3878" t="s">
        <v>504</v>
      </c>
      <c r="J3878" t="s">
        <v>424</v>
      </c>
      <c r="K3878" s="327">
        <v>135</v>
      </c>
      <c r="L3878" s="326">
        <v>8.6319997906684875E-2</v>
      </c>
      <c r="M3878" s="326">
        <v>0.10204000025987631</v>
      </c>
      <c r="N3878" s="327">
        <v>493</v>
      </c>
      <c r="O3878" s="326">
        <v>0.1059499979019165</v>
      </c>
      <c r="P3878" s="326">
        <v>0.1148400008678436</v>
      </c>
      <c r="Q3878" s="327">
        <v>13286</v>
      </c>
      <c r="R3878" s="326">
        <v>0.1076800003647804</v>
      </c>
      <c r="S3878" s="325">
        <v>0.12182000279426571</v>
      </c>
    </row>
    <row r="3879" spans="1:19" x14ac:dyDescent="0.25">
      <c r="A3879" t="s">
        <v>478</v>
      </c>
      <c r="B3879" t="s">
        <v>284</v>
      </c>
      <c r="C3879" t="s">
        <v>309</v>
      </c>
      <c r="D3879" t="s">
        <v>477</v>
      </c>
      <c r="E3879" t="s">
        <v>148</v>
      </c>
      <c r="F3879" t="s">
        <v>149</v>
      </c>
      <c r="G3879" s="133">
        <v>21</v>
      </c>
      <c r="H3879" t="s">
        <v>254</v>
      </c>
      <c r="I3879" t="s">
        <v>504</v>
      </c>
      <c r="J3879" t="s">
        <v>455</v>
      </c>
      <c r="K3879" s="327">
        <v>516</v>
      </c>
      <c r="L3879" s="326">
        <v>0.32991999387741089</v>
      </c>
      <c r="M3879" s="326">
        <v>0.39002001285552979</v>
      </c>
      <c r="N3879" s="327">
        <v>1733</v>
      </c>
      <c r="O3879" s="326">
        <v>0.37244999408721918</v>
      </c>
      <c r="P3879" s="326">
        <v>0.40367999672889709</v>
      </c>
      <c r="Q3879" s="327">
        <v>43045</v>
      </c>
      <c r="R3879" s="326">
        <v>0.34887000918388372</v>
      </c>
      <c r="S3879" s="325">
        <v>0.39467000961303711</v>
      </c>
    </row>
    <row r="3880" spans="1:19" x14ac:dyDescent="0.25">
      <c r="A3880" t="s">
        <v>478</v>
      </c>
      <c r="B3880" t="s">
        <v>284</v>
      </c>
      <c r="C3880" t="s">
        <v>309</v>
      </c>
      <c r="D3880" t="s">
        <v>477</v>
      </c>
      <c r="E3880" t="s">
        <v>148</v>
      </c>
      <c r="F3880" t="s">
        <v>149</v>
      </c>
      <c r="G3880" s="133">
        <v>21</v>
      </c>
      <c r="H3880" t="s">
        <v>254</v>
      </c>
      <c r="I3880" t="s">
        <v>504</v>
      </c>
      <c r="J3880" t="s">
        <v>505</v>
      </c>
      <c r="K3880" s="327">
        <v>557</v>
      </c>
      <c r="L3880" s="326">
        <v>0.35613998770713812</v>
      </c>
      <c r="M3880" s="326">
        <v>0.42100998759269709</v>
      </c>
      <c r="N3880" s="327">
        <v>1745</v>
      </c>
      <c r="O3880" s="326">
        <v>0.37503001093864441</v>
      </c>
      <c r="P3880" s="326">
        <v>0.40648001432418818</v>
      </c>
      <c r="Q3880" s="327">
        <v>42835</v>
      </c>
      <c r="R3880" s="326">
        <v>0.34716999530792242</v>
      </c>
      <c r="S3880" s="325">
        <v>0.39274001121521002</v>
      </c>
    </row>
    <row r="3881" spans="1:19" x14ac:dyDescent="0.25">
      <c r="A3881" t="s">
        <v>478</v>
      </c>
      <c r="B3881" t="s">
        <v>284</v>
      </c>
      <c r="C3881" t="s">
        <v>309</v>
      </c>
      <c r="D3881" t="s">
        <v>477</v>
      </c>
      <c r="E3881" t="s">
        <v>148</v>
      </c>
      <c r="F3881" t="s">
        <v>149</v>
      </c>
      <c r="G3881">
        <v>21</v>
      </c>
      <c r="H3881" t="s">
        <v>254</v>
      </c>
      <c r="I3881" t="s">
        <v>504</v>
      </c>
      <c r="J3881" t="s">
        <v>503</v>
      </c>
      <c r="K3881" s="142">
        <v>115</v>
      </c>
      <c r="L3881" s="326">
        <v>7.3530003428459167E-2</v>
      </c>
      <c r="M3881" s="326">
        <v>8.6920000612735748E-2</v>
      </c>
      <c r="N3881" s="142">
        <v>322</v>
      </c>
      <c r="O3881" s="326">
        <v>6.9200001657009125E-2</v>
      </c>
      <c r="P3881" s="326">
        <v>7.5010001659393311E-2</v>
      </c>
      <c r="Q3881" s="142">
        <v>9900</v>
      </c>
      <c r="R3881" s="326">
        <v>8.0239996314048767E-2</v>
      </c>
      <c r="S3881" s="326">
        <v>9.0769998729228973E-2</v>
      </c>
    </row>
    <row r="3882" spans="1:19" x14ac:dyDescent="0.25">
      <c r="A3882" t="s">
        <v>478</v>
      </c>
      <c r="B3882" t="s">
        <v>284</v>
      </c>
      <c r="C3882" t="s">
        <v>309</v>
      </c>
      <c r="D3882" t="s">
        <v>477</v>
      </c>
      <c r="E3882" t="s">
        <v>148</v>
      </c>
      <c r="F3882" t="s">
        <v>149</v>
      </c>
      <c r="G3882" s="133">
        <v>21</v>
      </c>
      <c r="H3882" t="s">
        <v>254</v>
      </c>
      <c r="I3882" t="s">
        <v>501</v>
      </c>
      <c r="J3882" t="s">
        <v>502</v>
      </c>
      <c r="K3882" s="327">
        <v>241</v>
      </c>
      <c r="L3882" s="326">
        <v>0.15409000217914581</v>
      </c>
      <c r="N3882" s="327">
        <v>360</v>
      </c>
      <c r="O3882" s="326">
        <v>7.7370002865791321E-2</v>
      </c>
      <c r="Q3882" s="327">
        <v>14319</v>
      </c>
      <c r="R3882" s="326">
        <v>0.11604999750852581</v>
      </c>
      <c r="S3882" s="325"/>
    </row>
    <row r="3883" spans="1:19" x14ac:dyDescent="0.25">
      <c r="A3883" t="s">
        <v>478</v>
      </c>
      <c r="B3883" t="s">
        <v>284</v>
      </c>
      <c r="C3883" t="s">
        <v>309</v>
      </c>
      <c r="D3883" t="s">
        <v>477</v>
      </c>
      <c r="E3883" t="s">
        <v>148</v>
      </c>
      <c r="F3883" t="s">
        <v>149</v>
      </c>
      <c r="G3883">
        <v>21</v>
      </c>
      <c r="H3883" t="s">
        <v>254</v>
      </c>
      <c r="I3883" t="s">
        <v>501</v>
      </c>
      <c r="J3883" t="s">
        <v>500</v>
      </c>
      <c r="K3883" s="142">
        <v>1323</v>
      </c>
      <c r="L3883" s="326">
        <v>0.84591001272201538</v>
      </c>
      <c r="M3883" s="326">
        <v>1</v>
      </c>
      <c r="N3883" s="142">
        <v>4293</v>
      </c>
      <c r="O3883" s="326">
        <v>0.92263001203536987</v>
      </c>
      <c r="P3883" s="326">
        <v>1</v>
      </c>
      <c r="Q3883" s="142">
        <v>109066</v>
      </c>
      <c r="R3883" s="326">
        <v>0.88394999504089355</v>
      </c>
      <c r="S3883" s="326">
        <v>1</v>
      </c>
    </row>
    <row r="3884" spans="1:19" x14ac:dyDescent="0.25">
      <c r="A3884" t="s">
        <v>478</v>
      </c>
      <c r="B3884" t="s">
        <v>284</v>
      </c>
      <c r="C3884" t="s">
        <v>309</v>
      </c>
      <c r="D3884" t="s">
        <v>477</v>
      </c>
      <c r="E3884" t="s">
        <v>148</v>
      </c>
      <c r="F3884" t="s">
        <v>149</v>
      </c>
      <c r="G3884" s="133">
        <v>21</v>
      </c>
      <c r="H3884" t="s">
        <v>254</v>
      </c>
      <c r="I3884" t="s">
        <v>577</v>
      </c>
      <c r="J3884" t="s">
        <v>493</v>
      </c>
      <c r="K3884" s="327">
        <v>1064</v>
      </c>
      <c r="L3884" s="326">
        <v>0.68031001091003418</v>
      </c>
      <c r="N3884" s="327">
        <v>2210</v>
      </c>
      <c r="O3884" s="326">
        <v>0.47495999932289118</v>
      </c>
      <c r="Q3884" s="327">
        <v>45663</v>
      </c>
      <c r="R3884" s="326">
        <v>0.37009000778198242</v>
      </c>
      <c r="S3884" s="325"/>
    </row>
    <row r="3885" spans="1:19" x14ac:dyDescent="0.25">
      <c r="A3885" t="s">
        <v>478</v>
      </c>
      <c r="B3885" t="s">
        <v>284</v>
      </c>
      <c r="C3885" t="s">
        <v>309</v>
      </c>
      <c r="D3885" t="s">
        <v>477</v>
      </c>
      <c r="E3885" t="s">
        <v>148</v>
      </c>
      <c r="F3885" t="s">
        <v>149</v>
      </c>
      <c r="G3885">
        <v>21</v>
      </c>
      <c r="H3885" t="s">
        <v>254</v>
      </c>
      <c r="I3885" t="s">
        <v>577</v>
      </c>
      <c r="J3885" t="s">
        <v>492</v>
      </c>
      <c r="K3885" s="142">
        <v>400</v>
      </c>
      <c r="L3885" s="326">
        <v>0.25575000047683721</v>
      </c>
      <c r="M3885" s="326">
        <v>0.80000001192092896</v>
      </c>
      <c r="N3885" s="142">
        <v>2026</v>
      </c>
      <c r="O3885" s="326">
        <v>0.43542000651359558</v>
      </c>
      <c r="P3885" s="326">
        <v>0.82930999994277954</v>
      </c>
      <c r="Q3885" s="142">
        <v>63272</v>
      </c>
      <c r="R3885" s="326">
        <v>0.51279997825622559</v>
      </c>
      <c r="S3885" s="326">
        <v>0.81407999992370605</v>
      </c>
    </row>
    <row r="3886" spans="1:19" x14ac:dyDescent="0.25">
      <c r="A3886" t="s">
        <v>478</v>
      </c>
      <c r="B3886" t="s">
        <v>284</v>
      </c>
      <c r="C3886" t="s">
        <v>309</v>
      </c>
      <c r="D3886" t="s">
        <v>477</v>
      </c>
      <c r="E3886" t="s">
        <v>148</v>
      </c>
      <c r="F3886" t="s">
        <v>149</v>
      </c>
      <c r="G3886">
        <v>21</v>
      </c>
      <c r="H3886" t="s">
        <v>254</v>
      </c>
      <c r="I3886" t="s">
        <v>577</v>
      </c>
      <c r="J3886" t="s">
        <v>491</v>
      </c>
      <c r="K3886" s="142">
        <v>67</v>
      </c>
      <c r="L3886" s="326">
        <v>4.2840000241994858E-2</v>
      </c>
      <c r="M3886" s="326">
        <v>0.13400000333786011</v>
      </c>
      <c r="N3886" s="142">
        <v>262</v>
      </c>
      <c r="O3886" s="326">
        <v>5.6310001760721207E-2</v>
      </c>
      <c r="P3886" s="326">
        <v>0.10724999755620961</v>
      </c>
      <c r="Q3886" s="142">
        <v>9186</v>
      </c>
      <c r="R3886" s="326">
        <v>7.4450001120567322E-2</v>
      </c>
      <c r="S3886" s="326">
        <v>0.11818999797105791</v>
      </c>
    </row>
    <row r="3887" spans="1:19" x14ac:dyDescent="0.25">
      <c r="A3887" t="s">
        <v>478</v>
      </c>
      <c r="B3887" t="s">
        <v>284</v>
      </c>
      <c r="C3887" t="s">
        <v>309</v>
      </c>
      <c r="D3887" t="s">
        <v>477</v>
      </c>
      <c r="E3887" t="s">
        <v>148</v>
      </c>
      <c r="F3887" t="s">
        <v>149</v>
      </c>
      <c r="G3887">
        <v>21</v>
      </c>
      <c r="H3887" t="s">
        <v>254</v>
      </c>
      <c r="I3887" t="s">
        <v>577</v>
      </c>
      <c r="J3887" t="s">
        <v>490</v>
      </c>
      <c r="K3887" s="142">
        <v>21</v>
      </c>
      <c r="L3887" s="326">
        <v>1.3430000282824039E-2</v>
      </c>
      <c r="M3887" s="326">
        <v>4.1999999433755868E-2</v>
      </c>
      <c r="N3887" s="142">
        <v>77</v>
      </c>
      <c r="O3887" s="326">
        <v>1.6550000756978989E-2</v>
      </c>
      <c r="P3887" s="326">
        <v>3.1520001590251923E-2</v>
      </c>
      <c r="Q3887" s="142">
        <v>3071</v>
      </c>
      <c r="R3887" s="326">
        <v>2.489000000059605E-2</v>
      </c>
      <c r="S3887" s="326">
        <v>3.9510000497102737E-2</v>
      </c>
    </row>
    <row r="3888" spans="1:19" x14ac:dyDescent="0.25">
      <c r="A3888" t="s">
        <v>478</v>
      </c>
      <c r="B3888" t="s">
        <v>284</v>
      </c>
      <c r="C3888" t="s">
        <v>309</v>
      </c>
      <c r="D3888" t="s">
        <v>477</v>
      </c>
      <c r="E3888" t="s">
        <v>148</v>
      </c>
      <c r="F3888" t="s">
        <v>149</v>
      </c>
      <c r="G3888" s="133">
        <v>21</v>
      </c>
      <c r="H3888" t="s">
        <v>254</v>
      </c>
      <c r="I3888" t="s">
        <v>577</v>
      </c>
      <c r="J3888" t="s">
        <v>489</v>
      </c>
      <c r="K3888" s="327">
        <v>10</v>
      </c>
      <c r="L3888" s="326">
        <v>6.3900002278387547E-3</v>
      </c>
      <c r="M3888" s="326">
        <v>1.9999999552965161E-2</v>
      </c>
      <c r="N3888" s="327">
        <v>61</v>
      </c>
      <c r="O3888" s="326">
        <v>1.310999970883131E-2</v>
      </c>
      <c r="P3888" s="326">
        <v>2.497000060975552E-2</v>
      </c>
      <c r="Q3888" s="327">
        <v>1819</v>
      </c>
      <c r="R3888" s="326">
        <v>1.473999954760075E-2</v>
      </c>
      <c r="S3888" s="325">
        <v>2.339999936521053E-2</v>
      </c>
    </row>
    <row r="3889" spans="1:19" x14ac:dyDescent="0.25">
      <c r="A3889" t="s">
        <v>478</v>
      </c>
      <c r="B3889" t="s">
        <v>284</v>
      </c>
      <c r="C3889" t="s">
        <v>309</v>
      </c>
      <c r="D3889" t="s">
        <v>477</v>
      </c>
      <c r="E3889" t="s">
        <v>148</v>
      </c>
      <c r="F3889" t="s">
        <v>149</v>
      </c>
      <c r="G3889" s="133">
        <v>21</v>
      </c>
      <c r="H3889" t="s">
        <v>254</v>
      </c>
      <c r="I3889" t="s">
        <v>577</v>
      </c>
      <c r="J3889" t="s">
        <v>488</v>
      </c>
      <c r="K3889" s="327">
        <v>2</v>
      </c>
      <c r="L3889" s="326">
        <v>1.27999996766448E-3</v>
      </c>
      <c r="M3889" s="326">
        <v>4.0000001899898052E-3</v>
      </c>
      <c r="N3889" s="327">
        <v>17</v>
      </c>
      <c r="O3889" s="326">
        <v>3.6500000860542059E-3</v>
      </c>
      <c r="P3889" s="326">
        <v>6.9599999114871034E-3</v>
      </c>
      <c r="Q3889" s="327">
        <v>374</v>
      </c>
      <c r="R3889" s="326">
        <v>3.03000002168119E-3</v>
      </c>
      <c r="S3889" s="325">
        <v>4.8099998384714127E-3</v>
      </c>
    </row>
    <row r="3890" spans="1:19" x14ac:dyDescent="0.25">
      <c r="A3890" t="s">
        <v>478</v>
      </c>
      <c r="B3890" t="s">
        <v>284</v>
      </c>
      <c r="C3890" t="s">
        <v>309</v>
      </c>
      <c r="D3890" t="s">
        <v>477</v>
      </c>
      <c r="E3890" t="s">
        <v>148</v>
      </c>
      <c r="F3890" t="s">
        <v>149</v>
      </c>
      <c r="G3890" s="133">
        <v>21</v>
      </c>
      <c r="H3890" t="s">
        <v>254</v>
      </c>
      <c r="I3890" t="s">
        <v>499</v>
      </c>
      <c r="J3890" t="s">
        <v>261</v>
      </c>
      <c r="K3890" s="327">
        <v>1556</v>
      </c>
      <c r="L3890" s="326">
        <v>0.99488002061843872</v>
      </c>
      <c r="N3890" s="327">
        <v>4618</v>
      </c>
      <c r="O3890" s="326">
        <v>0.99247997999191284</v>
      </c>
      <c r="Q3890" s="327">
        <v>122496</v>
      </c>
      <c r="R3890" s="326">
        <v>0.99278998374938965</v>
      </c>
      <c r="S3890" s="325"/>
    </row>
    <row r="3891" spans="1:19" x14ac:dyDescent="0.25">
      <c r="A3891" t="s">
        <v>478</v>
      </c>
      <c r="B3891" t="s">
        <v>284</v>
      </c>
      <c r="C3891" t="s">
        <v>309</v>
      </c>
      <c r="D3891" t="s">
        <v>477</v>
      </c>
      <c r="E3891" t="s">
        <v>148</v>
      </c>
      <c r="F3891" t="s">
        <v>149</v>
      </c>
      <c r="G3891" s="133">
        <v>21</v>
      </c>
      <c r="H3891" t="s">
        <v>254</v>
      </c>
      <c r="I3891" t="s">
        <v>499</v>
      </c>
      <c r="J3891" t="s">
        <v>262</v>
      </c>
      <c r="K3891" s="327">
        <v>8</v>
      </c>
      <c r="L3891" s="326">
        <v>5.1199998706579208E-3</v>
      </c>
      <c r="N3891" s="327">
        <v>35</v>
      </c>
      <c r="O3891" s="326">
        <v>7.519999984651804E-3</v>
      </c>
      <c r="Q3891" s="327">
        <v>889</v>
      </c>
      <c r="R3891" s="326">
        <v>7.2099999524652958E-3</v>
      </c>
      <c r="S3891" s="325"/>
    </row>
    <row r="3892" spans="1:19" x14ac:dyDescent="0.25">
      <c r="A3892" t="s">
        <v>478</v>
      </c>
      <c r="B3892" t="s">
        <v>284</v>
      </c>
      <c r="C3892" t="s">
        <v>309</v>
      </c>
      <c r="D3892" t="s">
        <v>477</v>
      </c>
      <c r="E3892" t="s">
        <v>148</v>
      </c>
      <c r="F3892" t="s">
        <v>149</v>
      </c>
      <c r="G3892" s="133">
        <v>21</v>
      </c>
      <c r="H3892" t="s">
        <v>254</v>
      </c>
      <c r="I3892" t="s">
        <v>578</v>
      </c>
      <c r="J3892" t="s">
        <v>498</v>
      </c>
      <c r="K3892" s="327">
        <v>66</v>
      </c>
      <c r="L3892" s="326">
        <v>4.2199999094009399E-2</v>
      </c>
      <c r="N3892" s="327">
        <v>456</v>
      </c>
      <c r="O3892" s="326">
        <v>9.7999997437000275E-2</v>
      </c>
      <c r="Q3892" s="327">
        <v>17871</v>
      </c>
      <c r="R3892" s="326">
        <v>0.1448400020599365</v>
      </c>
      <c r="S3892" s="325"/>
    </row>
    <row r="3893" spans="1:19" x14ac:dyDescent="0.25">
      <c r="A3893" t="s">
        <v>478</v>
      </c>
      <c r="B3893" t="s">
        <v>284</v>
      </c>
      <c r="C3893" t="s">
        <v>309</v>
      </c>
      <c r="D3893" t="s">
        <v>477</v>
      </c>
      <c r="E3893" t="s">
        <v>148</v>
      </c>
      <c r="F3893" t="s">
        <v>149</v>
      </c>
      <c r="G3893" s="133">
        <v>21</v>
      </c>
      <c r="H3893" t="s">
        <v>254</v>
      </c>
      <c r="I3893" t="s">
        <v>578</v>
      </c>
      <c r="J3893" t="s">
        <v>497</v>
      </c>
      <c r="K3893" s="327">
        <v>330</v>
      </c>
      <c r="L3893" s="326">
        <v>0.210999995470047</v>
      </c>
      <c r="N3893" s="327">
        <v>1301</v>
      </c>
      <c r="O3893" s="326">
        <v>0.27959999442100519</v>
      </c>
      <c r="Q3893" s="327">
        <v>21943</v>
      </c>
      <c r="R3893" s="326">
        <v>0.17783999443054199</v>
      </c>
      <c r="S3893" s="325"/>
    </row>
    <row r="3894" spans="1:19" x14ac:dyDescent="0.25">
      <c r="A3894" t="s">
        <v>478</v>
      </c>
      <c r="B3894" t="s">
        <v>284</v>
      </c>
      <c r="C3894" t="s">
        <v>309</v>
      </c>
      <c r="D3894" t="s">
        <v>477</v>
      </c>
      <c r="E3894" t="s">
        <v>148</v>
      </c>
      <c r="F3894" t="s">
        <v>149</v>
      </c>
      <c r="G3894" s="133">
        <v>21</v>
      </c>
      <c r="H3894" t="s">
        <v>254</v>
      </c>
      <c r="I3894" t="s">
        <v>578</v>
      </c>
      <c r="J3894" t="s">
        <v>496</v>
      </c>
      <c r="K3894" s="327">
        <v>477</v>
      </c>
      <c r="L3894" s="326">
        <v>0.30498999357223511</v>
      </c>
      <c r="N3894" s="327">
        <v>1361</v>
      </c>
      <c r="O3894" s="326">
        <v>0.29249998927116388</v>
      </c>
      <c r="Q3894" s="327">
        <v>25988</v>
      </c>
      <c r="R3894" s="326">
        <v>0.21062999963760379</v>
      </c>
      <c r="S3894" s="325"/>
    </row>
    <row r="3895" spans="1:19" x14ac:dyDescent="0.25">
      <c r="A3895" t="s">
        <v>478</v>
      </c>
      <c r="B3895" t="s">
        <v>284</v>
      </c>
      <c r="C3895" t="s">
        <v>309</v>
      </c>
      <c r="D3895" t="s">
        <v>477</v>
      </c>
      <c r="E3895" t="s">
        <v>148</v>
      </c>
      <c r="F3895" t="s">
        <v>149</v>
      </c>
      <c r="G3895" s="133">
        <v>21</v>
      </c>
      <c r="H3895" t="s">
        <v>254</v>
      </c>
      <c r="I3895" t="s">
        <v>578</v>
      </c>
      <c r="J3895" t="s">
        <v>495</v>
      </c>
      <c r="K3895" s="327">
        <v>372</v>
      </c>
      <c r="L3895" s="326">
        <v>0.23784999549388891</v>
      </c>
      <c r="N3895" s="327">
        <v>940</v>
      </c>
      <c r="O3895" s="326">
        <v>0.2020200043916702</v>
      </c>
      <c r="Q3895" s="327">
        <v>27975</v>
      </c>
      <c r="R3895" s="326">
        <v>0.22673000395298001</v>
      </c>
      <c r="S3895" s="325"/>
    </row>
    <row r="3896" spans="1:19" x14ac:dyDescent="0.25">
      <c r="A3896" t="s">
        <v>478</v>
      </c>
      <c r="B3896" t="s">
        <v>284</v>
      </c>
      <c r="C3896" t="s">
        <v>309</v>
      </c>
      <c r="D3896" t="s">
        <v>477</v>
      </c>
      <c r="E3896" t="s">
        <v>148</v>
      </c>
      <c r="F3896" t="s">
        <v>149</v>
      </c>
      <c r="G3896" s="133">
        <v>21</v>
      </c>
      <c r="H3896" t="s">
        <v>254</v>
      </c>
      <c r="I3896" t="s">
        <v>578</v>
      </c>
      <c r="J3896" t="s">
        <v>494</v>
      </c>
      <c r="K3896" s="327">
        <v>319</v>
      </c>
      <c r="L3896" s="326">
        <v>0.20396000146865839</v>
      </c>
      <c r="N3896" s="327">
        <v>595</v>
      </c>
      <c r="O3896" s="326">
        <v>0.12786999344825739</v>
      </c>
      <c r="Q3896" s="327">
        <v>29608</v>
      </c>
      <c r="R3896" s="326">
        <v>0.23995999991893771</v>
      </c>
      <c r="S3896" s="325"/>
    </row>
    <row r="3897" spans="1:19" x14ac:dyDescent="0.25">
      <c r="A3897" t="s">
        <v>478</v>
      </c>
      <c r="B3897" t="s">
        <v>284</v>
      </c>
      <c r="C3897" t="s">
        <v>309</v>
      </c>
      <c r="D3897" t="s">
        <v>477</v>
      </c>
      <c r="E3897" t="s">
        <v>148</v>
      </c>
      <c r="F3897" t="s">
        <v>149</v>
      </c>
      <c r="G3897">
        <v>21</v>
      </c>
      <c r="H3897" t="s">
        <v>254</v>
      </c>
      <c r="I3897" t="s">
        <v>476</v>
      </c>
      <c r="J3897" t="s">
        <v>482</v>
      </c>
      <c r="K3897" s="142">
        <v>1229</v>
      </c>
      <c r="L3897" s="326">
        <v>0.78580999374389648</v>
      </c>
      <c r="M3897" s="326">
        <v>0.80013000965118408</v>
      </c>
      <c r="N3897" s="142">
        <v>3581</v>
      </c>
      <c r="O3897" s="326">
        <v>0.76960998773574829</v>
      </c>
      <c r="P3897" s="326">
        <v>0.79067999124526978</v>
      </c>
      <c r="Q3897" s="142">
        <v>91484</v>
      </c>
      <c r="R3897" s="326">
        <v>0.74145001173019409</v>
      </c>
      <c r="S3897" s="326">
        <v>0.77395999431610107</v>
      </c>
    </row>
    <row r="3898" spans="1:19" x14ac:dyDescent="0.25">
      <c r="A3898" t="s">
        <v>478</v>
      </c>
      <c r="B3898" t="s">
        <v>284</v>
      </c>
      <c r="C3898" t="s">
        <v>309</v>
      </c>
      <c r="D3898" t="s">
        <v>477</v>
      </c>
      <c r="E3898" t="s">
        <v>148</v>
      </c>
      <c r="F3898" t="s">
        <v>149</v>
      </c>
      <c r="G3898" s="133">
        <v>21</v>
      </c>
      <c r="H3898" t="s">
        <v>254</v>
      </c>
      <c r="I3898" t="s">
        <v>476</v>
      </c>
      <c r="J3898" t="s">
        <v>481</v>
      </c>
      <c r="K3898" s="327">
        <v>158</v>
      </c>
      <c r="L3898" s="326">
        <v>0.1010200008749962</v>
      </c>
      <c r="M3898" s="326">
        <v>0.1028600037097931</v>
      </c>
      <c r="N3898" s="327">
        <v>444</v>
      </c>
      <c r="O3898" s="326">
        <v>9.5420002937316895E-2</v>
      </c>
      <c r="P3898" s="326">
        <v>9.8030000925064087E-2</v>
      </c>
      <c r="Q3898" s="327">
        <v>12086</v>
      </c>
      <c r="R3898" s="326">
        <v>9.7949996590614319E-2</v>
      </c>
      <c r="S3898" s="325">
        <v>0.1022500023245811</v>
      </c>
    </row>
    <row r="3899" spans="1:19" x14ac:dyDescent="0.25">
      <c r="A3899" t="s">
        <v>478</v>
      </c>
      <c r="B3899" t="s">
        <v>284</v>
      </c>
      <c r="C3899" t="s">
        <v>309</v>
      </c>
      <c r="D3899" t="s">
        <v>477</v>
      </c>
      <c r="E3899" t="s">
        <v>148</v>
      </c>
      <c r="F3899" t="s">
        <v>149</v>
      </c>
      <c r="G3899" s="133">
        <v>21</v>
      </c>
      <c r="H3899" t="s">
        <v>254</v>
      </c>
      <c r="I3899" t="s">
        <v>476</v>
      </c>
      <c r="J3899" t="s">
        <v>480</v>
      </c>
      <c r="K3899" s="327">
        <v>98</v>
      </c>
      <c r="L3899" s="326">
        <v>6.2660001218318939E-2</v>
      </c>
      <c r="M3899" s="326">
        <v>6.379999965429306E-2</v>
      </c>
      <c r="N3899" s="327">
        <v>321</v>
      </c>
      <c r="O3899" s="326">
        <v>6.898999959230423E-2</v>
      </c>
      <c r="P3899" s="326">
        <v>7.0880003273487091E-2</v>
      </c>
      <c r="Q3899" s="327">
        <v>8487</v>
      </c>
      <c r="R3899" s="326">
        <v>6.8779997527599335E-2</v>
      </c>
      <c r="S3899" s="325">
        <v>7.1800000965595245E-2</v>
      </c>
    </row>
    <row r="3900" spans="1:19" x14ac:dyDescent="0.25">
      <c r="A3900" t="s">
        <v>478</v>
      </c>
      <c r="B3900" t="s">
        <v>284</v>
      </c>
      <c r="C3900" t="s">
        <v>309</v>
      </c>
      <c r="D3900" t="s">
        <v>477</v>
      </c>
      <c r="E3900" t="s">
        <v>148</v>
      </c>
      <c r="F3900" t="s">
        <v>149</v>
      </c>
      <c r="G3900" s="133">
        <v>21</v>
      </c>
      <c r="H3900" t="s">
        <v>254</v>
      </c>
      <c r="I3900" t="s">
        <v>476</v>
      </c>
      <c r="J3900" t="s">
        <v>479</v>
      </c>
      <c r="K3900" s="327">
        <v>28</v>
      </c>
      <c r="L3900" s="326">
        <v>1.7899999395012859E-2</v>
      </c>
      <c r="N3900" s="327">
        <v>124</v>
      </c>
      <c r="O3900" s="326">
        <v>2.665000036358833E-2</v>
      </c>
      <c r="Q3900" s="327">
        <v>5183</v>
      </c>
      <c r="R3900" s="326">
        <v>4.2010001838207238E-2</v>
      </c>
      <c r="S3900" s="325"/>
    </row>
    <row r="3901" spans="1:19" x14ac:dyDescent="0.25">
      <c r="A3901" t="s">
        <v>478</v>
      </c>
      <c r="B3901" t="s">
        <v>284</v>
      </c>
      <c r="C3901" t="s">
        <v>309</v>
      </c>
      <c r="D3901" t="s">
        <v>477</v>
      </c>
      <c r="E3901" t="s">
        <v>148</v>
      </c>
      <c r="F3901" t="s">
        <v>149</v>
      </c>
      <c r="G3901">
        <v>21</v>
      </c>
      <c r="H3901" t="s">
        <v>254</v>
      </c>
      <c r="I3901" t="s">
        <v>476</v>
      </c>
      <c r="J3901" t="s">
        <v>475</v>
      </c>
      <c r="K3901" s="142">
        <v>51</v>
      </c>
      <c r="L3901" s="326">
        <v>3.2609999179840088E-2</v>
      </c>
      <c r="M3901" s="326">
        <v>3.319999948143959E-2</v>
      </c>
      <c r="N3901" s="142">
        <v>183</v>
      </c>
      <c r="O3901" s="326">
        <v>3.9329998195171363E-2</v>
      </c>
      <c r="P3901" s="326">
        <v>4.0410000830888748E-2</v>
      </c>
      <c r="Q3901" s="142">
        <v>6145</v>
      </c>
      <c r="R3901" s="326">
        <v>4.9800001084804528E-2</v>
      </c>
      <c r="S3901" s="326">
        <v>5.1989998668432243E-2</v>
      </c>
    </row>
    <row r="3902" spans="1:19" x14ac:dyDescent="0.25">
      <c r="A3902" t="s">
        <v>478</v>
      </c>
      <c r="B3902" t="s">
        <v>284</v>
      </c>
      <c r="C3902" t="s">
        <v>309</v>
      </c>
      <c r="D3902" t="s">
        <v>477</v>
      </c>
      <c r="E3902" t="s">
        <v>150</v>
      </c>
      <c r="F3902" t="s">
        <v>151</v>
      </c>
      <c r="G3902" s="133">
        <v>12</v>
      </c>
      <c r="H3902" t="s">
        <v>247</v>
      </c>
      <c r="I3902" t="s">
        <v>525</v>
      </c>
      <c r="J3902" t="s">
        <v>530</v>
      </c>
      <c r="K3902" s="327">
        <v>15</v>
      </c>
      <c r="L3902" s="326">
        <v>6.8000000901520252E-3</v>
      </c>
      <c r="N3902" s="327">
        <v>30</v>
      </c>
      <c r="O3902" s="326">
        <v>9.6899997442960739E-3</v>
      </c>
      <c r="Q3902" s="327">
        <v>595</v>
      </c>
      <c r="R3902" s="326">
        <v>4.8199999146163464E-3</v>
      </c>
      <c r="S3902" s="325"/>
    </row>
    <row r="3903" spans="1:19" x14ac:dyDescent="0.25">
      <c r="A3903" t="s">
        <v>478</v>
      </c>
      <c r="B3903" t="s">
        <v>284</v>
      </c>
      <c r="C3903" t="s">
        <v>309</v>
      </c>
      <c r="D3903" t="s">
        <v>477</v>
      </c>
      <c r="E3903" t="s">
        <v>150</v>
      </c>
      <c r="F3903" t="s">
        <v>151</v>
      </c>
      <c r="G3903" s="133">
        <v>12</v>
      </c>
      <c r="H3903" t="s">
        <v>247</v>
      </c>
      <c r="I3903" t="s">
        <v>525</v>
      </c>
      <c r="J3903" t="s">
        <v>529</v>
      </c>
      <c r="K3903" s="327">
        <v>101</v>
      </c>
      <c r="L3903" s="326">
        <v>4.5800000429153442E-2</v>
      </c>
      <c r="N3903" s="327">
        <v>171</v>
      </c>
      <c r="O3903" s="326">
        <v>5.5250000208616257E-2</v>
      </c>
      <c r="Q3903" s="327">
        <v>4962</v>
      </c>
      <c r="R3903" s="326">
        <v>4.0219999849796302E-2</v>
      </c>
      <c r="S3903" s="325"/>
    </row>
    <row r="3904" spans="1:19" x14ac:dyDescent="0.25">
      <c r="A3904" t="s">
        <v>478</v>
      </c>
      <c r="B3904" t="s">
        <v>284</v>
      </c>
      <c r="C3904" t="s">
        <v>309</v>
      </c>
      <c r="D3904" t="s">
        <v>477</v>
      </c>
      <c r="E3904" t="s">
        <v>150</v>
      </c>
      <c r="F3904" t="s">
        <v>151</v>
      </c>
      <c r="G3904" s="133">
        <v>12</v>
      </c>
      <c r="H3904" t="s">
        <v>247</v>
      </c>
      <c r="I3904" t="s">
        <v>525</v>
      </c>
      <c r="J3904" t="s">
        <v>528</v>
      </c>
      <c r="K3904" s="327">
        <v>255</v>
      </c>
      <c r="L3904" s="326">
        <v>0.1156499981880188</v>
      </c>
      <c r="N3904" s="327">
        <v>457</v>
      </c>
      <c r="O3904" s="326">
        <v>0.14766000211238861</v>
      </c>
      <c r="Q3904" s="327">
        <v>15699</v>
      </c>
      <c r="R3904" s="326">
        <v>0.12724000215530401</v>
      </c>
      <c r="S3904" s="325"/>
    </row>
    <row r="3905" spans="1:19" x14ac:dyDescent="0.25">
      <c r="A3905" t="s">
        <v>478</v>
      </c>
      <c r="B3905" t="s">
        <v>284</v>
      </c>
      <c r="C3905" t="s">
        <v>309</v>
      </c>
      <c r="D3905" t="s">
        <v>477</v>
      </c>
      <c r="E3905" t="s">
        <v>150</v>
      </c>
      <c r="F3905" t="s">
        <v>151</v>
      </c>
      <c r="G3905" s="133">
        <v>12</v>
      </c>
      <c r="H3905" t="s">
        <v>247</v>
      </c>
      <c r="I3905" t="s">
        <v>525</v>
      </c>
      <c r="J3905" t="s">
        <v>527</v>
      </c>
      <c r="K3905" s="327">
        <v>632</v>
      </c>
      <c r="L3905" s="326">
        <v>0.28661999106407171</v>
      </c>
      <c r="N3905" s="327">
        <v>819</v>
      </c>
      <c r="O3905" s="326">
        <v>0.26462000608444208</v>
      </c>
      <c r="Q3905" s="327">
        <v>30576</v>
      </c>
      <c r="R3905" s="326">
        <v>0.2478100061416626</v>
      </c>
      <c r="S3905" s="325"/>
    </row>
    <row r="3906" spans="1:19" x14ac:dyDescent="0.25">
      <c r="A3906" t="s">
        <v>478</v>
      </c>
      <c r="B3906" t="s">
        <v>284</v>
      </c>
      <c r="C3906" t="s">
        <v>309</v>
      </c>
      <c r="D3906" t="s">
        <v>477</v>
      </c>
      <c r="E3906" t="s">
        <v>150</v>
      </c>
      <c r="F3906" t="s">
        <v>151</v>
      </c>
      <c r="G3906" s="133">
        <v>12</v>
      </c>
      <c r="H3906" t="s">
        <v>247</v>
      </c>
      <c r="I3906" t="s">
        <v>525</v>
      </c>
      <c r="J3906" t="s">
        <v>526</v>
      </c>
      <c r="K3906" s="327">
        <v>659</v>
      </c>
      <c r="L3906" s="326">
        <v>0.29886999726295471</v>
      </c>
      <c r="N3906" s="327">
        <v>815</v>
      </c>
      <c r="O3906" s="326">
        <v>0.26333001255989069</v>
      </c>
      <c r="Q3906" s="327">
        <v>30917</v>
      </c>
      <c r="R3906" s="326">
        <v>0.25056999921798712</v>
      </c>
      <c r="S3906" s="325"/>
    </row>
    <row r="3907" spans="1:19" x14ac:dyDescent="0.25">
      <c r="A3907" t="s">
        <v>478</v>
      </c>
      <c r="B3907" t="s">
        <v>284</v>
      </c>
      <c r="C3907" t="s">
        <v>309</v>
      </c>
      <c r="D3907" t="s">
        <v>477</v>
      </c>
      <c r="E3907" t="s">
        <v>150</v>
      </c>
      <c r="F3907" t="s">
        <v>151</v>
      </c>
      <c r="G3907" s="133">
        <v>12</v>
      </c>
      <c r="H3907" t="s">
        <v>247</v>
      </c>
      <c r="I3907" t="s">
        <v>525</v>
      </c>
      <c r="J3907" t="s">
        <v>259</v>
      </c>
      <c r="K3907" s="327">
        <v>325</v>
      </c>
      <c r="L3907" s="326">
        <v>0.14738999307155609</v>
      </c>
      <c r="N3907" s="327">
        <v>455</v>
      </c>
      <c r="O3907" s="326">
        <v>0.14700999855995181</v>
      </c>
      <c r="Q3907" s="327">
        <v>23351</v>
      </c>
      <c r="R3907" s="326">
        <v>0.18925000727176669</v>
      </c>
      <c r="S3907" s="325"/>
    </row>
    <row r="3908" spans="1:19" x14ac:dyDescent="0.25">
      <c r="A3908" t="s">
        <v>478</v>
      </c>
      <c r="B3908" t="s">
        <v>284</v>
      </c>
      <c r="C3908" t="s">
        <v>309</v>
      </c>
      <c r="D3908" t="s">
        <v>477</v>
      </c>
      <c r="E3908" t="s">
        <v>150</v>
      </c>
      <c r="F3908" t="s">
        <v>151</v>
      </c>
      <c r="G3908">
        <v>12</v>
      </c>
      <c r="H3908" t="s">
        <v>247</v>
      </c>
      <c r="I3908" t="s">
        <v>525</v>
      </c>
      <c r="J3908" t="s">
        <v>260</v>
      </c>
      <c r="K3908" s="142">
        <v>218</v>
      </c>
      <c r="L3908" s="326">
        <v>9.887000173330307E-2</v>
      </c>
      <c r="N3908" s="142">
        <v>348</v>
      </c>
      <c r="O3908" s="326">
        <v>0.11243999749422071</v>
      </c>
      <c r="Q3908" s="142">
        <v>17285</v>
      </c>
      <c r="R3908" s="326">
        <v>0.14009000360965729</v>
      </c>
    </row>
    <row r="3909" spans="1:19" x14ac:dyDescent="0.25">
      <c r="A3909" t="s">
        <v>478</v>
      </c>
      <c r="B3909" t="s">
        <v>284</v>
      </c>
      <c r="C3909" t="s">
        <v>309</v>
      </c>
      <c r="D3909" t="s">
        <v>477</v>
      </c>
      <c r="E3909" t="s">
        <v>150</v>
      </c>
      <c r="F3909" t="s">
        <v>151</v>
      </c>
      <c r="G3909" s="133">
        <v>12</v>
      </c>
      <c r="H3909" t="s">
        <v>247</v>
      </c>
      <c r="I3909" t="s">
        <v>521</v>
      </c>
      <c r="J3909" t="s">
        <v>524</v>
      </c>
      <c r="K3909" s="327">
        <v>1748</v>
      </c>
      <c r="L3909" s="326">
        <v>0.79273998737335205</v>
      </c>
      <c r="M3909" s="326">
        <v>0.8531000018119812</v>
      </c>
      <c r="N3909" s="327">
        <v>2442</v>
      </c>
      <c r="O3909" s="326">
        <v>0.78900998830795288</v>
      </c>
      <c r="P3909" s="326">
        <v>0.84119999408721924</v>
      </c>
      <c r="Q3909" s="327">
        <v>99716</v>
      </c>
      <c r="R3909" s="326">
        <v>0.80817002058029175</v>
      </c>
      <c r="S3909" s="325">
        <v>0.84360998868942261</v>
      </c>
    </row>
    <row r="3910" spans="1:19" x14ac:dyDescent="0.25">
      <c r="A3910" t="s">
        <v>478</v>
      </c>
      <c r="B3910" t="s">
        <v>284</v>
      </c>
      <c r="C3910" t="s">
        <v>309</v>
      </c>
      <c r="D3910" t="s">
        <v>477</v>
      </c>
      <c r="E3910" t="s">
        <v>150</v>
      </c>
      <c r="F3910" t="s">
        <v>151</v>
      </c>
      <c r="G3910" s="133">
        <v>12</v>
      </c>
      <c r="H3910" t="s">
        <v>247</v>
      </c>
      <c r="I3910" t="s">
        <v>521</v>
      </c>
      <c r="J3910" t="s">
        <v>523</v>
      </c>
      <c r="K3910" s="327">
        <v>181</v>
      </c>
      <c r="L3910" s="326">
        <v>8.2089997828006744E-2</v>
      </c>
      <c r="M3910" s="326">
        <v>8.8339999318122864E-2</v>
      </c>
      <c r="N3910" s="327">
        <v>277</v>
      </c>
      <c r="O3910" s="326">
        <v>8.9500002562999725E-2</v>
      </c>
      <c r="P3910" s="326">
        <v>9.5420002937316895E-2</v>
      </c>
      <c r="Q3910" s="327">
        <v>10969</v>
      </c>
      <c r="R3910" s="326">
        <v>8.8899999856948853E-2</v>
      </c>
      <c r="S3910" s="325">
        <v>9.2799998819828033E-2</v>
      </c>
    </row>
    <row r="3911" spans="1:19" x14ac:dyDescent="0.25">
      <c r="A3911" t="s">
        <v>478</v>
      </c>
      <c r="B3911" t="s">
        <v>284</v>
      </c>
      <c r="C3911" t="s">
        <v>309</v>
      </c>
      <c r="D3911" t="s">
        <v>477</v>
      </c>
      <c r="E3911" t="s">
        <v>150</v>
      </c>
      <c r="F3911" t="s">
        <v>151</v>
      </c>
      <c r="G3911">
        <v>12</v>
      </c>
      <c r="H3911" t="s">
        <v>247</v>
      </c>
      <c r="I3911" t="s">
        <v>521</v>
      </c>
      <c r="J3911" t="s">
        <v>522</v>
      </c>
      <c r="K3911" s="142">
        <v>120</v>
      </c>
      <c r="L3911" s="326">
        <v>5.4420001804828637E-2</v>
      </c>
      <c r="M3911" s="326">
        <v>5.8570001274347312E-2</v>
      </c>
      <c r="N3911" s="142">
        <v>184</v>
      </c>
      <c r="O3911" s="326">
        <v>5.9450000524520867E-2</v>
      </c>
      <c r="P3911" s="326">
        <v>6.3380002975463867E-2</v>
      </c>
      <c r="Q3911" s="142">
        <v>7517</v>
      </c>
      <c r="R3911" s="326">
        <v>6.0920000076293952E-2</v>
      </c>
      <c r="S3911" s="326">
        <v>6.3589997589588165E-2</v>
      </c>
    </row>
    <row r="3912" spans="1:19" x14ac:dyDescent="0.25">
      <c r="A3912" t="s">
        <v>478</v>
      </c>
      <c r="B3912" t="s">
        <v>284</v>
      </c>
      <c r="C3912" t="s">
        <v>309</v>
      </c>
      <c r="D3912" t="s">
        <v>477</v>
      </c>
      <c r="E3912" t="s">
        <v>150</v>
      </c>
      <c r="F3912" t="s">
        <v>151</v>
      </c>
      <c r="G3912" s="133">
        <v>12</v>
      </c>
      <c r="H3912" t="s">
        <v>247</v>
      </c>
      <c r="I3912" t="s">
        <v>521</v>
      </c>
      <c r="J3912" t="s">
        <v>438</v>
      </c>
      <c r="K3912" s="327">
        <v>156</v>
      </c>
      <c r="L3912" s="326">
        <v>7.0749998092651367E-2</v>
      </c>
      <c r="N3912" s="327">
        <v>192</v>
      </c>
      <c r="O3912" s="326">
        <v>6.2040001153945923E-2</v>
      </c>
      <c r="Q3912" s="327">
        <v>5183</v>
      </c>
      <c r="R3912" s="326">
        <v>4.2010001838207238E-2</v>
      </c>
      <c r="S3912" s="325"/>
    </row>
    <row r="3913" spans="1:19" x14ac:dyDescent="0.25">
      <c r="A3913" t="s">
        <v>478</v>
      </c>
      <c r="B3913" t="s">
        <v>284</v>
      </c>
      <c r="C3913" t="s">
        <v>309</v>
      </c>
      <c r="D3913" t="s">
        <v>477</v>
      </c>
      <c r="E3913" t="s">
        <v>150</v>
      </c>
      <c r="F3913" t="s">
        <v>151</v>
      </c>
      <c r="G3913">
        <v>12</v>
      </c>
      <c r="H3913" t="s">
        <v>247</v>
      </c>
      <c r="I3913" t="s">
        <v>517</v>
      </c>
      <c r="J3913" t="s">
        <v>520</v>
      </c>
      <c r="K3913" s="142">
        <v>795</v>
      </c>
      <c r="L3913" s="326">
        <v>0.3605400025844574</v>
      </c>
      <c r="N3913" s="142">
        <v>1119</v>
      </c>
      <c r="O3913" s="326">
        <v>0.36155000329017639</v>
      </c>
      <c r="Q3913" s="142">
        <v>43571</v>
      </c>
      <c r="R3913" s="326">
        <v>0.35313001275062561</v>
      </c>
    </row>
    <row r="3914" spans="1:19" x14ac:dyDescent="0.25">
      <c r="A3914" t="s">
        <v>478</v>
      </c>
      <c r="B3914" t="s">
        <v>284</v>
      </c>
      <c r="C3914" t="s">
        <v>309</v>
      </c>
      <c r="D3914" t="s">
        <v>477</v>
      </c>
      <c r="E3914" t="s">
        <v>150</v>
      </c>
      <c r="F3914" t="s">
        <v>151</v>
      </c>
      <c r="G3914" s="133">
        <v>12</v>
      </c>
      <c r="H3914" t="s">
        <v>247</v>
      </c>
      <c r="I3914" t="s">
        <v>517</v>
      </c>
      <c r="J3914" t="s">
        <v>519</v>
      </c>
      <c r="K3914" s="327">
        <v>582</v>
      </c>
      <c r="L3914" s="326">
        <v>0.26394999027252197</v>
      </c>
      <c r="N3914" s="327">
        <v>847</v>
      </c>
      <c r="O3914" s="326">
        <v>0.27366998791694641</v>
      </c>
      <c r="Q3914" s="327">
        <v>34904</v>
      </c>
      <c r="R3914" s="326">
        <v>0.28288999199867249</v>
      </c>
      <c r="S3914" s="325"/>
    </row>
    <row r="3915" spans="1:19" x14ac:dyDescent="0.25">
      <c r="A3915" t="s">
        <v>478</v>
      </c>
      <c r="B3915" t="s">
        <v>284</v>
      </c>
      <c r="C3915" t="s">
        <v>309</v>
      </c>
      <c r="D3915" t="s">
        <v>477</v>
      </c>
      <c r="E3915" t="s">
        <v>150</v>
      </c>
      <c r="F3915" t="s">
        <v>151</v>
      </c>
      <c r="G3915" s="133">
        <v>12</v>
      </c>
      <c r="H3915" t="s">
        <v>247</v>
      </c>
      <c r="I3915" t="s">
        <v>517</v>
      </c>
      <c r="J3915" t="s">
        <v>518</v>
      </c>
      <c r="K3915" s="327">
        <v>828</v>
      </c>
      <c r="L3915" s="326">
        <v>0.37551000714302057</v>
      </c>
      <c r="N3915" s="327">
        <v>1129</v>
      </c>
      <c r="O3915" s="326">
        <v>0.3647800087928772</v>
      </c>
      <c r="Q3915" s="327">
        <v>44910</v>
      </c>
      <c r="R3915" s="326">
        <v>0.3639799952507019</v>
      </c>
      <c r="S3915" s="325"/>
    </row>
    <row r="3916" spans="1:19" x14ac:dyDescent="0.25">
      <c r="A3916" t="s">
        <v>478</v>
      </c>
      <c r="B3916" t="s">
        <v>284</v>
      </c>
      <c r="C3916" t="s">
        <v>309</v>
      </c>
      <c r="D3916" t="s">
        <v>477</v>
      </c>
      <c r="E3916" t="s">
        <v>150</v>
      </c>
      <c r="F3916" t="s">
        <v>151</v>
      </c>
      <c r="G3916" s="133">
        <v>12</v>
      </c>
      <c r="H3916" t="s">
        <v>247</v>
      </c>
      <c r="I3916" t="s">
        <v>513</v>
      </c>
      <c r="J3916" t="s">
        <v>516</v>
      </c>
      <c r="K3916" s="327">
        <v>45</v>
      </c>
      <c r="L3916" s="326">
        <v>2.0409999415278431E-2</v>
      </c>
      <c r="M3916" s="326">
        <v>2.8990000486373901E-2</v>
      </c>
      <c r="N3916" s="327">
        <v>90</v>
      </c>
      <c r="O3916" s="326">
        <v>2.9079999774694439E-2</v>
      </c>
      <c r="P3916" s="326">
        <v>4.1979998350143433E-2</v>
      </c>
      <c r="Q3916" s="327">
        <v>4179</v>
      </c>
      <c r="R3916" s="326">
        <v>3.3870000392198563E-2</v>
      </c>
      <c r="S3916" s="325">
        <v>3.8320001214742661E-2</v>
      </c>
    </row>
    <row r="3917" spans="1:19" x14ac:dyDescent="0.25">
      <c r="A3917" t="s">
        <v>478</v>
      </c>
      <c r="B3917" t="s">
        <v>284</v>
      </c>
      <c r="C3917" t="s">
        <v>309</v>
      </c>
      <c r="D3917" t="s">
        <v>477</v>
      </c>
      <c r="E3917" t="s">
        <v>150</v>
      </c>
      <c r="F3917" t="s">
        <v>151</v>
      </c>
      <c r="G3917">
        <v>12</v>
      </c>
      <c r="H3917" t="s">
        <v>247</v>
      </c>
      <c r="I3917" t="s">
        <v>513</v>
      </c>
      <c r="J3917" t="s">
        <v>515</v>
      </c>
      <c r="K3917" s="142">
        <v>355</v>
      </c>
      <c r="L3917" s="326">
        <v>0.16099999845027921</v>
      </c>
      <c r="M3917" s="326">
        <v>0.22874000668525701</v>
      </c>
      <c r="N3917" s="142">
        <v>455</v>
      </c>
      <c r="O3917" s="326">
        <v>0.14700999855995181</v>
      </c>
      <c r="P3917" s="326">
        <v>0.21221999824047089</v>
      </c>
      <c r="Q3917" s="142">
        <v>13286</v>
      </c>
      <c r="R3917" s="326">
        <v>0.1076800003647804</v>
      </c>
      <c r="S3917" s="326">
        <v>0.12182000279426571</v>
      </c>
    </row>
    <row r="3918" spans="1:19" x14ac:dyDescent="0.25">
      <c r="A3918" t="s">
        <v>478</v>
      </c>
      <c r="B3918" t="s">
        <v>284</v>
      </c>
      <c r="C3918" t="s">
        <v>309</v>
      </c>
      <c r="D3918" t="s">
        <v>477</v>
      </c>
      <c r="E3918" t="s">
        <v>150</v>
      </c>
      <c r="F3918" t="s">
        <v>151</v>
      </c>
      <c r="G3918">
        <v>12</v>
      </c>
      <c r="H3918" t="s">
        <v>247</v>
      </c>
      <c r="I3918" t="s">
        <v>513</v>
      </c>
      <c r="J3918" t="s">
        <v>514</v>
      </c>
      <c r="K3918" s="142">
        <v>1152</v>
      </c>
      <c r="L3918" s="326">
        <v>0.52244997024536133</v>
      </c>
      <c r="M3918" s="326">
        <v>0.74226999282836914</v>
      </c>
      <c r="N3918" s="142">
        <v>1599</v>
      </c>
      <c r="O3918" s="326">
        <v>0.51664000749588013</v>
      </c>
      <c r="P3918" s="326">
        <v>0.74580001831054688</v>
      </c>
      <c r="Q3918" s="142">
        <v>91601</v>
      </c>
      <c r="R3918" s="326">
        <v>0.74239999055862427</v>
      </c>
      <c r="S3918" s="326">
        <v>0.83986997604370117</v>
      </c>
    </row>
    <row r="3919" spans="1:19" x14ac:dyDescent="0.25">
      <c r="A3919" t="s">
        <v>478</v>
      </c>
      <c r="B3919" t="s">
        <v>284</v>
      </c>
      <c r="C3919" t="s">
        <v>309</v>
      </c>
      <c r="D3919" t="s">
        <v>477</v>
      </c>
      <c r="E3919" t="s">
        <v>150</v>
      </c>
      <c r="F3919" t="s">
        <v>151</v>
      </c>
      <c r="G3919">
        <v>12</v>
      </c>
      <c r="H3919" t="s">
        <v>247</v>
      </c>
      <c r="I3919" t="s">
        <v>513</v>
      </c>
      <c r="J3919" t="s">
        <v>512</v>
      </c>
      <c r="K3919" s="142">
        <v>653</v>
      </c>
      <c r="L3919" s="326">
        <v>0.29614999890327448</v>
      </c>
      <c r="N3919" s="142">
        <v>951</v>
      </c>
      <c r="O3919" s="326">
        <v>0.30726999044418329</v>
      </c>
      <c r="Q3919" s="142">
        <v>14319</v>
      </c>
      <c r="R3919" s="326">
        <v>0.11604999750852581</v>
      </c>
    </row>
    <row r="3920" spans="1:19" x14ac:dyDescent="0.25">
      <c r="A3920" t="s">
        <v>478</v>
      </c>
      <c r="B3920" t="s">
        <v>284</v>
      </c>
      <c r="C3920" t="s">
        <v>309</v>
      </c>
      <c r="D3920" t="s">
        <v>477</v>
      </c>
      <c r="E3920" t="s">
        <v>150</v>
      </c>
      <c r="F3920" t="s">
        <v>151</v>
      </c>
      <c r="G3920" s="133">
        <v>12</v>
      </c>
      <c r="H3920" t="s">
        <v>247</v>
      </c>
      <c r="I3920" t="s">
        <v>575</v>
      </c>
      <c r="J3920" t="s">
        <v>511</v>
      </c>
      <c r="K3920" s="327">
        <v>291</v>
      </c>
      <c r="L3920" s="326">
        <v>0.13197000324726099</v>
      </c>
      <c r="M3920" s="326">
        <v>0.13930000364780429</v>
      </c>
      <c r="N3920" s="327">
        <v>366</v>
      </c>
      <c r="O3920" s="326">
        <v>0.1182600036263466</v>
      </c>
      <c r="P3920" s="326">
        <v>0.12517000734806061</v>
      </c>
      <c r="Q3920" s="327">
        <v>5100</v>
      </c>
      <c r="R3920" s="326">
        <v>4.1329998522996902E-2</v>
      </c>
      <c r="S3920" s="325">
        <v>4.4070001691579819E-2</v>
      </c>
    </row>
    <row r="3921" spans="1:19" x14ac:dyDescent="0.25">
      <c r="A3921" t="s">
        <v>478</v>
      </c>
      <c r="B3921" t="s">
        <v>284</v>
      </c>
      <c r="C3921" t="s">
        <v>309</v>
      </c>
      <c r="D3921" t="s">
        <v>477</v>
      </c>
      <c r="E3921" t="s">
        <v>150</v>
      </c>
      <c r="F3921" t="s">
        <v>151</v>
      </c>
      <c r="G3921" s="133">
        <v>12</v>
      </c>
      <c r="H3921" t="s">
        <v>247</v>
      </c>
      <c r="I3921" t="s">
        <v>575</v>
      </c>
      <c r="J3921" t="s">
        <v>510</v>
      </c>
      <c r="K3921" s="327">
        <v>183</v>
      </c>
      <c r="L3921" s="326">
        <v>8.2989998161792755E-2</v>
      </c>
      <c r="M3921" s="326">
        <v>8.7600000202655792E-2</v>
      </c>
      <c r="N3921" s="327">
        <v>302</v>
      </c>
      <c r="O3921" s="326">
        <v>9.7580000758171082E-2</v>
      </c>
      <c r="P3921" s="326">
        <v>0.1032800003886223</v>
      </c>
      <c r="Q3921" s="327">
        <v>2781</v>
      </c>
      <c r="R3921" s="326">
        <v>2.2539999336004261E-2</v>
      </c>
      <c r="S3921" s="325">
        <v>2.4029999971389771E-2</v>
      </c>
    </row>
    <row r="3922" spans="1:19" x14ac:dyDescent="0.25">
      <c r="A3922" t="s">
        <v>478</v>
      </c>
      <c r="B3922" t="s">
        <v>284</v>
      </c>
      <c r="C3922" t="s">
        <v>309</v>
      </c>
      <c r="D3922" t="s">
        <v>477</v>
      </c>
      <c r="E3922" t="s">
        <v>150</v>
      </c>
      <c r="F3922" t="s">
        <v>151</v>
      </c>
      <c r="G3922">
        <v>12</v>
      </c>
      <c r="H3922" t="s">
        <v>247</v>
      </c>
      <c r="I3922" t="s">
        <v>575</v>
      </c>
      <c r="J3922" t="s">
        <v>509</v>
      </c>
      <c r="K3922" s="142">
        <v>29</v>
      </c>
      <c r="L3922" s="326">
        <v>1.315000001341105E-2</v>
      </c>
      <c r="M3922" s="326">
        <v>1.388000044971704E-2</v>
      </c>
      <c r="N3922" s="142">
        <v>50</v>
      </c>
      <c r="O3922" s="326">
        <v>1.6160000115633011E-2</v>
      </c>
      <c r="P3922" s="326">
        <v>1.710000075399876E-2</v>
      </c>
      <c r="Q3922" s="142">
        <v>909</v>
      </c>
      <c r="R3922" s="326">
        <v>7.3699997738003731E-3</v>
      </c>
      <c r="S3922" s="326">
        <v>7.8499997034668922E-3</v>
      </c>
    </row>
    <row r="3923" spans="1:19" x14ac:dyDescent="0.25">
      <c r="A3923" t="s">
        <v>478</v>
      </c>
      <c r="B3923" t="s">
        <v>284</v>
      </c>
      <c r="C3923" t="s">
        <v>309</v>
      </c>
      <c r="D3923" t="s">
        <v>477</v>
      </c>
      <c r="E3923" t="s">
        <v>150</v>
      </c>
      <c r="F3923" t="s">
        <v>151</v>
      </c>
      <c r="G3923" s="133">
        <v>12</v>
      </c>
      <c r="H3923" t="s">
        <v>247</v>
      </c>
      <c r="I3923" t="s">
        <v>575</v>
      </c>
      <c r="J3923" t="s">
        <v>508</v>
      </c>
      <c r="K3923" s="327">
        <v>273</v>
      </c>
      <c r="L3923" s="326">
        <v>0.1238100007176399</v>
      </c>
      <c r="M3923" s="326">
        <v>0.13067999482154849</v>
      </c>
      <c r="N3923" s="327">
        <v>352</v>
      </c>
      <c r="O3923" s="326">
        <v>0.11372999846935269</v>
      </c>
      <c r="P3923" s="326">
        <v>0.1203799992799759</v>
      </c>
      <c r="Q3923" s="327">
        <v>2219</v>
      </c>
      <c r="R3923" s="326">
        <v>1.7980000004172329E-2</v>
      </c>
      <c r="S3923" s="325">
        <v>1.9169999286532399E-2</v>
      </c>
    </row>
    <row r="3924" spans="1:19" x14ac:dyDescent="0.25">
      <c r="A3924" t="s">
        <v>478</v>
      </c>
      <c r="B3924" t="s">
        <v>284</v>
      </c>
      <c r="C3924" t="s">
        <v>309</v>
      </c>
      <c r="D3924" t="s">
        <v>477</v>
      </c>
      <c r="E3924" t="s">
        <v>150</v>
      </c>
      <c r="F3924" t="s">
        <v>151</v>
      </c>
      <c r="G3924" s="133">
        <v>12</v>
      </c>
      <c r="H3924" t="s">
        <v>247</v>
      </c>
      <c r="I3924" t="s">
        <v>575</v>
      </c>
      <c r="J3924" t="s">
        <v>438</v>
      </c>
      <c r="K3924" s="327">
        <v>116</v>
      </c>
      <c r="L3924" s="326">
        <v>5.2609998732805252E-2</v>
      </c>
      <c r="N3924" s="327">
        <v>171</v>
      </c>
      <c r="O3924" s="326">
        <v>5.5250000208616257E-2</v>
      </c>
      <c r="Q3924" s="327">
        <v>7648</v>
      </c>
      <c r="R3924" s="326">
        <v>6.1980001628398902E-2</v>
      </c>
      <c r="S3924" s="325"/>
    </row>
    <row r="3925" spans="1:19" x14ac:dyDescent="0.25">
      <c r="A3925" t="s">
        <v>478</v>
      </c>
      <c r="B3925" t="s">
        <v>284</v>
      </c>
      <c r="C3925" t="s">
        <v>309</v>
      </c>
      <c r="D3925" t="s">
        <v>477</v>
      </c>
      <c r="E3925" t="s">
        <v>150</v>
      </c>
      <c r="F3925" t="s">
        <v>151</v>
      </c>
      <c r="G3925" s="133">
        <v>12</v>
      </c>
      <c r="H3925" t="s">
        <v>247</v>
      </c>
      <c r="I3925" t="s">
        <v>575</v>
      </c>
      <c r="J3925" t="s">
        <v>507</v>
      </c>
      <c r="K3925" s="327">
        <v>1313</v>
      </c>
      <c r="L3925" s="326">
        <v>0.59545999765396118</v>
      </c>
      <c r="M3925" s="326">
        <v>0.62853002548217773</v>
      </c>
      <c r="N3925" s="327">
        <v>1854</v>
      </c>
      <c r="O3925" s="326">
        <v>0.5990300178527832</v>
      </c>
      <c r="P3925" s="326">
        <v>0.63406002521514893</v>
      </c>
      <c r="Q3925" s="327">
        <v>104728</v>
      </c>
      <c r="R3925" s="326">
        <v>0.84878998994827271</v>
      </c>
      <c r="S3925" s="325">
        <v>0.90487998723983765</v>
      </c>
    </row>
    <row r="3926" spans="1:19" x14ac:dyDescent="0.25">
      <c r="A3926" t="s">
        <v>478</v>
      </c>
      <c r="B3926" t="s">
        <v>284</v>
      </c>
      <c r="C3926" t="s">
        <v>309</v>
      </c>
      <c r="D3926" t="s">
        <v>477</v>
      </c>
      <c r="E3926" t="s">
        <v>150</v>
      </c>
      <c r="F3926" t="s">
        <v>151</v>
      </c>
      <c r="G3926" s="133">
        <v>12</v>
      </c>
      <c r="H3926" t="s">
        <v>247</v>
      </c>
      <c r="I3926" t="s">
        <v>576</v>
      </c>
      <c r="J3926" t="s">
        <v>485</v>
      </c>
      <c r="K3926" s="327">
        <v>0</v>
      </c>
      <c r="L3926" s="326">
        <v>0</v>
      </c>
      <c r="N3926" s="327">
        <v>0</v>
      </c>
      <c r="O3926" s="326">
        <v>0</v>
      </c>
      <c r="Q3926" s="327">
        <v>2</v>
      </c>
      <c r="R3926" s="326">
        <v>1.99999994947575E-5</v>
      </c>
      <c r="S3926" s="325">
        <v>0.5</v>
      </c>
    </row>
    <row r="3927" spans="1:19" x14ac:dyDescent="0.25">
      <c r="A3927" t="s">
        <v>478</v>
      </c>
      <c r="B3927" t="s">
        <v>284</v>
      </c>
      <c r="C3927" t="s">
        <v>309</v>
      </c>
      <c r="D3927" t="s">
        <v>477</v>
      </c>
      <c r="E3927" t="s">
        <v>150</v>
      </c>
      <c r="F3927" t="s">
        <v>151</v>
      </c>
      <c r="G3927">
        <v>12</v>
      </c>
      <c r="H3927" t="s">
        <v>247</v>
      </c>
      <c r="I3927" t="s">
        <v>576</v>
      </c>
      <c r="J3927" t="s">
        <v>484</v>
      </c>
      <c r="K3927" s="142">
        <v>0</v>
      </c>
      <c r="L3927" s="326">
        <v>0</v>
      </c>
      <c r="N3927" s="142">
        <v>0</v>
      </c>
      <c r="O3927" s="326">
        <v>0</v>
      </c>
      <c r="Q3927" s="142">
        <v>2</v>
      </c>
      <c r="R3927" s="326">
        <v>1.99999994947575E-5</v>
      </c>
      <c r="S3927" s="326">
        <v>0.5</v>
      </c>
    </row>
    <row r="3928" spans="1:19" x14ac:dyDescent="0.25">
      <c r="A3928" t="s">
        <v>478</v>
      </c>
      <c r="B3928" t="s">
        <v>284</v>
      </c>
      <c r="C3928" t="s">
        <v>309</v>
      </c>
      <c r="D3928" t="s">
        <v>477</v>
      </c>
      <c r="E3928" t="s">
        <v>150</v>
      </c>
      <c r="F3928" t="s">
        <v>151</v>
      </c>
      <c r="G3928" s="133">
        <v>12</v>
      </c>
      <c r="H3928" t="s">
        <v>247</v>
      </c>
      <c r="I3928" t="s">
        <v>576</v>
      </c>
      <c r="J3928" t="s">
        <v>438</v>
      </c>
      <c r="K3928" s="327">
        <v>2205</v>
      </c>
      <c r="L3928" s="326">
        <v>1</v>
      </c>
      <c r="N3928" s="327">
        <v>3095</v>
      </c>
      <c r="O3928" s="326">
        <v>1</v>
      </c>
      <c r="Q3928" s="327">
        <v>123381</v>
      </c>
      <c r="R3928" s="326">
        <v>0.99997001886367798</v>
      </c>
      <c r="S3928" s="325"/>
    </row>
    <row r="3929" spans="1:19" x14ac:dyDescent="0.25">
      <c r="A3929" t="s">
        <v>478</v>
      </c>
      <c r="B3929" t="s">
        <v>284</v>
      </c>
      <c r="C3929" t="s">
        <v>309</v>
      </c>
      <c r="D3929" t="s">
        <v>477</v>
      </c>
      <c r="E3929" t="s">
        <v>150</v>
      </c>
      <c r="F3929" t="s">
        <v>151</v>
      </c>
      <c r="G3929" s="133">
        <v>12</v>
      </c>
      <c r="H3929" t="s">
        <v>247</v>
      </c>
      <c r="I3929" t="s">
        <v>504</v>
      </c>
      <c r="J3929" t="s">
        <v>506</v>
      </c>
      <c r="K3929" s="327">
        <v>653</v>
      </c>
      <c r="L3929" s="326">
        <v>0.29614999890327448</v>
      </c>
      <c r="N3929" s="327">
        <v>951</v>
      </c>
      <c r="O3929" s="326">
        <v>0.30726999044418329</v>
      </c>
      <c r="Q3929" s="327">
        <v>14319</v>
      </c>
      <c r="R3929" s="326">
        <v>0.11604999750852581</v>
      </c>
      <c r="S3929" s="325"/>
    </row>
    <row r="3930" spans="1:19" x14ac:dyDescent="0.25">
      <c r="A3930" t="s">
        <v>478</v>
      </c>
      <c r="B3930" t="s">
        <v>284</v>
      </c>
      <c r="C3930" t="s">
        <v>309</v>
      </c>
      <c r="D3930" t="s">
        <v>477</v>
      </c>
      <c r="E3930" t="s">
        <v>150</v>
      </c>
      <c r="F3930" t="s">
        <v>151</v>
      </c>
      <c r="G3930" s="133">
        <v>12</v>
      </c>
      <c r="H3930" t="s">
        <v>247</v>
      </c>
      <c r="I3930" t="s">
        <v>504</v>
      </c>
      <c r="J3930" t="s">
        <v>424</v>
      </c>
      <c r="K3930" s="327">
        <v>355</v>
      </c>
      <c r="L3930" s="326">
        <v>0.16099999845027921</v>
      </c>
      <c r="M3930" s="326">
        <v>0.22874000668525701</v>
      </c>
      <c r="N3930" s="327">
        <v>455</v>
      </c>
      <c r="O3930" s="326">
        <v>0.14700999855995181</v>
      </c>
      <c r="P3930" s="326">
        <v>0.21221999824047089</v>
      </c>
      <c r="Q3930" s="327">
        <v>13286</v>
      </c>
      <c r="R3930" s="326">
        <v>0.1076800003647804</v>
      </c>
      <c r="S3930" s="325">
        <v>0.12182000279426571</v>
      </c>
    </row>
    <row r="3931" spans="1:19" x14ac:dyDescent="0.25">
      <c r="A3931" t="s">
        <v>478</v>
      </c>
      <c r="B3931" t="s">
        <v>284</v>
      </c>
      <c r="C3931" t="s">
        <v>309</v>
      </c>
      <c r="D3931" t="s">
        <v>477</v>
      </c>
      <c r="E3931" t="s">
        <v>150</v>
      </c>
      <c r="F3931" t="s">
        <v>151</v>
      </c>
      <c r="G3931" s="133">
        <v>12</v>
      </c>
      <c r="H3931" t="s">
        <v>247</v>
      </c>
      <c r="I3931" t="s">
        <v>504</v>
      </c>
      <c r="J3931" t="s">
        <v>455</v>
      </c>
      <c r="K3931" s="327">
        <v>570</v>
      </c>
      <c r="L3931" s="326">
        <v>0.25850000977516169</v>
      </c>
      <c r="M3931" s="326">
        <v>0.36726999282836909</v>
      </c>
      <c r="N3931" s="327">
        <v>763</v>
      </c>
      <c r="O3931" s="326">
        <v>0.24652999639511111</v>
      </c>
      <c r="P3931" s="326">
        <v>0.35587999224662781</v>
      </c>
      <c r="Q3931" s="327">
        <v>43045</v>
      </c>
      <c r="R3931" s="326">
        <v>0.34887000918388372</v>
      </c>
      <c r="S3931" s="325">
        <v>0.39467000961303711</v>
      </c>
    </row>
    <row r="3932" spans="1:19" x14ac:dyDescent="0.25">
      <c r="A3932" t="s">
        <v>478</v>
      </c>
      <c r="B3932" t="s">
        <v>284</v>
      </c>
      <c r="C3932" t="s">
        <v>309</v>
      </c>
      <c r="D3932" t="s">
        <v>477</v>
      </c>
      <c r="E3932" t="s">
        <v>150</v>
      </c>
      <c r="F3932" t="s">
        <v>151</v>
      </c>
      <c r="G3932" s="133">
        <v>12</v>
      </c>
      <c r="H3932" t="s">
        <v>247</v>
      </c>
      <c r="I3932" t="s">
        <v>504</v>
      </c>
      <c r="J3932" t="s">
        <v>505</v>
      </c>
      <c r="K3932" s="327">
        <v>524</v>
      </c>
      <c r="L3932" s="326">
        <v>0.23763999342918399</v>
      </c>
      <c r="M3932" s="326">
        <v>0.3376300036907196</v>
      </c>
      <c r="N3932" s="327">
        <v>741</v>
      </c>
      <c r="O3932" s="326">
        <v>0.23941999673843381</v>
      </c>
      <c r="P3932" s="326">
        <v>0.34562000632286072</v>
      </c>
      <c r="Q3932" s="327">
        <v>42835</v>
      </c>
      <c r="R3932" s="326">
        <v>0.34716999530792242</v>
      </c>
      <c r="S3932" s="325">
        <v>0.39274001121521002</v>
      </c>
    </row>
    <row r="3933" spans="1:19" x14ac:dyDescent="0.25">
      <c r="A3933" t="s">
        <v>478</v>
      </c>
      <c r="B3933" t="s">
        <v>284</v>
      </c>
      <c r="C3933" t="s">
        <v>309</v>
      </c>
      <c r="D3933" t="s">
        <v>477</v>
      </c>
      <c r="E3933" t="s">
        <v>150</v>
      </c>
      <c r="F3933" t="s">
        <v>151</v>
      </c>
      <c r="G3933">
        <v>12</v>
      </c>
      <c r="H3933" t="s">
        <v>247</v>
      </c>
      <c r="I3933" t="s">
        <v>504</v>
      </c>
      <c r="J3933" t="s">
        <v>503</v>
      </c>
      <c r="K3933" s="142">
        <v>103</v>
      </c>
      <c r="L3933" s="326">
        <v>4.6709999442100518E-2</v>
      </c>
      <c r="M3933" s="326">
        <v>6.6370002925395966E-2</v>
      </c>
      <c r="N3933" s="142">
        <v>185</v>
      </c>
      <c r="O3933" s="326">
        <v>5.9769999235868447E-2</v>
      </c>
      <c r="P3933" s="326">
        <v>8.629000186920166E-2</v>
      </c>
      <c r="Q3933" s="142">
        <v>9900</v>
      </c>
      <c r="R3933" s="326">
        <v>8.0239996314048767E-2</v>
      </c>
      <c r="S3933" s="326">
        <v>9.0769998729228973E-2</v>
      </c>
    </row>
    <row r="3934" spans="1:19" x14ac:dyDescent="0.25">
      <c r="A3934" t="s">
        <v>478</v>
      </c>
      <c r="B3934" t="s">
        <v>284</v>
      </c>
      <c r="C3934" t="s">
        <v>309</v>
      </c>
      <c r="D3934" t="s">
        <v>477</v>
      </c>
      <c r="E3934" t="s">
        <v>150</v>
      </c>
      <c r="F3934" t="s">
        <v>151</v>
      </c>
      <c r="G3934" s="133">
        <v>12</v>
      </c>
      <c r="H3934" t="s">
        <v>247</v>
      </c>
      <c r="I3934" t="s">
        <v>501</v>
      </c>
      <c r="J3934" t="s">
        <v>502</v>
      </c>
      <c r="K3934" s="327">
        <v>653</v>
      </c>
      <c r="L3934" s="326">
        <v>0.29614999890327448</v>
      </c>
      <c r="N3934" s="327">
        <v>951</v>
      </c>
      <c r="O3934" s="326">
        <v>0.30726999044418329</v>
      </c>
      <c r="Q3934" s="327">
        <v>14319</v>
      </c>
      <c r="R3934" s="326">
        <v>0.11604999750852581</v>
      </c>
      <c r="S3934" s="325"/>
    </row>
    <row r="3935" spans="1:19" x14ac:dyDescent="0.25">
      <c r="A3935" t="s">
        <v>478</v>
      </c>
      <c r="B3935" t="s">
        <v>284</v>
      </c>
      <c r="C3935" t="s">
        <v>309</v>
      </c>
      <c r="D3935" t="s">
        <v>477</v>
      </c>
      <c r="E3935" t="s">
        <v>150</v>
      </c>
      <c r="F3935" t="s">
        <v>151</v>
      </c>
      <c r="G3935" s="133">
        <v>12</v>
      </c>
      <c r="H3935" t="s">
        <v>247</v>
      </c>
      <c r="I3935" t="s">
        <v>501</v>
      </c>
      <c r="J3935" t="s">
        <v>500</v>
      </c>
      <c r="K3935" s="327">
        <v>1552</v>
      </c>
      <c r="L3935" s="326">
        <v>0.70384997129440308</v>
      </c>
      <c r="M3935" s="326">
        <v>1</v>
      </c>
      <c r="N3935" s="327">
        <v>2144</v>
      </c>
      <c r="O3935" s="326">
        <v>0.69273000955581665</v>
      </c>
      <c r="P3935" s="326">
        <v>1</v>
      </c>
      <c r="Q3935" s="327">
        <v>109066</v>
      </c>
      <c r="R3935" s="326">
        <v>0.88394999504089355</v>
      </c>
      <c r="S3935" s="325">
        <v>1</v>
      </c>
    </row>
    <row r="3936" spans="1:19" x14ac:dyDescent="0.25">
      <c r="A3936" t="s">
        <v>478</v>
      </c>
      <c r="B3936" t="s">
        <v>284</v>
      </c>
      <c r="C3936" t="s">
        <v>309</v>
      </c>
      <c r="D3936" t="s">
        <v>477</v>
      </c>
      <c r="E3936" t="s">
        <v>150</v>
      </c>
      <c r="F3936" t="s">
        <v>151</v>
      </c>
      <c r="G3936">
        <v>12</v>
      </c>
      <c r="H3936" t="s">
        <v>247</v>
      </c>
      <c r="I3936" t="s">
        <v>577</v>
      </c>
      <c r="J3936" t="s">
        <v>493</v>
      </c>
      <c r="K3936" s="142">
        <v>1705</v>
      </c>
      <c r="L3936" s="326">
        <v>0.77323997020721436</v>
      </c>
      <c r="N3936" s="142">
        <v>2288</v>
      </c>
      <c r="O3936" s="326">
        <v>0.73926001787185669</v>
      </c>
      <c r="Q3936" s="142">
        <v>45663</v>
      </c>
      <c r="R3936" s="326">
        <v>0.37009000778198242</v>
      </c>
    </row>
    <row r="3937" spans="1:19" x14ac:dyDescent="0.25">
      <c r="A3937" t="s">
        <v>478</v>
      </c>
      <c r="B3937" t="s">
        <v>284</v>
      </c>
      <c r="C3937" t="s">
        <v>309</v>
      </c>
      <c r="D3937" t="s">
        <v>477</v>
      </c>
      <c r="E3937" t="s">
        <v>150</v>
      </c>
      <c r="F3937" t="s">
        <v>151</v>
      </c>
      <c r="G3937" s="133">
        <v>12</v>
      </c>
      <c r="H3937" t="s">
        <v>247</v>
      </c>
      <c r="I3937" t="s">
        <v>577</v>
      </c>
      <c r="J3937" t="s">
        <v>492</v>
      </c>
      <c r="K3937" s="327">
        <v>426</v>
      </c>
      <c r="L3937" s="326">
        <v>0.1932000070810318</v>
      </c>
      <c r="M3937" s="326">
        <v>0.85199999809265137</v>
      </c>
      <c r="N3937" s="327">
        <v>692</v>
      </c>
      <c r="O3937" s="326">
        <v>0.2235900014638901</v>
      </c>
      <c r="P3937" s="326">
        <v>0.85750001668930054</v>
      </c>
      <c r="Q3937" s="327">
        <v>63272</v>
      </c>
      <c r="R3937" s="326">
        <v>0.51279997825622559</v>
      </c>
      <c r="S3937" s="325">
        <v>0.81407999992370605</v>
      </c>
    </row>
    <row r="3938" spans="1:19" x14ac:dyDescent="0.25">
      <c r="A3938" t="s">
        <v>478</v>
      </c>
      <c r="B3938" t="s">
        <v>284</v>
      </c>
      <c r="C3938" t="s">
        <v>309</v>
      </c>
      <c r="D3938" t="s">
        <v>477</v>
      </c>
      <c r="E3938" t="s">
        <v>150</v>
      </c>
      <c r="F3938" t="s">
        <v>151</v>
      </c>
      <c r="G3938">
        <v>12</v>
      </c>
      <c r="H3938" t="s">
        <v>247</v>
      </c>
      <c r="I3938" t="s">
        <v>577</v>
      </c>
      <c r="J3938" t="s">
        <v>491</v>
      </c>
      <c r="K3938" s="142">
        <v>62</v>
      </c>
      <c r="L3938" s="326">
        <v>2.8119999915361401E-2</v>
      </c>
      <c r="M3938" s="326">
        <v>0.12399999797344211</v>
      </c>
      <c r="N3938" s="142">
        <v>87</v>
      </c>
      <c r="O3938" s="326">
        <v>2.810999937355518E-2</v>
      </c>
      <c r="P3938" s="326">
        <v>0.10780999809503559</v>
      </c>
      <c r="Q3938" s="142">
        <v>9186</v>
      </c>
      <c r="R3938" s="326">
        <v>7.4450001120567322E-2</v>
      </c>
      <c r="S3938" s="326">
        <v>0.11818999797105791</v>
      </c>
    </row>
    <row r="3939" spans="1:19" x14ac:dyDescent="0.25">
      <c r="A3939" t="s">
        <v>478</v>
      </c>
      <c r="B3939" t="s">
        <v>284</v>
      </c>
      <c r="C3939" t="s">
        <v>309</v>
      </c>
      <c r="D3939" t="s">
        <v>477</v>
      </c>
      <c r="E3939" t="s">
        <v>150</v>
      </c>
      <c r="F3939" t="s">
        <v>151</v>
      </c>
      <c r="G3939" s="133">
        <v>12</v>
      </c>
      <c r="H3939" t="s">
        <v>247</v>
      </c>
      <c r="I3939" t="s">
        <v>577</v>
      </c>
      <c r="J3939" t="s">
        <v>490</v>
      </c>
      <c r="K3939" s="327">
        <v>7</v>
      </c>
      <c r="L3939" s="326">
        <v>3.1699999235570431E-3</v>
      </c>
      <c r="M3939" s="326">
        <v>1.4000000432133669E-2</v>
      </c>
      <c r="N3939" s="327">
        <v>14</v>
      </c>
      <c r="O3939" s="326">
        <v>4.5199999585747719E-3</v>
      </c>
      <c r="P3939" s="326">
        <v>1.7349999397993091E-2</v>
      </c>
      <c r="Q3939" s="327">
        <v>3071</v>
      </c>
      <c r="R3939" s="326">
        <v>2.489000000059605E-2</v>
      </c>
      <c r="S3939" s="325">
        <v>3.9510000497102737E-2</v>
      </c>
    </row>
    <row r="3940" spans="1:19" x14ac:dyDescent="0.25">
      <c r="A3940" t="s">
        <v>478</v>
      </c>
      <c r="B3940" t="s">
        <v>284</v>
      </c>
      <c r="C3940" t="s">
        <v>309</v>
      </c>
      <c r="D3940" t="s">
        <v>477</v>
      </c>
      <c r="E3940" t="s">
        <v>150</v>
      </c>
      <c r="F3940" t="s">
        <v>151</v>
      </c>
      <c r="G3940" s="133">
        <v>12</v>
      </c>
      <c r="H3940" t="s">
        <v>247</v>
      </c>
      <c r="I3940" t="s">
        <v>577</v>
      </c>
      <c r="J3940" t="s">
        <v>489</v>
      </c>
      <c r="K3940" s="327">
        <v>5</v>
      </c>
      <c r="L3940" s="326">
        <v>2.2700000554323201E-3</v>
      </c>
      <c r="M3940" s="326">
        <v>9.9999997764825821E-3</v>
      </c>
      <c r="N3940" s="327">
        <v>12</v>
      </c>
      <c r="O3940" s="326">
        <v>3.8799999747425322E-3</v>
      </c>
      <c r="P3940" s="326">
        <v>1.48700000718236E-2</v>
      </c>
      <c r="Q3940" s="327">
        <v>1819</v>
      </c>
      <c r="R3940" s="326">
        <v>1.473999954760075E-2</v>
      </c>
      <c r="S3940" s="325">
        <v>2.339999936521053E-2</v>
      </c>
    </row>
    <row r="3941" spans="1:19" x14ac:dyDescent="0.25">
      <c r="A3941" t="s">
        <v>478</v>
      </c>
      <c r="B3941" t="s">
        <v>284</v>
      </c>
      <c r="C3941" t="s">
        <v>309</v>
      </c>
      <c r="D3941" t="s">
        <v>477</v>
      </c>
      <c r="E3941" t="s">
        <v>150</v>
      </c>
      <c r="F3941" t="s">
        <v>151</v>
      </c>
      <c r="G3941" s="133">
        <v>12</v>
      </c>
      <c r="H3941" t="s">
        <v>247</v>
      </c>
      <c r="I3941" t="s">
        <v>577</v>
      </c>
      <c r="J3941" t="s">
        <v>488</v>
      </c>
      <c r="K3941" s="327">
        <v>0</v>
      </c>
      <c r="L3941" s="326">
        <v>0</v>
      </c>
      <c r="M3941" s="326">
        <v>0</v>
      </c>
      <c r="N3941" s="327">
        <v>2</v>
      </c>
      <c r="O3941" s="326">
        <v>6.5000000176951289E-4</v>
      </c>
      <c r="P3941" s="326">
        <v>2.4800000246614222E-3</v>
      </c>
      <c r="Q3941" s="327">
        <v>374</v>
      </c>
      <c r="R3941" s="326">
        <v>3.03000002168119E-3</v>
      </c>
      <c r="S3941" s="325">
        <v>4.8099998384714127E-3</v>
      </c>
    </row>
    <row r="3942" spans="1:19" x14ac:dyDescent="0.25">
      <c r="A3942" t="s">
        <v>478</v>
      </c>
      <c r="B3942" t="s">
        <v>284</v>
      </c>
      <c r="C3942" t="s">
        <v>309</v>
      </c>
      <c r="D3942" t="s">
        <v>477</v>
      </c>
      <c r="E3942" t="s">
        <v>150</v>
      </c>
      <c r="F3942" t="s">
        <v>151</v>
      </c>
      <c r="G3942" s="133">
        <v>12</v>
      </c>
      <c r="H3942" t="s">
        <v>247</v>
      </c>
      <c r="I3942" t="s">
        <v>499</v>
      </c>
      <c r="J3942" t="s">
        <v>261</v>
      </c>
      <c r="K3942" s="327">
        <v>2190</v>
      </c>
      <c r="L3942" s="326">
        <v>0.99320000410079956</v>
      </c>
      <c r="N3942" s="327">
        <v>3072</v>
      </c>
      <c r="O3942" s="326">
        <v>0.99256998300552368</v>
      </c>
      <c r="Q3942" s="327">
        <v>122496</v>
      </c>
      <c r="R3942" s="326">
        <v>0.99278998374938965</v>
      </c>
      <c r="S3942" s="325"/>
    </row>
    <row r="3943" spans="1:19" x14ac:dyDescent="0.25">
      <c r="A3943" t="s">
        <v>478</v>
      </c>
      <c r="B3943" t="s">
        <v>284</v>
      </c>
      <c r="C3943" t="s">
        <v>309</v>
      </c>
      <c r="D3943" t="s">
        <v>477</v>
      </c>
      <c r="E3943" t="s">
        <v>150</v>
      </c>
      <c r="F3943" t="s">
        <v>151</v>
      </c>
      <c r="G3943" s="133">
        <v>12</v>
      </c>
      <c r="H3943" t="s">
        <v>247</v>
      </c>
      <c r="I3943" t="s">
        <v>499</v>
      </c>
      <c r="J3943" t="s">
        <v>262</v>
      </c>
      <c r="K3943" s="327">
        <v>15</v>
      </c>
      <c r="L3943" s="326">
        <v>6.8000000901520252E-3</v>
      </c>
      <c r="N3943" s="327">
        <v>23</v>
      </c>
      <c r="O3943" s="326">
        <v>7.4300002306699753E-3</v>
      </c>
      <c r="Q3943" s="327">
        <v>889</v>
      </c>
      <c r="R3943" s="326">
        <v>7.2099999524652958E-3</v>
      </c>
      <c r="S3943" s="325"/>
    </row>
    <row r="3944" spans="1:19" x14ac:dyDescent="0.25">
      <c r="A3944" t="s">
        <v>478</v>
      </c>
      <c r="B3944" t="s">
        <v>284</v>
      </c>
      <c r="C3944" t="s">
        <v>309</v>
      </c>
      <c r="D3944" t="s">
        <v>477</v>
      </c>
      <c r="E3944" t="s">
        <v>150</v>
      </c>
      <c r="F3944" t="s">
        <v>151</v>
      </c>
      <c r="G3944" s="133">
        <v>12</v>
      </c>
      <c r="H3944" t="s">
        <v>247</v>
      </c>
      <c r="I3944" t="s">
        <v>578</v>
      </c>
      <c r="J3944" t="s">
        <v>498</v>
      </c>
      <c r="K3944" s="327">
        <v>210</v>
      </c>
      <c r="L3944" s="326">
        <v>9.5239996910095215E-2</v>
      </c>
      <c r="N3944" s="327">
        <v>423</v>
      </c>
      <c r="O3944" s="326">
        <v>0.1366699934005737</v>
      </c>
      <c r="Q3944" s="327">
        <v>17871</v>
      </c>
      <c r="R3944" s="326">
        <v>0.1448400020599365</v>
      </c>
      <c r="S3944" s="325"/>
    </row>
    <row r="3945" spans="1:19" x14ac:dyDescent="0.25">
      <c r="A3945" t="s">
        <v>478</v>
      </c>
      <c r="B3945" t="s">
        <v>284</v>
      </c>
      <c r="C3945" t="s">
        <v>309</v>
      </c>
      <c r="D3945" t="s">
        <v>477</v>
      </c>
      <c r="E3945" t="s">
        <v>150</v>
      </c>
      <c r="F3945" t="s">
        <v>151</v>
      </c>
      <c r="G3945" s="133">
        <v>12</v>
      </c>
      <c r="H3945" t="s">
        <v>247</v>
      </c>
      <c r="I3945" t="s">
        <v>578</v>
      </c>
      <c r="J3945" t="s">
        <v>497</v>
      </c>
      <c r="K3945" s="327">
        <v>486</v>
      </c>
      <c r="L3945" s="326">
        <v>0.22041000425815579</v>
      </c>
      <c r="N3945" s="327">
        <v>806</v>
      </c>
      <c r="O3945" s="326">
        <v>0.26041999459266663</v>
      </c>
      <c r="Q3945" s="327">
        <v>21943</v>
      </c>
      <c r="R3945" s="326">
        <v>0.17783999443054199</v>
      </c>
      <c r="S3945" s="325"/>
    </row>
    <row r="3946" spans="1:19" x14ac:dyDescent="0.25">
      <c r="A3946" t="s">
        <v>478</v>
      </c>
      <c r="B3946" t="s">
        <v>284</v>
      </c>
      <c r="C3946" t="s">
        <v>309</v>
      </c>
      <c r="D3946" t="s">
        <v>477</v>
      </c>
      <c r="E3946" t="s">
        <v>150</v>
      </c>
      <c r="F3946" t="s">
        <v>151</v>
      </c>
      <c r="G3946" s="133">
        <v>12</v>
      </c>
      <c r="H3946" t="s">
        <v>247</v>
      </c>
      <c r="I3946" t="s">
        <v>578</v>
      </c>
      <c r="J3946" t="s">
        <v>496</v>
      </c>
      <c r="K3946" s="327">
        <v>575</v>
      </c>
      <c r="L3946" s="326">
        <v>0.26076999306678772</v>
      </c>
      <c r="N3946" s="327">
        <v>769</v>
      </c>
      <c r="O3946" s="326">
        <v>0.2484699934720993</v>
      </c>
      <c r="Q3946" s="327">
        <v>25988</v>
      </c>
      <c r="R3946" s="326">
        <v>0.21062999963760379</v>
      </c>
      <c r="S3946" s="325"/>
    </row>
    <row r="3947" spans="1:19" x14ac:dyDescent="0.25">
      <c r="A3947" t="s">
        <v>478</v>
      </c>
      <c r="B3947" t="s">
        <v>284</v>
      </c>
      <c r="C3947" t="s">
        <v>309</v>
      </c>
      <c r="D3947" t="s">
        <v>477</v>
      </c>
      <c r="E3947" t="s">
        <v>150</v>
      </c>
      <c r="F3947" t="s">
        <v>151</v>
      </c>
      <c r="G3947">
        <v>12</v>
      </c>
      <c r="H3947" t="s">
        <v>247</v>
      </c>
      <c r="I3947" t="s">
        <v>578</v>
      </c>
      <c r="J3947" t="s">
        <v>495</v>
      </c>
      <c r="K3947" s="142">
        <v>573</v>
      </c>
      <c r="L3947" s="326">
        <v>0.25986000895500178</v>
      </c>
      <c r="N3947" s="142">
        <v>680</v>
      </c>
      <c r="O3947" s="326">
        <v>0.21971000730991361</v>
      </c>
      <c r="Q3947" s="142">
        <v>27975</v>
      </c>
      <c r="R3947" s="326">
        <v>0.22673000395298001</v>
      </c>
    </row>
    <row r="3948" spans="1:19" x14ac:dyDescent="0.25">
      <c r="A3948" t="s">
        <v>478</v>
      </c>
      <c r="B3948" t="s">
        <v>284</v>
      </c>
      <c r="C3948" t="s">
        <v>309</v>
      </c>
      <c r="D3948" t="s">
        <v>477</v>
      </c>
      <c r="E3948" t="s">
        <v>150</v>
      </c>
      <c r="F3948" t="s">
        <v>151</v>
      </c>
      <c r="G3948" s="133">
        <v>12</v>
      </c>
      <c r="H3948" t="s">
        <v>247</v>
      </c>
      <c r="I3948" t="s">
        <v>578</v>
      </c>
      <c r="J3948" t="s">
        <v>494</v>
      </c>
      <c r="K3948" s="327">
        <v>361</v>
      </c>
      <c r="L3948" s="326">
        <v>0.16371999680995941</v>
      </c>
      <c r="N3948" s="327">
        <v>417</v>
      </c>
      <c r="O3948" s="326">
        <v>0.13472999632358551</v>
      </c>
      <c r="Q3948" s="327">
        <v>29608</v>
      </c>
      <c r="R3948" s="326">
        <v>0.23995999991893771</v>
      </c>
      <c r="S3948" s="325"/>
    </row>
    <row r="3949" spans="1:19" x14ac:dyDescent="0.25">
      <c r="A3949" t="s">
        <v>478</v>
      </c>
      <c r="B3949" t="s">
        <v>284</v>
      </c>
      <c r="C3949" t="s">
        <v>309</v>
      </c>
      <c r="D3949" t="s">
        <v>477</v>
      </c>
      <c r="E3949" t="s">
        <v>150</v>
      </c>
      <c r="F3949" t="s">
        <v>151</v>
      </c>
      <c r="G3949" s="133">
        <v>12</v>
      </c>
      <c r="H3949" t="s">
        <v>247</v>
      </c>
      <c r="I3949" t="s">
        <v>476</v>
      </c>
      <c r="J3949" t="s">
        <v>482</v>
      </c>
      <c r="K3949" s="327">
        <v>1619</v>
      </c>
      <c r="L3949" s="326">
        <v>0.73423999547958374</v>
      </c>
      <c r="M3949" s="326">
        <v>0.79013997316360474</v>
      </c>
      <c r="N3949" s="327">
        <v>2254</v>
      </c>
      <c r="O3949" s="326">
        <v>0.72826999425888062</v>
      </c>
      <c r="P3949" s="326">
        <v>0.77644002437591553</v>
      </c>
      <c r="Q3949" s="327">
        <v>91484</v>
      </c>
      <c r="R3949" s="326">
        <v>0.74145001173019409</v>
      </c>
      <c r="S3949" s="325">
        <v>0.77395999431610107</v>
      </c>
    </row>
    <row r="3950" spans="1:19" x14ac:dyDescent="0.25">
      <c r="A3950" t="s">
        <v>478</v>
      </c>
      <c r="B3950" t="s">
        <v>284</v>
      </c>
      <c r="C3950" t="s">
        <v>309</v>
      </c>
      <c r="D3950" t="s">
        <v>477</v>
      </c>
      <c r="E3950" t="s">
        <v>150</v>
      </c>
      <c r="F3950" t="s">
        <v>151</v>
      </c>
      <c r="G3950" s="133">
        <v>12</v>
      </c>
      <c r="H3950" t="s">
        <v>247</v>
      </c>
      <c r="I3950" t="s">
        <v>476</v>
      </c>
      <c r="J3950" t="s">
        <v>481</v>
      </c>
      <c r="K3950" s="327">
        <v>203</v>
      </c>
      <c r="L3950" s="326">
        <v>9.2059999704360962E-2</v>
      </c>
      <c r="M3950" s="326">
        <v>9.9069997668266296E-2</v>
      </c>
      <c r="N3950" s="327">
        <v>293</v>
      </c>
      <c r="O3950" s="326">
        <v>9.4669997692108154E-2</v>
      </c>
      <c r="P3950" s="326">
        <v>0.1009299978613853</v>
      </c>
      <c r="Q3950" s="327">
        <v>12086</v>
      </c>
      <c r="R3950" s="326">
        <v>9.7949996590614319E-2</v>
      </c>
      <c r="S3950" s="325">
        <v>0.1022500023245811</v>
      </c>
    </row>
    <row r="3951" spans="1:19" x14ac:dyDescent="0.25">
      <c r="A3951" t="s">
        <v>478</v>
      </c>
      <c r="B3951" t="s">
        <v>284</v>
      </c>
      <c r="C3951" t="s">
        <v>309</v>
      </c>
      <c r="D3951" t="s">
        <v>477</v>
      </c>
      <c r="E3951" t="s">
        <v>150</v>
      </c>
      <c r="F3951" t="s">
        <v>151</v>
      </c>
      <c r="G3951" s="133">
        <v>12</v>
      </c>
      <c r="H3951" t="s">
        <v>247</v>
      </c>
      <c r="I3951" t="s">
        <v>476</v>
      </c>
      <c r="J3951" t="s">
        <v>480</v>
      </c>
      <c r="K3951" s="327">
        <v>129</v>
      </c>
      <c r="L3951" s="326">
        <v>5.8499999344348907E-2</v>
      </c>
      <c r="M3951" s="326">
        <v>6.2959998846054077E-2</v>
      </c>
      <c r="N3951" s="327">
        <v>202</v>
      </c>
      <c r="O3951" s="326">
        <v>6.5269999206066132E-2</v>
      </c>
      <c r="P3951" s="326">
        <v>6.9580003619194031E-2</v>
      </c>
      <c r="Q3951" s="327">
        <v>8487</v>
      </c>
      <c r="R3951" s="326">
        <v>6.8779997527599335E-2</v>
      </c>
      <c r="S3951" s="325">
        <v>7.1800000965595245E-2</v>
      </c>
    </row>
    <row r="3952" spans="1:19" x14ac:dyDescent="0.25">
      <c r="A3952" t="s">
        <v>478</v>
      </c>
      <c r="B3952" t="s">
        <v>284</v>
      </c>
      <c r="C3952" t="s">
        <v>309</v>
      </c>
      <c r="D3952" t="s">
        <v>477</v>
      </c>
      <c r="E3952" t="s">
        <v>150</v>
      </c>
      <c r="F3952" t="s">
        <v>151</v>
      </c>
      <c r="G3952" s="133">
        <v>12</v>
      </c>
      <c r="H3952" t="s">
        <v>247</v>
      </c>
      <c r="I3952" t="s">
        <v>476</v>
      </c>
      <c r="J3952" t="s">
        <v>479</v>
      </c>
      <c r="K3952" s="327">
        <v>156</v>
      </c>
      <c r="L3952" s="326">
        <v>7.0749998092651367E-2</v>
      </c>
      <c r="N3952" s="327">
        <v>192</v>
      </c>
      <c r="O3952" s="326">
        <v>6.2040001153945923E-2</v>
      </c>
      <c r="Q3952" s="327">
        <v>5183</v>
      </c>
      <c r="R3952" s="326">
        <v>4.2010001838207238E-2</v>
      </c>
      <c r="S3952" s="325"/>
    </row>
    <row r="3953" spans="1:19" x14ac:dyDescent="0.25">
      <c r="A3953" t="s">
        <v>478</v>
      </c>
      <c r="B3953" t="s">
        <v>284</v>
      </c>
      <c r="C3953" t="s">
        <v>309</v>
      </c>
      <c r="D3953" t="s">
        <v>477</v>
      </c>
      <c r="E3953" t="s">
        <v>150</v>
      </c>
      <c r="F3953" t="s">
        <v>151</v>
      </c>
      <c r="G3953" s="133">
        <v>12</v>
      </c>
      <c r="H3953" t="s">
        <v>247</v>
      </c>
      <c r="I3953" t="s">
        <v>476</v>
      </c>
      <c r="J3953" t="s">
        <v>475</v>
      </c>
      <c r="K3953" s="327">
        <v>98</v>
      </c>
      <c r="L3953" s="326">
        <v>4.4440001249313348E-2</v>
      </c>
      <c r="M3953" s="326">
        <v>4.7830000519752502E-2</v>
      </c>
      <c r="N3953" s="327">
        <v>154</v>
      </c>
      <c r="O3953" s="326">
        <v>4.9759998917579651E-2</v>
      </c>
      <c r="P3953" s="326">
        <v>5.3050000220537193E-2</v>
      </c>
      <c r="Q3953" s="327">
        <v>6145</v>
      </c>
      <c r="R3953" s="326">
        <v>4.9800001084804528E-2</v>
      </c>
      <c r="S3953" s="325">
        <v>5.1989998668432243E-2</v>
      </c>
    </row>
    <row r="3954" spans="1:19" x14ac:dyDescent="0.25">
      <c r="A3954" t="s">
        <v>478</v>
      </c>
      <c r="B3954" t="s">
        <v>284</v>
      </c>
      <c r="C3954" t="s">
        <v>309</v>
      </c>
      <c r="D3954" t="s">
        <v>477</v>
      </c>
      <c r="E3954" t="s">
        <v>182</v>
      </c>
      <c r="F3954" t="s">
        <v>236</v>
      </c>
      <c r="G3954" s="133">
        <v>14</v>
      </c>
      <c r="H3954" t="s">
        <v>416</v>
      </c>
      <c r="I3954" t="s">
        <v>525</v>
      </c>
      <c r="J3954" t="s">
        <v>530</v>
      </c>
      <c r="K3954" s="327">
        <v>10</v>
      </c>
      <c r="L3954" s="326">
        <v>8.750000037252903E-3</v>
      </c>
      <c r="N3954" s="327">
        <v>47</v>
      </c>
      <c r="O3954" s="326">
        <v>7.089999970048666E-3</v>
      </c>
      <c r="Q3954" s="327">
        <v>595</v>
      </c>
      <c r="R3954" s="326">
        <v>4.8199999146163464E-3</v>
      </c>
      <c r="S3954" s="325"/>
    </row>
    <row r="3955" spans="1:19" x14ac:dyDescent="0.25">
      <c r="A3955" t="s">
        <v>478</v>
      </c>
      <c r="B3955" t="s">
        <v>284</v>
      </c>
      <c r="C3955" t="s">
        <v>309</v>
      </c>
      <c r="D3955" t="s">
        <v>477</v>
      </c>
      <c r="E3955" t="s">
        <v>182</v>
      </c>
      <c r="F3955" t="s">
        <v>236</v>
      </c>
      <c r="G3955" s="133">
        <v>14</v>
      </c>
      <c r="H3955" t="s">
        <v>416</v>
      </c>
      <c r="I3955" t="s">
        <v>525</v>
      </c>
      <c r="J3955" t="s">
        <v>529</v>
      </c>
      <c r="K3955" s="327">
        <v>90</v>
      </c>
      <c r="L3955" s="326">
        <v>7.874000072479248E-2</v>
      </c>
      <c r="N3955" s="327">
        <v>396</v>
      </c>
      <c r="O3955" s="326">
        <v>5.9769999235868447E-2</v>
      </c>
      <c r="Q3955" s="327">
        <v>4962</v>
      </c>
      <c r="R3955" s="326">
        <v>4.0219999849796302E-2</v>
      </c>
      <c r="S3955" s="325"/>
    </row>
    <row r="3956" spans="1:19" x14ac:dyDescent="0.25">
      <c r="A3956" t="s">
        <v>478</v>
      </c>
      <c r="B3956" t="s">
        <v>284</v>
      </c>
      <c r="C3956" t="s">
        <v>309</v>
      </c>
      <c r="D3956" t="s">
        <v>477</v>
      </c>
      <c r="E3956" t="s">
        <v>182</v>
      </c>
      <c r="F3956" t="s">
        <v>236</v>
      </c>
      <c r="G3956" s="133">
        <v>14</v>
      </c>
      <c r="H3956" t="s">
        <v>416</v>
      </c>
      <c r="I3956" t="s">
        <v>525</v>
      </c>
      <c r="J3956" t="s">
        <v>528</v>
      </c>
      <c r="K3956" s="327">
        <v>239</v>
      </c>
      <c r="L3956" s="326">
        <v>0.20909999310970309</v>
      </c>
      <c r="N3956" s="327">
        <v>1163</v>
      </c>
      <c r="O3956" s="326">
        <v>0.17554999887943271</v>
      </c>
      <c r="Q3956" s="327">
        <v>15699</v>
      </c>
      <c r="R3956" s="326">
        <v>0.12724000215530401</v>
      </c>
      <c r="S3956" s="325"/>
    </row>
    <row r="3957" spans="1:19" x14ac:dyDescent="0.25">
      <c r="A3957" t="s">
        <v>478</v>
      </c>
      <c r="B3957" t="s">
        <v>284</v>
      </c>
      <c r="C3957" t="s">
        <v>309</v>
      </c>
      <c r="D3957" t="s">
        <v>477</v>
      </c>
      <c r="E3957" t="s">
        <v>182</v>
      </c>
      <c r="F3957" t="s">
        <v>236</v>
      </c>
      <c r="G3957" s="133">
        <v>14</v>
      </c>
      <c r="H3957" t="s">
        <v>416</v>
      </c>
      <c r="I3957" t="s">
        <v>525</v>
      </c>
      <c r="J3957" t="s">
        <v>527</v>
      </c>
      <c r="K3957" s="327">
        <v>220</v>
      </c>
      <c r="L3957" s="326">
        <v>0.1924799978733063</v>
      </c>
      <c r="N3957" s="327">
        <v>1657</v>
      </c>
      <c r="O3957" s="326">
        <v>0.25011000037193298</v>
      </c>
      <c r="Q3957" s="327">
        <v>30576</v>
      </c>
      <c r="R3957" s="326">
        <v>0.2478100061416626</v>
      </c>
      <c r="S3957" s="325"/>
    </row>
    <row r="3958" spans="1:19" x14ac:dyDescent="0.25">
      <c r="A3958" t="s">
        <v>478</v>
      </c>
      <c r="B3958" t="s">
        <v>284</v>
      </c>
      <c r="C3958" t="s">
        <v>309</v>
      </c>
      <c r="D3958" t="s">
        <v>477</v>
      </c>
      <c r="E3958" t="s">
        <v>182</v>
      </c>
      <c r="F3958" t="s">
        <v>236</v>
      </c>
      <c r="G3958" s="133">
        <v>14</v>
      </c>
      <c r="H3958" t="s">
        <v>416</v>
      </c>
      <c r="I3958" t="s">
        <v>525</v>
      </c>
      <c r="J3958" t="s">
        <v>526</v>
      </c>
      <c r="K3958" s="327">
        <v>195</v>
      </c>
      <c r="L3958" s="326">
        <v>0.17059999704360959</v>
      </c>
      <c r="N3958" s="327">
        <v>1411</v>
      </c>
      <c r="O3958" s="326">
        <v>0.2129800021648407</v>
      </c>
      <c r="Q3958" s="327">
        <v>30917</v>
      </c>
      <c r="R3958" s="326">
        <v>0.25056999921798712</v>
      </c>
      <c r="S3958" s="325"/>
    </row>
    <row r="3959" spans="1:19" x14ac:dyDescent="0.25">
      <c r="A3959" t="s">
        <v>478</v>
      </c>
      <c r="B3959" t="s">
        <v>284</v>
      </c>
      <c r="C3959" t="s">
        <v>309</v>
      </c>
      <c r="D3959" t="s">
        <v>477</v>
      </c>
      <c r="E3959" t="s">
        <v>182</v>
      </c>
      <c r="F3959" t="s">
        <v>236</v>
      </c>
      <c r="G3959" s="133">
        <v>14</v>
      </c>
      <c r="H3959" t="s">
        <v>416</v>
      </c>
      <c r="I3959" t="s">
        <v>525</v>
      </c>
      <c r="J3959" t="s">
        <v>259</v>
      </c>
      <c r="K3959" s="327">
        <v>211</v>
      </c>
      <c r="L3959" s="326">
        <v>0.18459999561309809</v>
      </c>
      <c r="N3959" s="327">
        <v>1097</v>
      </c>
      <c r="O3959" s="326">
        <v>0.16558000445365911</v>
      </c>
      <c r="Q3959" s="327">
        <v>23351</v>
      </c>
      <c r="R3959" s="326">
        <v>0.18925000727176669</v>
      </c>
      <c r="S3959" s="325"/>
    </row>
    <row r="3960" spans="1:19" x14ac:dyDescent="0.25">
      <c r="A3960" t="s">
        <v>478</v>
      </c>
      <c r="B3960" t="s">
        <v>284</v>
      </c>
      <c r="C3960" t="s">
        <v>309</v>
      </c>
      <c r="D3960" t="s">
        <v>477</v>
      </c>
      <c r="E3960" t="s">
        <v>182</v>
      </c>
      <c r="F3960" t="s">
        <v>236</v>
      </c>
      <c r="G3960" s="133">
        <v>14</v>
      </c>
      <c r="H3960" t="s">
        <v>416</v>
      </c>
      <c r="I3960" t="s">
        <v>525</v>
      </c>
      <c r="J3960" t="s">
        <v>260</v>
      </c>
      <c r="K3960" s="327">
        <v>178</v>
      </c>
      <c r="L3960" s="326">
        <v>0.1557299941778183</v>
      </c>
      <c r="N3960" s="327">
        <v>854</v>
      </c>
      <c r="O3960" s="326">
        <v>0.12891000509262079</v>
      </c>
      <c r="Q3960" s="327">
        <v>17285</v>
      </c>
      <c r="R3960" s="326">
        <v>0.14009000360965729</v>
      </c>
      <c r="S3960" s="325"/>
    </row>
    <row r="3961" spans="1:19" x14ac:dyDescent="0.25">
      <c r="A3961" t="s">
        <v>478</v>
      </c>
      <c r="B3961" t="s">
        <v>284</v>
      </c>
      <c r="C3961" t="s">
        <v>309</v>
      </c>
      <c r="D3961" t="s">
        <v>477</v>
      </c>
      <c r="E3961" t="s">
        <v>182</v>
      </c>
      <c r="F3961" t="s">
        <v>236</v>
      </c>
      <c r="G3961" s="133">
        <v>14</v>
      </c>
      <c r="H3961" t="s">
        <v>416</v>
      </c>
      <c r="I3961" t="s">
        <v>521</v>
      </c>
      <c r="J3961" t="s">
        <v>524</v>
      </c>
      <c r="K3961" s="327">
        <v>943</v>
      </c>
      <c r="L3961" s="326">
        <v>0.82502001523971558</v>
      </c>
      <c r="M3961" s="326">
        <v>0.85882997512817383</v>
      </c>
      <c r="N3961" s="327">
        <v>5178</v>
      </c>
      <c r="O3961" s="326">
        <v>0.78157997131347656</v>
      </c>
      <c r="P3961" s="326">
        <v>0.8351600170135498</v>
      </c>
      <c r="Q3961" s="327">
        <v>99716</v>
      </c>
      <c r="R3961" s="326">
        <v>0.80817002058029175</v>
      </c>
      <c r="S3961" s="325">
        <v>0.84360998868942261</v>
      </c>
    </row>
    <row r="3962" spans="1:19" x14ac:dyDescent="0.25">
      <c r="A3962" t="s">
        <v>478</v>
      </c>
      <c r="B3962" t="s">
        <v>284</v>
      </c>
      <c r="C3962" t="s">
        <v>309</v>
      </c>
      <c r="D3962" t="s">
        <v>477</v>
      </c>
      <c r="E3962" t="s">
        <v>182</v>
      </c>
      <c r="F3962" t="s">
        <v>236</v>
      </c>
      <c r="G3962" s="133">
        <v>14</v>
      </c>
      <c r="H3962" t="s">
        <v>416</v>
      </c>
      <c r="I3962" t="s">
        <v>521</v>
      </c>
      <c r="J3962" t="s">
        <v>523</v>
      </c>
      <c r="K3962" s="327">
        <v>99</v>
      </c>
      <c r="L3962" s="326">
        <v>8.6609996855258942E-2</v>
      </c>
      <c r="M3962" s="326">
        <v>9.0159997344017029E-2</v>
      </c>
      <c r="N3962" s="327">
        <v>624</v>
      </c>
      <c r="O3962" s="326">
        <v>9.4190001487731934E-2</v>
      </c>
      <c r="P3962" s="326">
        <v>0.10064999759197241</v>
      </c>
      <c r="Q3962" s="327">
        <v>10969</v>
      </c>
      <c r="R3962" s="326">
        <v>8.8899999856948853E-2</v>
      </c>
      <c r="S3962" s="325">
        <v>9.2799998819828033E-2</v>
      </c>
    </row>
    <row r="3963" spans="1:19" x14ac:dyDescent="0.25">
      <c r="A3963" t="s">
        <v>478</v>
      </c>
      <c r="B3963" t="s">
        <v>284</v>
      </c>
      <c r="C3963" t="s">
        <v>309</v>
      </c>
      <c r="D3963" t="s">
        <v>477</v>
      </c>
      <c r="E3963" t="s">
        <v>182</v>
      </c>
      <c r="F3963" t="s">
        <v>236</v>
      </c>
      <c r="G3963" s="133">
        <v>14</v>
      </c>
      <c r="H3963" t="s">
        <v>416</v>
      </c>
      <c r="I3963" t="s">
        <v>521</v>
      </c>
      <c r="J3963" t="s">
        <v>522</v>
      </c>
      <c r="K3963" s="327">
        <v>56</v>
      </c>
      <c r="L3963" s="326">
        <v>4.8990000039339072E-2</v>
      </c>
      <c r="M3963" s="326">
        <v>5.0999999046325677E-2</v>
      </c>
      <c r="N3963" s="327">
        <v>398</v>
      </c>
      <c r="O3963" s="326">
        <v>6.0079999268054962E-2</v>
      </c>
      <c r="P3963" s="326">
        <v>6.4190000295639038E-2</v>
      </c>
      <c r="Q3963" s="327">
        <v>7517</v>
      </c>
      <c r="R3963" s="326">
        <v>6.0920000076293952E-2</v>
      </c>
      <c r="S3963" s="325">
        <v>6.3589997589588165E-2</v>
      </c>
    </row>
    <row r="3964" spans="1:19" x14ac:dyDescent="0.25">
      <c r="A3964" t="s">
        <v>478</v>
      </c>
      <c r="B3964" t="s">
        <v>284</v>
      </c>
      <c r="C3964" t="s">
        <v>309</v>
      </c>
      <c r="D3964" t="s">
        <v>477</v>
      </c>
      <c r="E3964" t="s">
        <v>182</v>
      </c>
      <c r="F3964" t="s">
        <v>236</v>
      </c>
      <c r="G3964" s="133">
        <v>14</v>
      </c>
      <c r="H3964" t="s">
        <v>416</v>
      </c>
      <c r="I3964" t="s">
        <v>521</v>
      </c>
      <c r="J3964" t="s">
        <v>438</v>
      </c>
      <c r="K3964" s="327">
        <v>45</v>
      </c>
      <c r="L3964" s="326">
        <v>3.937000036239624E-2</v>
      </c>
      <c r="N3964" s="327">
        <v>425</v>
      </c>
      <c r="O3964" s="326">
        <v>6.4149998128414154E-2</v>
      </c>
      <c r="Q3964" s="327">
        <v>5183</v>
      </c>
      <c r="R3964" s="326">
        <v>4.2010001838207238E-2</v>
      </c>
      <c r="S3964" s="325"/>
    </row>
    <row r="3965" spans="1:19" x14ac:dyDescent="0.25">
      <c r="A3965" t="s">
        <v>478</v>
      </c>
      <c r="B3965" t="s">
        <v>284</v>
      </c>
      <c r="C3965" t="s">
        <v>309</v>
      </c>
      <c r="D3965" t="s">
        <v>477</v>
      </c>
      <c r="E3965" t="s">
        <v>182</v>
      </c>
      <c r="F3965" t="s">
        <v>236</v>
      </c>
      <c r="G3965" s="133">
        <v>14</v>
      </c>
      <c r="H3965" t="s">
        <v>416</v>
      </c>
      <c r="I3965" t="s">
        <v>517</v>
      </c>
      <c r="J3965" t="s">
        <v>520</v>
      </c>
      <c r="K3965" s="327">
        <v>434</v>
      </c>
      <c r="L3965" s="326">
        <v>0.37970000505447388</v>
      </c>
      <c r="N3965" s="327">
        <v>2427</v>
      </c>
      <c r="O3965" s="326">
        <v>0.36634001135826111</v>
      </c>
      <c r="Q3965" s="327">
        <v>43571</v>
      </c>
      <c r="R3965" s="326">
        <v>0.35313001275062561</v>
      </c>
      <c r="S3965" s="325"/>
    </row>
    <row r="3966" spans="1:19" x14ac:dyDescent="0.25">
      <c r="A3966" t="s">
        <v>478</v>
      </c>
      <c r="B3966" t="s">
        <v>284</v>
      </c>
      <c r="C3966" t="s">
        <v>309</v>
      </c>
      <c r="D3966" t="s">
        <v>477</v>
      </c>
      <c r="E3966" t="s">
        <v>182</v>
      </c>
      <c r="F3966" t="s">
        <v>236</v>
      </c>
      <c r="G3966" s="133">
        <v>14</v>
      </c>
      <c r="H3966" t="s">
        <v>416</v>
      </c>
      <c r="I3966" t="s">
        <v>517</v>
      </c>
      <c r="J3966" t="s">
        <v>519</v>
      </c>
      <c r="K3966" s="327">
        <v>333</v>
      </c>
      <c r="L3966" s="326">
        <v>0.29133999347686768</v>
      </c>
      <c r="N3966" s="327">
        <v>1875</v>
      </c>
      <c r="O3966" s="326">
        <v>0.28301998972892761</v>
      </c>
      <c r="Q3966" s="327">
        <v>34904</v>
      </c>
      <c r="R3966" s="326">
        <v>0.28288999199867249</v>
      </c>
      <c r="S3966" s="325"/>
    </row>
    <row r="3967" spans="1:19" x14ac:dyDescent="0.25">
      <c r="A3967" t="s">
        <v>478</v>
      </c>
      <c r="B3967" t="s">
        <v>284</v>
      </c>
      <c r="C3967" t="s">
        <v>309</v>
      </c>
      <c r="D3967" t="s">
        <v>477</v>
      </c>
      <c r="E3967" t="s">
        <v>182</v>
      </c>
      <c r="F3967" t="s">
        <v>236</v>
      </c>
      <c r="G3967" s="133">
        <v>14</v>
      </c>
      <c r="H3967" t="s">
        <v>416</v>
      </c>
      <c r="I3967" t="s">
        <v>517</v>
      </c>
      <c r="J3967" t="s">
        <v>518</v>
      </c>
      <c r="K3967" s="327">
        <v>376</v>
      </c>
      <c r="L3967" s="326">
        <v>0.32896000146865839</v>
      </c>
      <c r="N3967" s="327">
        <v>2323</v>
      </c>
      <c r="O3967" s="326">
        <v>0.35063999891281128</v>
      </c>
      <c r="Q3967" s="327">
        <v>44910</v>
      </c>
      <c r="R3967" s="326">
        <v>0.3639799952507019</v>
      </c>
      <c r="S3967" s="325"/>
    </row>
    <row r="3968" spans="1:19" x14ac:dyDescent="0.25">
      <c r="A3968" t="s">
        <v>478</v>
      </c>
      <c r="B3968" t="s">
        <v>284</v>
      </c>
      <c r="C3968" t="s">
        <v>309</v>
      </c>
      <c r="D3968" t="s">
        <v>477</v>
      </c>
      <c r="E3968" t="s">
        <v>182</v>
      </c>
      <c r="F3968" t="s">
        <v>236</v>
      </c>
      <c r="G3968" s="133">
        <v>14</v>
      </c>
      <c r="H3968" t="s">
        <v>416</v>
      </c>
      <c r="I3968" t="s">
        <v>513</v>
      </c>
      <c r="J3968" t="s">
        <v>516</v>
      </c>
      <c r="K3968" s="327">
        <v>24</v>
      </c>
      <c r="L3968" s="326">
        <v>2.0999999716877941E-2</v>
      </c>
      <c r="M3968" s="326">
        <v>3.2829999923706048E-2</v>
      </c>
      <c r="N3968" s="327">
        <v>207</v>
      </c>
      <c r="O3968" s="326">
        <v>3.125E-2</v>
      </c>
      <c r="P3968" s="326">
        <v>4.171999916434288E-2</v>
      </c>
      <c r="Q3968" s="327">
        <v>4179</v>
      </c>
      <c r="R3968" s="326">
        <v>3.3870000392198563E-2</v>
      </c>
      <c r="S3968" s="325">
        <v>3.8320001214742661E-2</v>
      </c>
    </row>
    <row r="3969" spans="1:19" x14ac:dyDescent="0.25">
      <c r="A3969" t="s">
        <v>478</v>
      </c>
      <c r="B3969" t="s">
        <v>284</v>
      </c>
      <c r="C3969" t="s">
        <v>309</v>
      </c>
      <c r="D3969" t="s">
        <v>477</v>
      </c>
      <c r="E3969" t="s">
        <v>182</v>
      </c>
      <c r="F3969" t="s">
        <v>236</v>
      </c>
      <c r="G3969" s="133">
        <v>14</v>
      </c>
      <c r="H3969" t="s">
        <v>416</v>
      </c>
      <c r="I3969" t="s">
        <v>513</v>
      </c>
      <c r="J3969" t="s">
        <v>515</v>
      </c>
      <c r="K3969" s="327">
        <v>85</v>
      </c>
      <c r="L3969" s="326">
        <v>7.4369996786117554E-2</v>
      </c>
      <c r="M3969" s="326">
        <v>0.1162799969315529</v>
      </c>
      <c r="N3969" s="327">
        <v>765</v>
      </c>
      <c r="O3969" s="326">
        <v>0.1154699996113777</v>
      </c>
      <c r="P3969" s="326">
        <v>0.15417000651359561</v>
      </c>
      <c r="Q3969" s="327">
        <v>13286</v>
      </c>
      <c r="R3969" s="326">
        <v>0.1076800003647804</v>
      </c>
      <c r="S3969" s="325">
        <v>0.12182000279426571</v>
      </c>
    </row>
    <row r="3970" spans="1:19" x14ac:dyDescent="0.25">
      <c r="A3970" t="s">
        <v>478</v>
      </c>
      <c r="B3970" t="s">
        <v>284</v>
      </c>
      <c r="C3970" t="s">
        <v>309</v>
      </c>
      <c r="D3970" t="s">
        <v>477</v>
      </c>
      <c r="E3970" t="s">
        <v>182</v>
      </c>
      <c r="F3970" t="s">
        <v>236</v>
      </c>
      <c r="G3970" s="133">
        <v>14</v>
      </c>
      <c r="H3970" t="s">
        <v>416</v>
      </c>
      <c r="I3970" t="s">
        <v>513</v>
      </c>
      <c r="J3970" t="s">
        <v>514</v>
      </c>
      <c r="K3970" s="327">
        <v>622</v>
      </c>
      <c r="L3970" s="326">
        <v>0.54417997598648071</v>
      </c>
      <c r="M3970" s="326">
        <v>0.85088998079299927</v>
      </c>
      <c r="N3970" s="327">
        <v>3990</v>
      </c>
      <c r="O3970" s="326">
        <v>0.60225999355316162</v>
      </c>
      <c r="P3970" s="326">
        <v>0.80410999059677124</v>
      </c>
      <c r="Q3970" s="327">
        <v>91601</v>
      </c>
      <c r="R3970" s="326">
        <v>0.74239999055862427</v>
      </c>
      <c r="S3970" s="325">
        <v>0.83986997604370117</v>
      </c>
    </row>
    <row r="3971" spans="1:19" x14ac:dyDescent="0.25">
      <c r="A3971" t="s">
        <v>478</v>
      </c>
      <c r="B3971" t="s">
        <v>284</v>
      </c>
      <c r="C3971" t="s">
        <v>309</v>
      </c>
      <c r="D3971" t="s">
        <v>477</v>
      </c>
      <c r="E3971" t="s">
        <v>182</v>
      </c>
      <c r="F3971" t="s">
        <v>236</v>
      </c>
      <c r="G3971">
        <v>14</v>
      </c>
      <c r="H3971" t="s">
        <v>416</v>
      </c>
      <c r="I3971" t="s">
        <v>513</v>
      </c>
      <c r="J3971" t="s">
        <v>512</v>
      </c>
      <c r="K3971" s="142">
        <v>412</v>
      </c>
      <c r="L3971" s="326">
        <v>0.36044999957084661</v>
      </c>
      <c r="N3971" s="142">
        <v>1663</v>
      </c>
      <c r="O3971" s="326">
        <v>0.25102001428604132</v>
      </c>
      <c r="Q3971" s="142">
        <v>14319</v>
      </c>
      <c r="R3971" s="326">
        <v>0.11604999750852581</v>
      </c>
    </row>
    <row r="3972" spans="1:19" x14ac:dyDescent="0.25">
      <c r="A3972" t="s">
        <v>478</v>
      </c>
      <c r="B3972" t="s">
        <v>284</v>
      </c>
      <c r="C3972" t="s">
        <v>309</v>
      </c>
      <c r="D3972" t="s">
        <v>477</v>
      </c>
      <c r="E3972" t="s">
        <v>182</v>
      </c>
      <c r="F3972" t="s">
        <v>236</v>
      </c>
      <c r="G3972" s="133">
        <v>14</v>
      </c>
      <c r="H3972" t="s">
        <v>416</v>
      </c>
      <c r="I3972" t="s">
        <v>575</v>
      </c>
      <c r="J3972" t="s">
        <v>511</v>
      </c>
      <c r="K3972" s="327">
        <v>96</v>
      </c>
      <c r="L3972" s="326">
        <v>8.3990000188350677E-2</v>
      </c>
      <c r="M3972" s="326">
        <v>8.4729999303817749E-2</v>
      </c>
      <c r="N3972" s="327">
        <v>958</v>
      </c>
      <c r="O3972" s="326">
        <v>0.14460000395774841</v>
      </c>
      <c r="P3972" s="326">
        <v>0.1540700048208237</v>
      </c>
      <c r="Q3972" s="327">
        <v>5100</v>
      </c>
      <c r="R3972" s="326">
        <v>4.1329998522996902E-2</v>
      </c>
      <c r="S3972" s="325">
        <v>4.4070001691579819E-2</v>
      </c>
    </row>
    <row r="3973" spans="1:19" x14ac:dyDescent="0.25">
      <c r="A3973" t="s">
        <v>478</v>
      </c>
      <c r="B3973" t="s">
        <v>284</v>
      </c>
      <c r="C3973" t="s">
        <v>309</v>
      </c>
      <c r="D3973" t="s">
        <v>477</v>
      </c>
      <c r="E3973" t="s">
        <v>182</v>
      </c>
      <c r="F3973" t="s">
        <v>236</v>
      </c>
      <c r="G3973" s="133">
        <v>14</v>
      </c>
      <c r="H3973" t="s">
        <v>416</v>
      </c>
      <c r="I3973" t="s">
        <v>575</v>
      </c>
      <c r="J3973" t="s">
        <v>510</v>
      </c>
      <c r="K3973" s="327">
        <v>33</v>
      </c>
      <c r="L3973" s="326">
        <v>2.88699995726347E-2</v>
      </c>
      <c r="M3973" s="326">
        <v>2.9130000621080399E-2</v>
      </c>
      <c r="N3973" s="327">
        <v>535</v>
      </c>
      <c r="O3973" s="326">
        <v>8.0750003457069397E-2</v>
      </c>
      <c r="P3973" s="326">
        <v>8.6039997637271881E-2</v>
      </c>
      <c r="Q3973" s="327">
        <v>2781</v>
      </c>
      <c r="R3973" s="326">
        <v>2.2539999336004261E-2</v>
      </c>
      <c r="S3973" s="325">
        <v>2.4029999971389771E-2</v>
      </c>
    </row>
    <row r="3974" spans="1:19" x14ac:dyDescent="0.25">
      <c r="A3974" t="s">
        <v>478</v>
      </c>
      <c r="B3974" t="s">
        <v>284</v>
      </c>
      <c r="C3974" t="s">
        <v>309</v>
      </c>
      <c r="D3974" t="s">
        <v>477</v>
      </c>
      <c r="E3974" t="s">
        <v>182</v>
      </c>
      <c r="F3974" t="s">
        <v>236</v>
      </c>
      <c r="G3974">
        <v>14</v>
      </c>
      <c r="H3974" t="s">
        <v>416</v>
      </c>
      <c r="I3974" t="s">
        <v>575</v>
      </c>
      <c r="J3974" t="s">
        <v>509</v>
      </c>
      <c r="K3974" s="142">
        <v>15</v>
      </c>
      <c r="L3974" s="326">
        <v>1.312000025063753E-2</v>
      </c>
      <c r="M3974" s="326">
        <v>1.3240000233054159E-2</v>
      </c>
      <c r="N3974" s="142">
        <v>125</v>
      </c>
      <c r="O3974" s="326">
        <v>1.8869999796152111E-2</v>
      </c>
      <c r="P3974" s="326">
        <v>2.009999938309193E-2</v>
      </c>
      <c r="Q3974" s="142">
        <v>909</v>
      </c>
      <c r="R3974" s="326">
        <v>7.3699997738003731E-3</v>
      </c>
      <c r="S3974" s="326">
        <v>7.8499997034668922E-3</v>
      </c>
    </row>
    <row r="3975" spans="1:19" x14ac:dyDescent="0.25">
      <c r="A3975" t="s">
        <v>478</v>
      </c>
      <c r="B3975" t="s">
        <v>284</v>
      </c>
      <c r="C3975" t="s">
        <v>309</v>
      </c>
      <c r="D3975" t="s">
        <v>477</v>
      </c>
      <c r="E3975" t="s">
        <v>182</v>
      </c>
      <c r="F3975" t="s">
        <v>236</v>
      </c>
      <c r="G3975" s="133">
        <v>14</v>
      </c>
      <c r="H3975" t="s">
        <v>416</v>
      </c>
      <c r="I3975" t="s">
        <v>575</v>
      </c>
      <c r="J3975" t="s">
        <v>508</v>
      </c>
      <c r="K3975" s="327">
        <v>59</v>
      </c>
      <c r="L3975" s="326">
        <v>5.16199991106987E-2</v>
      </c>
      <c r="M3975" s="326">
        <v>5.2069999277591712E-2</v>
      </c>
      <c r="N3975" s="327">
        <v>497</v>
      </c>
      <c r="O3975" s="326">
        <v>7.5020000338554382E-2</v>
      </c>
      <c r="P3975" s="326">
        <v>7.9930000007152557E-2</v>
      </c>
      <c r="Q3975" s="327">
        <v>2219</v>
      </c>
      <c r="R3975" s="326">
        <v>1.7980000004172329E-2</v>
      </c>
      <c r="S3975" s="325">
        <v>1.9169999286532399E-2</v>
      </c>
    </row>
    <row r="3976" spans="1:19" x14ac:dyDescent="0.25">
      <c r="A3976" t="s">
        <v>478</v>
      </c>
      <c r="B3976" t="s">
        <v>284</v>
      </c>
      <c r="C3976" t="s">
        <v>309</v>
      </c>
      <c r="D3976" t="s">
        <v>477</v>
      </c>
      <c r="E3976" t="s">
        <v>182</v>
      </c>
      <c r="F3976" t="s">
        <v>236</v>
      </c>
      <c r="G3976" s="133">
        <v>14</v>
      </c>
      <c r="H3976" t="s">
        <v>416</v>
      </c>
      <c r="I3976" t="s">
        <v>575</v>
      </c>
      <c r="J3976" t="s">
        <v>438</v>
      </c>
      <c r="K3976" s="327">
        <v>10</v>
      </c>
      <c r="L3976" s="326">
        <v>8.750000037252903E-3</v>
      </c>
      <c r="N3976" s="327">
        <v>407</v>
      </c>
      <c r="O3976" s="326">
        <v>6.1429999768733978E-2</v>
      </c>
      <c r="Q3976" s="327">
        <v>7648</v>
      </c>
      <c r="R3976" s="326">
        <v>6.1980001628398902E-2</v>
      </c>
      <c r="S3976" s="325"/>
    </row>
    <row r="3977" spans="1:19" x14ac:dyDescent="0.25">
      <c r="A3977" t="s">
        <v>478</v>
      </c>
      <c r="B3977" t="s">
        <v>284</v>
      </c>
      <c r="C3977" t="s">
        <v>309</v>
      </c>
      <c r="D3977" t="s">
        <v>477</v>
      </c>
      <c r="E3977" t="s">
        <v>182</v>
      </c>
      <c r="F3977" t="s">
        <v>236</v>
      </c>
      <c r="G3977" s="133">
        <v>14</v>
      </c>
      <c r="H3977" t="s">
        <v>416</v>
      </c>
      <c r="I3977" t="s">
        <v>575</v>
      </c>
      <c r="J3977" t="s">
        <v>507</v>
      </c>
      <c r="K3977" s="327">
        <v>930</v>
      </c>
      <c r="L3977" s="326">
        <v>0.81365001201629639</v>
      </c>
      <c r="M3977" s="326">
        <v>0.82082998752593994</v>
      </c>
      <c r="N3977" s="327">
        <v>4103</v>
      </c>
      <c r="O3977" s="326">
        <v>0.61931997537612915</v>
      </c>
      <c r="P3977" s="326">
        <v>0.65986001491546631</v>
      </c>
      <c r="Q3977" s="327">
        <v>104728</v>
      </c>
      <c r="R3977" s="326">
        <v>0.84878998994827271</v>
      </c>
      <c r="S3977" s="325">
        <v>0.90487998723983765</v>
      </c>
    </row>
    <row r="3978" spans="1:19" x14ac:dyDescent="0.25">
      <c r="A3978" t="s">
        <v>478</v>
      </c>
      <c r="B3978" t="s">
        <v>284</v>
      </c>
      <c r="C3978" t="s">
        <v>309</v>
      </c>
      <c r="D3978" t="s">
        <v>477</v>
      </c>
      <c r="E3978" t="s">
        <v>182</v>
      </c>
      <c r="F3978" t="s">
        <v>236</v>
      </c>
      <c r="G3978" s="133">
        <v>14</v>
      </c>
      <c r="H3978" t="s">
        <v>416</v>
      </c>
      <c r="I3978" t="s">
        <v>576</v>
      </c>
      <c r="J3978" t="s">
        <v>485</v>
      </c>
      <c r="K3978" s="327">
        <v>0</v>
      </c>
      <c r="L3978" s="326">
        <v>0</v>
      </c>
      <c r="N3978" s="327">
        <v>0</v>
      </c>
      <c r="O3978" s="326">
        <v>0</v>
      </c>
      <c r="Q3978" s="327">
        <v>2</v>
      </c>
      <c r="R3978" s="326">
        <v>1.99999994947575E-5</v>
      </c>
      <c r="S3978" s="325">
        <v>0.5</v>
      </c>
    </row>
    <row r="3979" spans="1:19" x14ac:dyDescent="0.25">
      <c r="A3979" t="s">
        <v>478</v>
      </c>
      <c r="B3979" t="s">
        <v>284</v>
      </c>
      <c r="C3979" t="s">
        <v>309</v>
      </c>
      <c r="D3979" t="s">
        <v>477</v>
      </c>
      <c r="E3979" t="s">
        <v>182</v>
      </c>
      <c r="F3979" t="s">
        <v>236</v>
      </c>
      <c r="G3979" s="133">
        <v>14</v>
      </c>
      <c r="H3979" t="s">
        <v>416</v>
      </c>
      <c r="I3979" t="s">
        <v>576</v>
      </c>
      <c r="J3979" t="s">
        <v>484</v>
      </c>
      <c r="K3979" s="327">
        <v>0</v>
      </c>
      <c r="L3979" s="326">
        <v>0</v>
      </c>
      <c r="N3979" s="327">
        <v>0</v>
      </c>
      <c r="O3979" s="326">
        <v>0</v>
      </c>
      <c r="Q3979" s="327">
        <v>2</v>
      </c>
      <c r="R3979" s="326">
        <v>1.99999994947575E-5</v>
      </c>
      <c r="S3979" s="325">
        <v>0.5</v>
      </c>
    </row>
    <row r="3980" spans="1:19" x14ac:dyDescent="0.25">
      <c r="A3980" t="s">
        <v>478</v>
      </c>
      <c r="B3980" t="s">
        <v>284</v>
      </c>
      <c r="C3980" t="s">
        <v>309</v>
      </c>
      <c r="D3980" t="s">
        <v>477</v>
      </c>
      <c r="E3980" t="s">
        <v>182</v>
      </c>
      <c r="F3980" t="s">
        <v>236</v>
      </c>
      <c r="G3980" s="133">
        <v>14</v>
      </c>
      <c r="H3980" t="s">
        <v>416</v>
      </c>
      <c r="I3980" t="s">
        <v>576</v>
      </c>
      <c r="J3980" t="s">
        <v>438</v>
      </c>
      <c r="K3980" s="327">
        <v>1143</v>
      </c>
      <c r="L3980" s="326">
        <v>1</v>
      </c>
      <c r="N3980" s="327">
        <v>6625</v>
      </c>
      <c r="O3980" s="326">
        <v>1</v>
      </c>
      <c r="Q3980" s="327">
        <v>123381</v>
      </c>
      <c r="R3980" s="326">
        <v>0.99997001886367798</v>
      </c>
      <c r="S3980" s="325"/>
    </row>
    <row r="3981" spans="1:19" x14ac:dyDescent="0.25">
      <c r="A3981" t="s">
        <v>478</v>
      </c>
      <c r="B3981" t="s">
        <v>284</v>
      </c>
      <c r="C3981" t="s">
        <v>309</v>
      </c>
      <c r="D3981" t="s">
        <v>477</v>
      </c>
      <c r="E3981" t="s">
        <v>182</v>
      </c>
      <c r="F3981" t="s">
        <v>236</v>
      </c>
      <c r="G3981" s="133">
        <v>14</v>
      </c>
      <c r="H3981" t="s">
        <v>416</v>
      </c>
      <c r="I3981" t="s">
        <v>504</v>
      </c>
      <c r="J3981" t="s">
        <v>506</v>
      </c>
      <c r="K3981" s="327">
        <v>412</v>
      </c>
      <c r="L3981" s="326">
        <v>0.36044999957084661</v>
      </c>
      <c r="N3981" s="327">
        <v>1663</v>
      </c>
      <c r="O3981" s="326">
        <v>0.25102001428604132</v>
      </c>
      <c r="Q3981" s="327">
        <v>14319</v>
      </c>
      <c r="R3981" s="326">
        <v>0.11604999750852581</v>
      </c>
      <c r="S3981" s="325"/>
    </row>
    <row r="3982" spans="1:19" x14ac:dyDescent="0.25">
      <c r="A3982" t="s">
        <v>478</v>
      </c>
      <c r="B3982" t="s">
        <v>284</v>
      </c>
      <c r="C3982" t="s">
        <v>309</v>
      </c>
      <c r="D3982" t="s">
        <v>477</v>
      </c>
      <c r="E3982" t="s">
        <v>182</v>
      </c>
      <c r="F3982" t="s">
        <v>236</v>
      </c>
      <c r="G3982">
        <v>14</v>
      </c>
      <c r="H3982" t="s">
        <v>416</v>
      </c>
      <c r="I3982" t="s">
        <v>504</v>
      </c>
      <c r="J3982" t="s">
        <v>424</v>
      </c>
      <c r="K3982" s="142">
        <v>85</v>
      </c>
      <c r="L3982" s="326">
        <v>7.4369996786117554E-2</v>
      </c>
      <c r="M3982" s="326">
        <v>0.1162799969315529</v>
      </c>
      <c r="N3982" s="142">
        <v>765</v>
      </c>
      <c r="O3982" s="326">
        <v>0.1154699996113777</v>
      </c>
      <c r="P3982" s="326">
        <v>0.15417000651359561</v>
      </c>
      <c r="Q3982" s="142">
        <v>13286</v>
      </c>
      <c r="R3982" s="326">
        <v>0.1076800003647804</v>
      </c>
      <c r="S3982" s="326">
        <v>0.12182000279426571</v>
      </c>
    </row>
    <row r="3983" spans="1:19" x14ac:dyDescent="0.25">
      <c r="A3983" t="s">
        <v>478</v>
      </c>
      <c r="B3983" t="s">
        <v>284</v>
      </c>
      <c r="C3983" t="s">
        <v>309</v>
      </c>
      <c r="D3983" t="s">
        <v>477</v>
      </c>
      <c r="E3983" t="s">
        <v>182</v>
      </c>
      <c r="F3983" t="s">
        <v>236</v>
      </c>
      <c r="G3983" s="133">
        <v>14</v>
      </c>
      <c r="H3983" t="s">
        <v>416</v>
      </c>
      <c r="I3983" t="s">
        <v>504</v>
      </c>
      <c r="J3983" t="s">
        <v>455</v>
      </c>
      <c r="K3983" s="327">
        <v>207</v>
      </c>
      <c r="L3983" s="326">
        <v>0.18109999597072601</v>
      </c>
      <c r="M3983" s="326">
        <v>0.28317001461982733</v>
      </c>
      <c r="N3983" s="327">
        <v>1675</v>
      </c>
      <c r="O3983" s="326">
        <v>0.25282999873161321</v>
      </c>
      <c r="P3983" s="326">
        <v>0.33757001161575317</v>
      </c>
      <c r="Q3983" s="327">
        <v>43045</v>
      </c>
      <c r="R3983" s="326">
        <v>0.34887000918388372</v>
      </c>
      <c r="S3983" s="325">
        <v>0.39467000961303711</v>
      </c>
    </row>
    <row r="3984" spans="1:19" x14ac:dyDescent="0.25">
      <c r="A3984" t="s">
        <v>478</v>
      </c>
      <c r="B3984" t="s">
        <v>284</v>
      </c>
      <c r="C3984" t="s">
        <v>309</v>
      </c>
      <c r="D3984" t="s">
        <v>477</v>
      </c>
      <c r="E3984" t="s">
        <v>182</v>
      </c>
      <c r="F3984" t="s">
        <v>236</v>
      </c>
      <c r="G3984" s="133">
        <v>14</v>
      </c>
      <c r="H3984" t="s">
        <v>416</v>
      </c>
      <c r="I3984" t="s">
        <v>504</v>
      </c>
      <c r="J3984" t="s">
        <v>505</v>
      </c>
      <c r="K3984" s="327">
        <v>358</v>
      </c>
      <c r="L3984" s="326">
        <v>0.31321001052856451</v>
      </c>
      <c r="M3984" s="326">
        <v>0.48974001407623291</v>
      </c>
      <c r="N3984" s="327">
        <v>2009</v>
      </c>
      <c r="O3984" s="326">
        <v>0.3032500147819519</v>
      </c>
      <c r="P3984" s="326">
        <v>0.40487998723983759</v>
      </c>
      <c r="Q3984" s="327">
        <v>42835</v>
      </c>
      <c r="R3984" s="326">
        <v>0.34716999530792242</v>
      </c>
      <c r="S3984" s="325">
        <v>0.39274001121521002</v>
      </c>
    </row>
    <row r="3985" spans="1:19" x14ac:dyDescent="0.25">
      <c r="A3985" t="s">
        <v>478</v>
      </c>
      <c r="B3985" t="s">
        <v>284</v>
      </c>
      <c r="C3985" t="s">
        <v>309</v>
      </c>
      <c r="D3985" t="s">
        <v>477</v>
      </c>
      <c r="E3985" t="s">
        <v>182</v>
      </c>
      <c r="F3985" t="s">
        <v>236</v>
      </c>
      <c r="G3985" s="133">
        <v>14</v>
      </c>
      <c r="H3985" t="s">
        <v>416</v>
      </c>
      <c r="I3985" t="s">
        <v>504</v>
      </c>
      <c r="J3985" t="s">
        <v>503</v>
      </c>
      <c r="K3985" s="327">
        <v>81</v>
      </c>
      <c r="L3985" s="326">
        <v>7.0869997143745422E-2</v>
      </c>
      <c r="M3985" s="326">
        <v>0.1108099967241287</v>
      </c>
      <c r="N3985" s="327">
        <v>513</v>
      </c>
      <c r="O3985" s="326">
        <v>7.7430002391338348E-2</v>
      </c>
      <c r="P3985" s="326">
        <v>0.1033900007605553</v>
      </c>
      <c r="Q3985" s="327">
        <v>9900</v>
      </c>
      <c r="R3985" s="326">
        <v>8.0239996314048767E-2</v>
      </c>
      <c r="S3985" s="325">
        <v>9.0769998729228973E-2</v>
      </c>
    </row>
    <row r="3986" spans="1:19" x14ac:dyDescent="0.25">
      <c r="A3986" t="s">
        <v>478</v>
      </c>
      <c r="B3986" t="s">
        <v>284</v>
      </c>
      <c r="C3986" t="s">
        <v>309</v>
      </c>
      <c r="D3986" t="s">
        <v>477</v>
      </c>
      <c r="E3986" t="s">
        <v>182</v>
      </c>
      <c r="F3986" t="s">
        <v>236</v>
      </c>
      <c r="G3986" s="133">
        <v>14</v>
      </c>
      <c r="H3986" t="s">
        <v>416</v>
      </c>
      <c r="I3986" t="s">
        <v>501</v>
      </c>
      <c r="J3986" t="s">
        <v>502</v>
      </c>
      <c r="K3986" s="327">
        <v>412</v>
      </c>
      <c r="L3986" s="326">
        <v>0.36044999957084661</v>
      </c>
      <c r="N3986" s="327">
        <v>1663</v>
      </c>
      <c r="O3986" s="326">
        <v>0.25102001428604132</v>
      </c>
      <c r="Q3986" s="327">
        <v>14319</v>
      </c>
      <c r="R3986" s="326">
        <v>0.11604999750852581</v>
      </c>
      <c r="S3986" s="325"/>
    </row>
    <row r="3987" spans="1:19" x14ac:dyDescent="0.25">
      <c r="A3987" t="s">
        <v>478</v>
      </c>
      <c r="B3987" t="s">
        <v>284</v>
      </c>
      <c r="C3987" t="s">
        <v>309</v>
      </c>
      <c r="D3987" t="s">
        <v>477</v>
      </c>
      <c r="E3987" t="s">
        <v>182</v>
      </c>
      <c r="F3987" t="s">
        <v>236</v>
      </c>
      <c r="G3987" s="133">
        <v>14</v>
      </c>
      <c r="H3987" t="s">
        <v>416</v>
      </c>
      <c r="I3987" t="s">
        <v>501</v>
      </c>
      <c r="J3987" t="s">
        <v>500</v>
      </c>
      <c r="K3987" s="327">
        <v>731</v>
      </c>
      <c r="L3987" s="326">
        <v>0.63954997062683105</v>
      </c>
      <c r="M3987" s="326">
        <v>1</v>
      </c>
      <c r="N3987" s="327">
        <v>4962</v>
      </c>
      <c r="O3987" s="326">
        <v>0.74897998571395874</v>
      </c>
      <c r="P3987" s="326">
        <v>1</v>
      </c>
      <c r="Q3987" s="327">
        <v>109066</v>
      </c>
      <c r="R3987" s="326">
        <v>0.88394999504089355</v>
      </c>
      <c r="S3987" s="325">
        <v>1</v>
      </c>
    </row>
    <row r="3988" spans="1:19" x14ac:dyDescent="0.25">
      <c r="A3988" t="s">
        <v>478</v>
      </c>
      <c r="B3988" t="s">
        <v>284</v>
      </c>
      <c r="C3988" t="s">
        <v>309</v>
      </c>
      <c r="D3988" t="s">
        <v>477</v>
      </c>
      <c r="E3988" t="s">
        <v>182</v>
      </c>
      <c r="F3988" t="s">
        <v>236</v>
      </c>
      <c r="G3988">
        <v>14</v>
      </c>
      <c r="H3988" t="s">
        <v>416</v>
      </c>
      <c r="I3988" t="s">
        <v>577</v>
      </c>
      <c r="J3988" t="s">
        <v>493</v>
      </c>
      <c r="K3988" s="142">
        <v>641</v>
      </c>
      <c r="L3988" s="326">
        <v>0.56080001592636108</v>
      </c>
      <c r="N3988" s="142">
        <v>3476</v>
      </c>
      <c r="O3988" s="326">
        <v>0.52468001842498779</v>
      </c>
      <c r="Q3988" s="142">
        <v>45663</v>
      </c>
      <c r="R3988" s="326">
        <v>0.37009000778198242</v>
      </c>
    </row>
    <row r="3989" spans="1:19" x14ac:dyDescent="0.25">
      <c r="A3989" t="s">
        <v>478</v>
      </c>
      <c r="B3989" t="s">
        <v>284</v>
      </c>
      <c r="C3989" t="s">
        <v>309</v>
      </c>
      <c r="D3989" t="s">
        <v>477</v>
      </c>
      <c r="E3989" t="s">
        <v>182</v>
      </c>
      <c r="F3989" t="s">
        <v>236</v>
      </c>
      <c r="G3989" s="133">
        <v>14</v>
      </c>
      <c r="H3989" t="s">
        <v>416</v>
      </c>
      <c r="I3989" t="s">
        <v>577</v>
      </c>
      <c r="J3989" t="s">
        <v>492</v>
      </c>
      <c r="K3989" s="327">
        <v>373</v>
      </c>
      <c r="L3989" s="326">
        <v>0.32633000612258911</v>
      </c>
      <c r="M3989" s="326">
        <v>0.74303001165390015</v>
      </c>
      <c r="N3989" s="327">
        <v>2465</v>
      </c>
      <c r="O3989" s="326">
        <v>0.372079998254776</v>
      </c>
      <c r="P3989" s="326">
        <v>0.78279000520706177</v>
      </c>
      <c r="Q3989" s="327">
        <v>63272</v>
      </c>
      <c r="R3989" s="326">
        <v>0.51279997825622559</v>
      </c>
      <c r="S3989" s="325">
        <v>0.81407999992370605</v>
      </c>
    </row>
    <row r="3990" spans="1:19" x14ac:dyDescent="0.25">
      <c r="A3990" t="s">
        <v>478</v>
      </c>
      <c r="B3990" t="s">
        <v>284</v>
      </c>
      <c r="C3990" t="s">
        <v>309</v>
      </c>
      <c r="D3990" t="s">
        <v>477</v>
      </c>
      <c r="E3990" t="s">
        <v>182</v>
      </c>
      <c r="F3990" t="s">
        <v>236</v>
      </c>
      <c r="G3990" s="133">
        <v>14</v>
      </c>
      <c r="H3990" t="s">
        <v>416</v>
      </c>
      <c r="I3990" t="s">
        <v>577</v>
      </c>
      <c r="J3990" t="s">
        <v>491</v>
      </c>
      <c r="K3990" s="327">
        <v>94</v>
      </c>
      <c r="L3990" s="326">
        <v>8.2240000367164612E-2</v>
      </c>
      <c r="M3990" s="326">
        <v>0.18725000321865079</v>
      </c>
      <c r="N3990" s="327">
        <v>496</v>
      </c>
      <c r="O3990" s="326">
        <v>7.4869997799396515E-2</v>
      </c>
      <c r="P3990" s="326">
        <v>0.1575099974870682</v>
      </c>
      <c r="Q3990" s="327">
        <v>9186</v>
      </c>
      <c r="R3990" s="326">
        <v>7.4450001120567322E-2</v>
      </c>
      <c r="S3990" s="325">
        <v>0.11818999797105791</v>
      </c>
    </row>
    <row r="3991" spans="1:19" x14ac:dyDescent="0.25">
      <c r="A3991" t="s">
        <v>478</v>
      </c>
      <c r="B3991" t="s">
        <v>284</v>
      </c>
      <c r="C3991" t="s">
        <v>309</v>
      </c>
      <c r="D3991" t="s">
        <v>477</v>
      </c>
      <c r="E3991" t="s">
        <v>182</v>
      </c>
      <c r="F3991" t="s">
        <v>236</v>
      </c>
      <c r="G3991" s="133">
        <v>14</v>
      </c>
      <c r="H3991" t="s">
        <v>416</v>
      </c>
      <c r="I3991" t="s">
        <v>577</v>
      </c>
      <c r="J3991" t="s">
        <v>490</v>
      </c>
      <c r="K3991" s="327">
        <v>27</v>
      </c>
      <c r="L3991" s="326">
        <v>2.36200001090765E-2</v>
      </c>
      <c r="M3991" s="326">
        <v>5.3780000656843192E-2</v>
      </c>
      <c r="N3991" s="327">
        <v>106</v>
      </c>
      <c r="O3991" s="326">
        <v>1.6000000759959221E-2</v>
      </c>
      <c r="P3991" s="326">
        <v>3.3659998327493668E-2</v>
      </c>
      <c r="Q3991" s="327">
        <v>3071</v>
      </c>
      <c r="R3991" s="326">
        <v>2.489000000059605E-2</v>
      </c>
      <c r="S3991" s="325">
        <v>3.9510000497102737E-2</v>
      </c>
    </row>
    <row r="3992" spans="1:19" x14ac:dyDescent="0.25">
      <c r="A3992" t="s">
        <v>478</v>
      </c>
      <c r="B3992" t="s">
        <v>284</v>
      </c>
      <c r="C3992" t="s">
        <v>309</v>
      </c>
      <c r="D3992" t="s">
        <v>477</v>
      </c>
      <c r="E3992" t="s">
        <v>182</v>
      </c>
      <c r="F3992" t="s">
        <v>236</v>
      </c>
      <c r="G3992" s="133">
        <v>14</v>
      </c>
      <c r="H3992" t="s">
        <v>416</v>
      </c>
      <c r="I3992" t="s">
        <v>577</v>
      </c>
      <c r="J3992" t="s">
        <v>489</v>
      </c>
      <c r="K3992" s="327">
        <v>6</v>
      </c>
      <c r="L3992" s="326">
        <v>5.2499999292194843E-3</v>
      </c>
      <c r="M3992" s="326">
        <v>1.1950000189244751E-2</v>
      </c>
      <c r="N3992" s="327">
        <v>66</v>
      </c>
      <c r="O3992" s="326">
        <v>9.9600004032254219E-3</v>
      </c>
      <c r="P3992" s="326">
        <v>2.0959999412298199E-2</v>
      </c>
      <c r="Q3992" s="327">
        <v>1819</v>
      </c>
      <c r="R3992" s="326">
        <v>1.473999954760075E-2</v>
      </c>
      <c r="S3992" s="325">
        <v>2.339999936521053E-2</v>
      </c>
    </row>
    <row r="3993" spans="1:19" x14ac:dyDescent="0.25">
      <c r="A3993" t="s">
        <v>478</v>
      </c>
      <c r="B3993" t="s">
        <v>284</v>
      </c>
      <c r="C3993" t="s">
        <v>309</v>
      </c>
      <c r="D3993" t="s">
        <v>477</v>
      </c>
      <c r="E3993" t="s">
        <v>182</v>
      </c>
      <c r="F3993" t="s">
        <v>236</v>
      </c>
      <c r="G3993" s="133">
        <v>14</v>
      </c>
      <c r="H3993" t="s">
        <v>416</v>
      </c>
      <c r="I3993" t="s">
        <v>577</v>
      </c>
      <c r="J3993" t="s">
        <v>488</v>
      </c>
      <c r="K3993" s="327">
        <v>2</v>
      </c>
      <c r="L3993" s="326">
        <v>1.7500000540167089E-3</v>
      </c>
      <c r="M3993" s="326">
        <v>3.9800000376999378E-3</v>
      </c>
      <c r="N3993" s="327">
        <v>16</v>
      </c>
      <c r="O3993" s="326">
        <v>2.4200000334531069E-3</v>
      </c>
      <c r="P3993" s="326">
        <v>5.0800000317394733E-3</v>
      </c>
      <c r="Q3993" s="327">
        <v>374</v>
      </c>
      <c r="R3993" s="326">
        <v>3.03000002168119E-3</v>
      </c>
      <c r="S3993" s="325">
        <v>4.8099998384714127E-3</v>
      </c>
    </row>
    <row r="3994" spans="1:19" x14ac:dyDescent="0.25">
      <c r="A3994" t="s">
        <v>478</v>
      </c>
      <c r="B3994" t="s">
        <v>284</v>
      </c>
      <c r="C3994" t="s">
        <v>309</v>
      </c>
      <c r="D3994" t="s">
        <v>477</v>
      </c>
      <c r="E3994" t="s">
        <v>182</v>
      </c>
      <c r="F3994" t="s">
        <v>236</v>
      </c>
      <c r="G3994" s="133">
        <v>14</v>
      </c>
      <c r="H3994" t="s">
        <v>416</v>
      </c>
      <c r="I3994" t="s">
        <v>499</v>
      </c>
      <c r="J3994" t="s">
        <v>261</v>
      </c>
      <c r="K3994" s="327">
        <v>1137</v>
      </c>
      <c r="L3994" s="326">
        <v>0.99475002288818359</v>
      </c>
      <c r="N3994" s="327">
        <v>6558</v>
      </c>
      <c r="O3994" s="326">
        <v>0.98988997936248779</v>
      </c>
      <c r="Q3994" s="327">
        <v>122496</v>
      </c>
      <c r="R3994" s="326">
        <v>0.99278998374938965</v>
      </c>
      <c r="S3994" s="325"/>
    </row>
    <row r="3995" spans="1:19" x14ac:dyDescent="0.25">
      <c r="A3995" t="s">
        <v>478</v>
      </c>
      <c r="B3995" t="s">
        <v>284</v>
      </c>
      <c r="C3995" t="s">
        <v>309</v>
      </c>
      <c r="D3995" t="s">
        <v>477</v>
      </c>
      <c r="E3995" t="s">
        <v>182</v>
      </c>
      <c r="F3995" t="s">
        <v>236</v>
      </c>
      <c r="G3995" s="133">
        <v>14</v>
      </c>
      <c r="H3995" t="s">
        <v>416</v>
      </c>
      <c r="I3995" t="s">
        <v>499</v>
      </c>
      <c r="J3995" t="s">
        <v>262</v>
      </c>
      <c r="K3995" s="327">
        <v>6</v>
      </c>
      <c r="L3995" s="326">
        <v>5.2499999292194843E-3</v>
      </c>
      <c r="N3995" s="327">
        <v>67</v>
      </c>
      <c r="O3995" s="326">
        <v>1.0110000148415571E-2</v>
      </c>
      <c r="Q3995" s="327">
        <v>889</v>
      </c>
      <c r="R3995" s="326">
        <v>7.2099999524652958E-3</v>
      </c>
      <c r="S3995" s="325"/>
    </row>
    <row r="3996" spans="1:19" x14ac:dyDescent="0.25">
      <c r="A3996" t="s">
        <v>478</v>
      </c>
      <c r="B3996" t="s">
        <v>284</v>
      </c>
      <c r="C3996" t="s">
        <v>309</v>
      </c>
      <c r="D3996" t="s">
        <v>477</v>
      </c>
      <c r="E3996" t="s">
        <v>182</v>
      </c>
      <c r="F3996" t="s">
        <v>236</v>
      </c>
      <c r="G3996" s="133">
        <v>14</v>
      </c>
      <c r="H3996" t="s">
        <v>416</v>
      </c>
      <c r="I3996" t="s">
        <v>578</v>
      </c>
      <c r="J3996" t="s">
        <v>498</v>
      </c>
      <c r="K3996" s="327">
        <v>49</v>
      </c>
      <c r="L3996" s="326">
        <v>4.2870000004768372E-2</v>
      </c>
      <c r="N3996" s="327">
        <v>574</v>
      </c>
      <c r="O3996" s="326">
        <v>8.6640000343322754E-2</v>
      </c>
      <c r="Q3996" s="327">
        <v>17871</v>
      </c>
      <c r="R3996" s="326">
        <v>0.1448400020599365</v>
      </c>
      <c r="S3996" s="325"/>
    </row>
    <row r="3997" spans="1:19" x14ac:dyDescent="0.25">
      <c r="A3997" t="s">
        <v>478</v>
      </c>
      <c r="B3997" t="s">
        <v>284</v>
      </c>
      <c r="C3997" t="s">
        <v>309</v>
      </c>
      <c r="D3997" t="s">
        <v>477</v>
      </c>
      <c r="E3997" t="s">
        <v>182</v>
      </c>
      <c r="F3997" t="s">
        <v>236</v>
      </c>
      <c r="G3997" s="133">
        <v>14</v>
      </c>
      <c r="H3997" t="s">
        <v>416</v>
      </c>
      <c r="I3997" t="s">
        <v>578</v>
      </c>
      <c r="J3997" t="s">
        <v>497</v>
      </c>
      <c r="K3997" s="327">
        <v>139</v>
      </c>
      <c r="L3997" s="326">
        <v>0.12161000072956089</v>
      </c>
      <c r="N3997" s="327">
        <v>1363</v>
      </c>
      <c r="O3997" s="326">
        <v>0.2057400047779083</v>
      </c>
      <c r="Q3997" s="327">
        <v>21943</v>
      </c>
      <c r="R3997" s="326">
        <v>0.17783999443054199</v>
      </c>
      <c r="S3997" s="325"/>
    </row>
    <row r="3998" spans="1:19" x14ac:dyDescent="0.25">
      <c r="A3998" t="s">
        <v>478</v>
      </c>
      <c r="B3998" t="s">
        <v>284</v>
      </c>
      <c r="C3998" t="s">
        <v>309</v>
      </c>
      <c r="D3998" t="s">
        <v>477</v>
      </c>
      <c r="E3998" t="s">
        <v>182</v>
      </c>
      <c r="F3998" t="s">
        <v>236</v>
      </c>
      <c r="G3998">
        <v>14</v>
      </c>
      <c r="H3998" t="s">
        <v>416</v>
      </c>
      <c r="I3998" t="s">
        <v>578</v>
      </c>
      <c r="J3998" t="s">
        <v>496</v>
      </c>
      <c r="K3998" s="142">
        <v>202</v>
      </c>
      <c r="L3998" s="326">
        <v>0.17673000693321231</v>
      </c>
      <c r="N3998" s="142">
        <v>1604</v>
      </c>
      <c r="O3998" s="326">
        <v>0.2421099990606308</v>
      </c>
      <c r="Q3998" s="142">
        <v>25988</v>
      </c>
      <c r="R3998" s="326">
        <v>0.21062999963760379</v>
      </c>
    </row>
    <row r="3999" spans="1:19" x14ac:dyDescent="0.25">
      <c r="A3999" t="s">
        <v>478</v>
      </c>
      <c r="B3999" t="s">
        <v>284</v>
      </c>
      <c r="C3999" t="s">
        <v>309</v>
      </c>
      <c r="D3999" t="s">
        <v>477</v>
      </c>
      <c r="E3999" t="s">
        <v>182</v>
      </c>
      <c r="F3999" t="s">
        <v>236</v>
      </c>
      <c r="G3999">
        <v>14</v>
      </c>
      <c r="H3999" t="s">
        <v>416</v>
      </c>
      <c r="I3999" t="s">
        <v>578</v>
      </c>
      <c r="J3999" t="s">
        <v>495</v>
      </c>
      <c r="K3999" s="142">
        <v>289</v>
      </c>
      <c r="L3999" s="326">
        <v>0.25284001231193542</v>
      </c>
      <c r="N3999" s="142">
        <v>1455</v>
      </c>
      <c r="O3999" s="326">
        <v>0.2196200042963028</v>
      </c>
      <c r="Q3999" s="142">
        <v>27975</v>
      </c>
      <c r="R3999" s="326">
        <v>0.22673000395298001</v>
      </c>
    </row>
    <row r="4000" spans="1:19" x14ac:dyDescent="0.25">
      <c r="A4000" t="s">
        <v>478</v>
      </c>
      <c r="B4000" t="s">
        <v>284</v>
      </c>
      <c r="C4000" t="s">
        <v>309</v>
      </c>
      <c r="D4000" t="s">
        <v>477</v>
      </c>
      <c r="E4000" t="s">
        <v>182</v>
      </c>
      <c r="F4000" t="s">
        <v>236</v>
      </c>
      <c r="G4000" s="133">
        <v>14</v>
      </c>
      <c r="H4000" t="s">
        <v>416</v>
      </c>
      <c r="I4000" t="s">
        <v>578</v>
      </c>
      <c r="J4000" t="s">
        <v>494</v>
      </c>
      <c r="K4000" s="327">
        <v>464</v>
      </c>
      <c r="L4000" s="326">
        <v>0.40595000982284551</v>
      </c>
      <c r="N4000" s="327">
        <v>1629</v>
      </c>
      <c r="O4000" s="326">
        <v>0.24589000642299649</v>
      </c>
      <c r="Q4000" s="327">
        <v>29608</v>
      </c>
      <c r="R4000" s="326">
        <v>0.23995999991893771</v>
      </c>
      <c r="S4000" s="325"/>
    </row>
    <row r="4001" spans="1:19" x14ac:dyDescent="0.25">
      <c r="A4001" t="s">
        <v>478</v>
      </c>
      <c r="B4001" t="s">
        <v>284</v>
      </c>
      <c r="C4001" t="s">
        <v>309</v>
      </c>
      <c r="D4001" t="s">
        <v>477</v>
      </c>
      <c r="E4001" t="s">
        <v>182</v>
      </c>
      <c r="F4001" t="s">
        <v>236</v>
      </c>
      <c r="G4001" s="133">
        <v>14</v>
      </c>
      <c r="H4001" t="s">
        <v>416</v>
      </c>
      <c r="I4001" t="s">
        <v>476</v>
      </c>
      <c r="J4001" t="s">
        <v>482</v>
      </c>
      <c r="K4001" s="327">
        <v>853</v>
      </c>
      <c r="L4001" s="326">
        <v>0.7462800145149231</v>
      </c>
      <c r="M4001" s="326">
        <v>0.7768700122833252</v>
      </c>
      <c r="N4001" s="327">
        <v>4732</v>
      </c>
      <c r="O4001" s="326">
        <v>0.71425998210906982</v>
      </c>
      <c r="P4001" s="326">
        <v>0.76323002576828003</v>
      </c>
      <c r="Q4001" s="327">
        <v>91484</v>
      </c>
      <c r="R4001" s="326">
        <v>0.74145001173019409</v>
      </c>
      <c r="S4001" s="325">
        <v>0.77395999431610107</v>
      </c>
    </row>
    <row r="4002" spans="1:19" x14ac:dyDescent="0.25">
      <c r="A4002" t="s">
        <v>478</v>
      </c>
      <c r="B4002" t="s">
        <v>284</v>
      </c>
      <c r="C4002" t="s">
        <v>309</v>
      </c>
      <c r="D4002" t="s">
        <v>477</v>
      </c>
      <c r="E4002" t="s">
        <v>182</v>
      </c>
      <c r="F4002" t="s">
        <v>236</v>
      </c>
      <c r="G4002">
        <v>14</v>
      </c>
      <c r="H4002" t="s">
        <v>416</v>
      </c>
      <c r="I4002" t="s">
        <v>476</v>
      </c>
      <c r="J4002" t="s">
        <v>481</v>
      </c>
      <c r="K4002" s="142">
        <v>124</v>
      </c>
      <c r="L4002" s="326">
        <v>0.1084899976849556</v>
      </c>
      <c r="M4002" s="326">
        <v>0.1129299998283386</v>
      </c>
      <c r="N4002" s="142">
        <v>640</v>
      </c>
      <c r="O4002" s="326">
        <v>9.66000035405159E-2</v>
      </c>
      <c r="P4002" s="326">
        <v>0.1032299995422363</v>
      </c>
      <c r="Q4002" s="142">
        <v>12086</v>
      </c>
      <c r="R4002" s="326">
        <v>9.7949996590614319E-2</v>
      </c>
      <c r="S4002" s="326">
        <v>0.1022500023245811</v>
      </c>
    </row>
    <row r="4003" spans="1:19" x14ac:dyDescent="0.25">
      <c r="A4003" t="s">
        <v>478</v>
      </c>
      <c r="B4003" t="s">
        <v>284</v>
      </c>
      <c r="C4003" t="s">
        <v>309</v>
      </c>
      <c r="D4003" t="s">
        <v>477</v>
      </c>
      <c r="E4003" t="s">
        <v>182</v>
      </c>
      <c r="F4003" t="s">
        <v>236</v>
      </c>
      <c r="G4003" s="133">
        <v>14</v>
      </c>
      <c r="H4003" t="s">
        <v>416</v>
      </c>
      <c r="I4003" t="s">
        <v>476</v>
      </c>
      <c r="J4003" t="s">
        <v>480</v>
      </c>
      <c r="K4003" s="327">
        <v>63</v>
      </c>
      <c r="L4003" s="326">
        <v>5.5119998753070831E-2</v>
      </c>
      <c r="M4003" s="326">
        <v>5.737999826669693E-2</v>
      </c>
      <c r="N4003" s="327">
        <v>477</v>
      </c>
      <c r="O4003" s="326">
        <v>7.1999996900558472E-2</v>
      </c>
      <c r="P4003" s="326">
        <v>7.6940000057220459E-2</v>
      </c>
      <c r="Q4003" s="327">
        <v>8487</v>
      </c>
      <c r="R4003" s="326">
        <v>6.8779997527599335E-2</v>
      </c>
      <c r="S4003" s="325">
        <v>7.1800000965595245E-2</v>
      </c>
    </row>
    <row r="4004" spans="1:19" x14ac:dyDescent="0.25">
      <c r="A4004" t="s">
        <v>478</v>
      </c>
      <c r="B4004" t="s">
        <v>284</v>
      </c>
      <c r="C4004" t="s">
        <v>309</v>
      </c>
      <c r="D4004" t="s">
        <v>477</v>
      </c>
      <c r="E4004" t="s">
        <v>182</v>
      </c>
      <c r="F4004" t="s">
        <v>236</v>
      </c>
      <c r="G4004" s="133">
        <v>14</v>
      </c>
      <c r="H4004" t="s">
        <v>416</v>
      </c>
      <c r="I4004" t="s">
        <v>476</v>
      </c>
      <c r="J4004" t="s">
        <v>479</v>
      </c>
      <c r="K4004" s="327">
        <v>45</v>
      </c>
      <c r="L4004" s="326">
        <v>3.937000036239624E-2</v>
      </c>
      <c r="N4004" s="327">
        <v>425</v>
      </c>
      <c r="O4004" s="326">
        <v>6.4149998128414154E-2</v>
      </c>
      <c r="Q4004" s="327">
        <v>5183</v>
      </c>
      <c r="R4004" s="326">
        <v>4.2010001838207238E-2</v>
      </c>
      <c r="S4004" s="325"/>
    </row>
    <row r="4005" spans="1:19" x14ac:dyDescent="0.25">
      <c r="A4005" t="s">
        <v>478</v>
      </c>
      <c r="B4005" t="s">
        <v>284</v>
      </c>
      <c r="C4005" t="s">
        <v>309</v>
      </c>
      <c r="D4005" t="s">
        <v>477</v>
      </c>
      <c r="E4005" t="s">
        <v>182</v>
      </c>
      <c r="F4005" t="s">
        <v>236</v>
      </c>
      <c r="G4005" s="133">
        <v>14</v>
      </c>
      <c r="H4005" t="s">
        <v>416</v>
      </c>
      <c r="I4005" t="s">
        <v>476</v>
      </c>
      <c r="J4005" t="s">
        <v>475</v>
      </c>
      <c r="K4005" s="327">
        <v>58</v>
      </c>
      <c r="L4005" s="326">
        <v>5.0739999860525131E-2</v>
      </c>
      <c r="M4005" s="326">
        <v>5.2820000797510147E-2</v>
      </c>
      <c r="N4005" s="327">
        <v>351</v>
      </c>
      <c r="O4005" s="326">
        <v>5.2979998290538788E-2</v>
      </c>
      <c r="P4005" s="326">
        <v>5.6609999388456338E-2</v>
      </c>
      <c r="Q4005" s="327">
        <v>6145</v>
      </c>
      <c r="R4005" s="326">
        <v>4.9800001084804528E-2</v>
      </c>
      <c r="S4005" s="325">
        <v>5.1989998668432243E-2</v>
      </c>
    </row>
    <row r="4006" spans="1:19" x14ac:dyDescent="0.25">
      <c r="A4006" t="s">
        <v>478</v>
      </c>
      <c r="B4006" t="s">
        <v>284</v>
      </c>
      <c r="C4006" t="s">
        <v>309</v>
      </c>
      <c r="D4006" t="s">
        <v>477</v>
      </c>
      <c r="E4006" t="s">
        <v>152</v>
      </c>
      <c r="F4006" t="s">
        <v>153</v>
      </c>
      <c r="G4006" s="133">
        <v>17</v>
      </c>
      <c r="H4006" t="s">
        <v>253</v>
      </c>
      <c r="I4006" t="s">
        <v>525</v>
      </c>
      <c r="J4006" t="s">
        <v>530</v>
      </c>
      <c r="K4006" s="327">
        <v>2</v>
      </c>
      <c r="L4006" s="326">
        <v>1.380000030621886E-3</v>
      </c>
      <c r="N4006" s="327">
        <v>30</v>
      </c>
      <c r="O4006" s="326">
        <v>3.4399998839944601E-3</v>
      </c>
      <c r="Q4006" s="327">
        <v>595</v>
      </c>
      <c r="R4006" s="326">
        <v>4.8199999146163464E-3</v>
      </c>
      <c r="S4006" s="325"/>
    </row>
    <row r="4007" spans="1:19" x14ac:dyDescent="0.25">
      <c r="A4007" t="s">
        <v>478</v>
      </c>
      <c r="B4007" t="s">
        <v>284</v>
      </c>
      <c r="C4007" t="s">
        <v>309</v>
      </c>
      <c r="D4007" t="s">
        <v>477</v>
      </c>
      <c r="E4007" t="s">
        <v>152</v>
      </c>
      <c r="F4007" t="s">
        <v>153</v>
      </c>
      <c r="G4007" s="133">
        <v>17</v>
      </c>
      <c r="H4007" t="s">
        <v>253</v>
      </c>
      <c r="I4007" t="s">
        <v>525</v>
      </c>
      <c r="J4007" t="s">
        <v>529</v>
      </c>
      <c r="K4007" s="327">
        <v>26</v>
      </c>
      <c r="L4007" s="326">
        <v>1.7880000174045559E-2</v>
      </c>
      <c r="N4007" s="327">
        <v>305</v>
      </c>
      <c r="O4007" s="326">
        <v>3.499000146985054E-2</v>
      </c>
      <c r="Q4007" s="327">
        <v>4962</v>
      </c>
      <c r="R4007" s="326">
        <v>4.0219999849796302E-2</v>
      </c>
      <c r="S4007" s="325"/>
    </row>
    <row r="4008" spans="1:19" x14ac:dyDescent="0.25">
      <c r="A4008" t="s">
        <v>478</v>
      </c>
      <c r="B4008" t="s">
        <v>284</v>
      </c>
      <c r="C4008" t="s">
        <v>309</v>
      </c>
      <c r="D4008" t="s">
        <v>477</v>
      </c>
      <c r="E4008" t="s">
        <v>152</v>
      </c>
      <c r="F4008" t="s">
        <v>153</v>
      </c>
      <c r="G4008" s="133">
        <v>17</v>
      </c>
      <c r="H4008" t="s">
        <v>253</v>
      </c>
      <c r="I4008" t="s">
        <v>525</v>
      </c>
      <c r="J4008" t="s">
        <v>528</v>
      </c>
      <c r="K4008" s="327">
        <v>182</v>
      </c>
      <c r="L4008" s="326">
        <v>0.12517000734806061</v>
      </c>
      <c r="N4008" s="327">
        <v>1184</v>
      </c>
      <c r="O4008" s="326">
        <v>0.1358100026845932</v>
      </c>
      <c r="Q4008" s="327">
        <v>15699</v>
      </c>
      <c r="R4008" s="326">
        <v>0.12724000215530401</v>
      </c>
      <c r="S4008" s="325"/>
    </row>
    <row r="4009" spans="1:19" x14ac:dyDescent="0.25">
      <c r="A4009" t="s">
        <v>478</v>
      </c>
      <c r="B4009" t="s">
        <v>284</v>
      </c>
      <c r="C4009" t="s">
        <v>309</v>
      </c>
      <c r="D4009" t="s">
        <v>477</v>
      </c>
      <c r="E4009" t="s">
        <v>152</v>
      </c>
      <c r="F4009" t="s">
        <v>153</v>
      </c>
      <c r="G4009" s="133">
        <v>17</v>
      </c>
      <c r="H4009" t="s">
        <v>253</v>
      </c>
      <c r="I4009" t="s">
        <v>525</v>
      </c>
      <c r="J4009" t="s">
        <v>527</v>
      </c>
      <c r="K4009" s="327">
        <v>482</v>
      </c>
      <c r="L4009" s="326">
        <v>0.33149999380111689</v>
      </c>
      <c r="N4009" s="327">
        <v>2232</v>
      </c>
      <c r="O4009" s="326">
        <v>0.25602000951766968</v>
      </c>
      <c r="Q4009" s="327">
        <v>30576</v>
      </c>
      <c r="R4009" s="326">
        <v>0.2478100061416626</v>
      </c>
      <c r="S4009" s="325"/>
    </row>
    <row r="4010" spans="1:19" x14ac:dyDescent="0.25">
      <c r="A4010" t="s">
        <v>478</v>
      </c>
      <c r="B4010" t="s">
        <v>284</v>
      </c>
      <c r="C4010" t="s">
        <v>309</v>
      </c>
      <c r="D4010" t="s">
        <v>477</v>
      </c>
      <c r="E4010" t="s">
        <v>152</v>
      </c>
      <c r="F4010" t="s">
        <v>153</v>
      </c>
      <c r="G4010" s="133">
        <v>17</v>
      </c>
      <c r="H4010" t="s">
        <v>253</v>
      </c>
      <c r="I4010" t="s">
        <v>525</v>
      </c>
      <c r="J4010" t="s">
        <v>526</v>
      </c>
      <c r="K4010" s="327">
        <v>403</v>
      </c>
      <c r="L4010" s="326">
        <v>0.27717000246047968</v>
      </c>
      <c r="N4010" s="327">
        <v>2074</v>
      </c>
      <c r="O4010" s="326">
        <v>0.23790000379085541</v>
      </c>
      <c r="Q4010" s="327">
        <v>30917</v>
      </c>
      <c r="R4010" s="326">
        <v>0.25056999921798712</v>
      </c>
      <c r="S4010" s="325"/>
    </row>
    <row r="4011" spans="1:19" x14ac:dyDescent="0.25">
      <c r="A4011" t="s">
        <v>478</v>
      </c>
      <c r="B4011" t="s">
        <v>284</v>
      </c>
      <c r="C4011" t="s">
        <v>309</v>
      </c>
      <c r="D4011" t="s">
        <v>477</v>
      </c>
      <c r="E4011" t="s">
        <v>152</v>
      </c>
      <c r="F4011" t="s">
        <v>153</v>
      </c>
      <c r="G4011">
        <v>17</v>
      </c>
      <c r="H4011" t="s">
        <v>253</v>
      </c>
      <c r="I4011" t="s">
        <v>525</v>
      </c>
      <c r="J4011" t="s">
        <v>259</v>
      </c>
      <c r="K4011" s="142">
        <v>243</v>
      </c>
      <c r="L4011" s="326">
        <v>0.1671299934387207</v>
      </c>
      <c r="N4011" s="142">
        <v>1631</v>
      </c>
      <c r="O4011" s="326">
        <v>0.18707999587059021</v>
      </c>
      <c r="Q4011" s="142">
        <v>23351</v>
      </c>
      <c r="R4011" s="326">
        <v>0.18925000727176669</v>
      </c>
    </row>
    <row r="4012" spans="1:19" x14ac:dyDescent="0.25">
      <c r="A4012" t="s">
        <v>478</v>
      </c>
      <c r="B4012" t="s">
        <v>284</v>
      </c>
      <c r="C4012" t="s">
        <v>309</v>
      </c>
      <c r="D4012" t="s">
        <v>477</v>
      </c>
      <c r="E4012" t="s">
        <v>152</v>
      </c>
      <c r="F4012" t="s">
        <v>153</v>
      </c>
      <c r="G4012" s="133">
        <v>17</v>
      </c>
      <c r="H4012" t="s">
        <v>253</v>
      </c>
      <c r="I4012" t="s">
        <v>525</v>
      </c>
      <c r="J4012" t="s">
        <v>260</v>
      </c>
      <c r="K4012" s="327">
        <v>116</v>
      </c>
      <c r="L4012" s="326">
        <v>7.977999746799469E-2</v>
      </c>
      <c r="N4012" s="327">
        <v>1262</v>
      </c>
      <c r="O4012" s="326">
        <v>0.14475999772548681</v>
      </c>
      <c r="Q4012" s="327">
        <v>17285</v>
      </c>
      <c r="R4012" s="326">
        <v>0.14009000360965729</v>
      </c>
      <c r="S4012" s="325"/>
    </row>
    <row r="4013" spans="1:19" x14ac:dyDescent="0.25">
      <c r="A4013" t="s">
        <v>478</v>
      </c>
      <c r="B4013" t="s">
        <v>284</v>
      </c>
      <c r="C4013" t="s">
        <v>309</v>
      </c>
      <c r="D4013" t="s">
        <v>477</v>
      </c>
      <c r="E4013" t="s">
        <v>152</v>
      </c>
      <c r="F4013" t="s">
        <v>153</v>
      </c>
      <c r="G4013">
        <v>17</v>
      </c>
      <c r="H4013" t="s">
        <v>253</v>
      </c>
      <c r="I4013" t="s">
        <v>521</v>
      </c>
      <c r="J4013" t="s">
        <v>524</v>
      </c>
      <c r="K4013" s="142">
        <v>1190</v>
      </c>
      <c r="L4013" s="326">
        <v>0.81843000650405884</v>
      </c>
      <c r="M4013" s="326">
        <v>0.8801800012588501</v>
      </c>
      <c r="N4013" s="142">
        <v>6931</v>
      </c>
      <c r="O4013" s="326">
        <v>0.79501998424530029</v>
      </c>
      <c r="P4013" s="326">
        <v>0.85663002729415894</v>
      </c>
      <c r="Q4013" s="142">
        <v>99716</v>
      </c>
      <c r="R4013" s="326">
        <v>0.80817002058029175</v>
      </c>
      <c r="S4013" s="326">
        <v>0.84360998868942261</v>
      </c>
    </row>
    <row r="4014" spans="1:19" x14ac:dyDescent="0.25">
      <c r="A4014" t="s">
        <v>478</v>
      </c>
      <c r="B4014" t="s">
        <v>284</v>
      </c>
      <c r="C4014" t="s">
        <v>309</v>
      </c>
      <c r="D4014" t="s">
        <v>477</v>
      </c>
      <c r="E4014" t="s">
        <v>152</v>
      </c>
      <c r="F4014" t="s">
        <v>153</v>
      </c>
      <c r="G4014">
        <v>17</v>
      </c>
      <c r="H4014" t="s">
        <v>253</v>
      </c>
      <c r="I4014" t="s">
        <v>521</v>
      </c>
      <c r="J4014" t="s">
        <v>523</v>
      </c>
      <c r="K4014" s="142">
        <v>101</v>
      </c>
      <c r="L4014" s="326">
        <v>6.9459997117519379E-2</v>
      </c>
      <c r="M4014" s="326">
        <v>7.4699997901916504E-2</v>
      </c>
      <c r="N4014" s="142">
        <v>716</v>
      </c>
      <c r="O4014" s="326">
        <v>8.2129999995231628E-2</v>
      </c>
      <c r="P4014" s="326">
        <v>8.8490001857280731E-2</v>
      </c>
      <c r="Q4014" s="142">
        <v>10969</v>
      </c>
      <c r="R4014" s="326">
        <v>8.8899999856948853E-2</v>
      </c>
      <c r="S4014" s="326">
        <v>9.2799998819828033E-2</v>
      </c>
    </row>
    <row r="4015" spans="1:19" x14ac:dyDescent="0.25">
      <c r="A4015" t="s">
        <v>478</v>
      </c>
      <c r="B4015" t="s">
        <v>284</v>
      </c>
      <c r="C4015" t="s">
        <v>309</v>
      </c>
      <c r="D4015" t="s">
        <v>477</v>
      </c>
      <c r="E4015" t="s">
        <v>152</v>
      </c>
      <c r="F4015" t="s">
        <v>153</v>
      </c>
      <c r="G4015" s="133">
        <v>17</v>
      </c>
      <c r="H4015" t="s">
        <v>253</v>
      </c>
      <c r="I4015" t="s">
        <v>521</v>
      </c>
      <c r="J4015" t="s">
        <v>522</v>
      </c>
      <c r="K4015" s="327">
        <v>61</v>
      </c>
      <c r="L4015" s="326">
        <v>4.1949998587369919E-2</v>
      </c>
      <c r="M4015" s="326">
        <v>4.5120000839233398E-2</v>
      </c>
      <c r="N4015" s="327">
        <v>444</v>
      </c>
      <c r="O4015" s="326">
        <v>5.0930000841617577E-2</v>
      </c>
      <c r="P4015" s="326">
        <v>5.4880000650882721E-2</v>
      </c>
      <c r="Q4015" s="327">
        <v>7517</v>
      </c>
      <c r="R4015" s="326">
        <v>6.0920000076293952E-2</v>
      </c>
      <c r="S4015" s="325">
        <v>6.3589997589588165E-2</v>
      </c>
    </row>
    <row r="4016" spans="1:19" x14ac:dyDescent="0.25">
      <c r="A4016" t="s">
        <v>478</v>
      </c>
      <c r="B4016" t="s">
        <v>284</v>
      </c>
      <c r="C4016" t="s">
        <v>309</v>
      </c>
      <c r="D4016" t="s">
        <v>477</v>
      </c>
      <c r="E4016" t="s">
        <v>152</v>
      </c>
      <c r="F4016" t="s">
        <v>153</v>
      </c>
      <c r="G4016" s="133">
        <v>17</v>
      </c>
      <c r="H4016" t="s">
        <v>253</v>
      </c>
      <c r="I4016" t="s">
        <v>521</v>
      </c>
      <c r="J4016" t="s">
        <v>438</v>
      </c>
      <c r="K4016" s="327">
        <v>102</v>
      </c>
      <c r="L4016" s="326">
        <v>7.0150002837181091E-2</v>
      </c>
      <c r="N4016" s="327">
        <v>627</v>
      </c>
      <c r="O4016" s="326">
        <v>7.1920000016689301E-2</v>
      </c>
      <c r="Q4016" s="327">
        <v>5183</v>
      </c>
      <c r="R4016" s="326">
        <v>4.2010001838207238E-2</v>
      </c>
      <c r="S4016" s="325"/>
    </row>
    <row r="4017" spans="1:19" x14ac:dyDescent="0.25">
      <c r="A4017" t="s">
        <v>478</v>
      </c>
      <c r="B4017" t="s">
        <v>284</v>
      </c>
      <c r="C4017" t="s">
        <v>309</v>
      </c>
      <c r="D4017" t="s">
        <v>477</v>
      </c>
      <c r="E4017" t="s">
        <v>152</v>
      </c>
      <c r="F4017" t="s">
        <v>153</v>
      </c>
      <c r="G4017" s="133">
        <v>17</v>
      </c>
      <c r="H4017" t="s">
        <v>253</v>
      </c>
      <c r="I4017" t="s">
        <v>517</v>
      </c>
      <c r="J4017" t="s">
        <v>520</v>
      </c>
      <c r="K4017" s="327">
        <v>555</v>
      </c>
      <c r="L4017" s="326">
        <v>0.3817099928855896</v>
      </c>
      <c r="N4017" s="327">
        <v>2994</v>
      </c>
      <c r="O4017" s="326">
        <v>0.34343001246452332</v>
      </c>
      <c r="Q4017" s="327">
        <v>43571</v>
      </c>
      <c r="R4017" s="326">
        <v>0.35313001275062561</v>
      </c>
      <c r="S4017" s="325"/>
    </row>
    <row r="4018" spans="1:19" x14ac:dyDescent="0.25">
      <c r="A4018" t="s">
        <v>478</v>
      </c>
      <c r="B4018" t="s">
        <v>284</v>
      </c>
      <c r="C4018" t="s">
        <v>309</v>
      </c>
      <c r="D4018" t="s">
        <v>477</v>
      </c>
      <c r="E4018" t="s">
        <v>152</v>
      </c>
      <c r="F4018" t="s">
        <v>153</v>
      </c>
      <c r="G4018" s="133">
        <v>17</v>
      </c>
      <c r="H4018" t="s">
        <v>253</v>
      </c>
      <c r="I4018" t="s">
        <v>517</v>
      </c>
      <c r="J4018" t="s">
        <v>519</v>
      </c>
      <c r="K4018" s="327">
        <v>364</v>
      </c>
      <c r="L4018" s="326">
        <v>0.25034001469612122</v>
      </c>
      <c r="N4018" s="327">
        <v>2540</v>
      </c>
      <c r="O4018" s="326">
        <v>0.29135000705718989</v>
      </c>
      <c r="Q4018" s="327">
        <v>34904</v>
      </c>
      <c r="R4018" s="326">
        <v>0.28288999199867249</v>
      </c>
      <c r="S4018" s="325"/>
    </row>
    <row r="4019" spans="1:19" x14ac:dyDescent="0.25">
      <c r="A4019" t="s">
        <v>478</v>
      </c>
      <c r="B4019" t="s">
        <v>284</v>
      </c>
      <c r="C4019" t="s">
        <v>309</v>
      </c>
      <c r="D4019" t="s">
        <v>477</v>
      </c>
      <c r="E4019" t="s">
        <v>152</v>
      </c>
      <c r="F4019" t="s">
        <v>153</v>
      </c>
      <c r="G4019" s="133">
        <v>17</v>
      </c>
      <c r="H4019" t="s">
        <v>253</v>
      </c>
      <c r="I4019" t="s">
        <v>517</v>
      </c>
      <c r="J4019" t="s">
        <v>518</v>
      </c>
      <c r="K4019" s="327">
        <v>535</v>
      </c>
      <c r="L4019" s="326">
        <v>0.36794999241828918</v>
      </c>
      <c r="N4019" s="327">
        <v>3184</v>
      </c>
      <c r="O4019" s="326">
        <v>0.36522001028060908</v>
      </c>
      <c r="Q4019" s="327">
        <v>44910</v>
      </c>
      <c r="R4019" s="326">
        <v>0.3639799952507019</v>
      </c>
      <c r="S4019" s="325"/>
    </row>
    <row r="4020" spans="1:19" x14ac:dyDescent="0.25">
      <c r="A4020" t="s">
        <v>478</v>
      </c>
      <c r="B4020" t="s">
        <v>284</v>
      </c>
      <c r="C4020" t="s">
        <v>309</v>
      </c>
      <c r="D4020" t="s">
        <v>477</v>
      </c>
      <c r="E4020" t="s">
        <v>152</v>
      </c>
      <c r="F4020" t="s">
        <v>153</v>
      </c>
      <c r="G4020" s="133">
        <v>17</v>
      </c>
      <c r="H4020" t="s">
        <v>253</v>
      </c>
      <c r="I4020" t="s">
        <v>513</v>
      </c>
      <c r="J4020" t="s">
        <v>516</v>
      </c>
      <c r="K4020" s="327">
        <v>23</v>
      </c>
      <c r="L4020" s="326">
        <v>1.5820000320672989E-2</v>
      </c>
      <c r="M4020" s="326">
        <v>2.0300000905990601E-2</v>
      </c>
      <c r="N4020" s="327">
        <v>242</v>
      </c>
      <c r="O4020" s="326">
        <v>2.776000089943409E-2</v>
      </c>
      <c r="P4020" s="326">
        <v>3.3810000866651542E-2</v>
      </c>
      <c r="Q4020" s="327">
        <v>4179</v>
      </c>
      <c r="R4020" s="326">
        <v>3.3870000392198563E-2</v>
      </c>
      <c r="S4020" s="325">
        <v>3.8320001214742661E-2</v>
      </c>
    </row>
    <row r="4021" spans="1:19" x14ac:dyDescent="0.25">
      <c r="A4021" t="s">
        <v>478</v>
      </c>
      <c r="B4021" t="s">
        <v>284</v>
      </c>
      <c r="C4021" t="s">
        <v>309</v>
      </c>
      <c r="D4021" t="s">
        <v>477</v>
      </c>
      <c r="E4021" t="s">
        <v>152</v>
      </c>
      <c r="F4021" t="s">
        <v>153</v>
      </c>
      <c r="G4021" s="133">
        <v>17</v>
      </c>
      <c r="H4021" t="s">
        <v>253</v>
      </c>
      <c r="I4021" t="s">
        <v>513</v>
      </c>
      <c r="J4021" t="s">
        <v>515</v>
      </c>
      <c r="K4021" s="327">
        <v>306</v>
      </c>
      <c r="L4021" s="326">
        <v>0.21044999361038211</v>
      </c>
      <c r="M4021" s="326">
        <v>0.27008000016212458</v>
      </c>
      <c r="N4021" s="327">
        <v>1076</v>
      </c>
      <c r="O4021" s="326">
        <v>0.1234200000762939</v>
      </c>
      <c r="P4021" s="326">
        <v>0.15031999349594119</v>
      </c>
      <c r="Q4021" s="327">
        <v>13286</v>
      </c>
      <c r="R4021" s="326">
        <v>0.1076800003647804</v>
      </c>
      <c r="S4021" s="325">
        <v>0.12182000279426571</v>
      </c>
    </row>
    <row r="4022" spans="1:19" x14ac:dyDescent="0.25">
      <c r="A4022" t="s">
        <v>478</v>
      </c>
      <c r="B4022" t="s">
        <v>284</v>
      </c>
      <c r="C4022" t="s">
        <v>309</v>
      </c>
      <c r="D4022" t="s">
        <v>477</v>
      </c>
      <c r="E4022" t="s">
        <v>152</v>
      </c>
      <c r="F4022" t="s">
        <v>153</v>
      </c>
      <c r="G4022" s="133">
        <v>17</v>
      </c>
      <c r="H4022" t="s">
        <v>253</v>
      </c>
      <c r="I4022" t="s">
        <v>513</v>
      </c>
      <c r="J4022" t="s">
        <v>514</v>
      </c>
      <c r="K4022" s="327">
        <v>804</v>
      </c>
      <c r="L4022" s="326">
        <v>0.55295997858047485</v>
      </c>
      <c r="M4022" s="326">
        <v>0.70961999893188477</v>
      </c>
      <c r="N4022" s="327">
        <v>5840</v>
      </c>
      <c r="O4022" s="326">
        <v>0.6698799729347229</v>
      </c>
      <c r="P4022" s="326">
        <v>0.81586998701095581</v>
      </c>
      <c r="Q4022" s="327">
        <v>91601</v>
      </c>
      <c r="R4022" s="326">
        <v>0.74239999055862427</v>
      </c>
      <c r="S4022" s="325">
        <v>0.83986997604370117</v>
      </c>
    </row>
    <row r="4023" spans="1:19" x14ac:dyDescent="0.25">
      <c r="A4023" t="s">
        <v>478</v>
      </c>
      <c r="B4023" t="s">
        <v>284</v>
      </c>
      <c r="C4023" t="s">
        <v>309</v>
      </c>
      <c r="D4023" t="s">
        <v>477</v>
      </c>
      <c r="E4023" t="s">
        <v>152</v>
      </c>
      <c r="F4023" t="s">
        <v>153</v>
      </c>
      <c r="G4023">
        <v>17</v>
      </c>
      <c r="H4023" t="s">
        <v>253</v>
      </c>
      <c r="I4023" t="s">
        <v>513</v>
      </c>
      <c r="J4023" t="s">
        <v>512</v>
      </c>
      <c r="K4023" s="142">
        <v>321</v>
      </c>
      <c r="L4023" s="326">
        <v>0.22077000141143799</v>
      </c>
      <c r="N4023" s="142">
        <v>1560</v>
      </c>
      <c r="O4023" s="326">
        <v>0.1789399981498718</v>
      </c>
      <c r="Q4023" s="142">
        <v>14319</v>
      </c>
      <c r="R4023" s="326">
        <v>0.11604999750852581</v>
      </c>
    </row>
    <row r="4024" spans="1:19" x14ac:dyDescent="0.25">
      <c r="A4024" t="s">
        <v>478</v>
      </c>
      <c r="B4024" t="s">
        <v>284</v>
      </c>
      <c r="C4024" t="s">
        <v>309</v>
      </c>
      <c r="D4024" t="s">
        <v>477</v>
      </c>
      <c r="E4024" t="s">
        <v>152</v>
      </c>
      <c r="F4024" t="s">
        <v>153</v>
      </c>
      <c r="G4024" s="133">
        <v>17</v>
      </c>
      <c r="H4024" t="s">
        <v>253</v>
      </c>
      <c r="I4024" t="s">
        <v>575</v>
      </c>
      <c r="J4024" t="s">
        <v>511</v>
      </c>
      <c r="K4024" s="327">
        <v>28</v>
      </c>
      <c r="L4024" s="326">
        <v>1.9260000437498089E-2</v>
      </c>
      <c r="M4024" s="326">
        <v>2.108000032603741E-2</v>
      </c>
      <c r="N4024" s="327">
        <v>313</v>
      </c>
      <c r="O4024" s="326">
        <v>3.5900000482797623E-2</v>
      </c>
      <c r="P4024" s="326">
        <v>4.0040001273155212E-2</v>
      </c>
      <c r="Q4024" s="327">
        <v>5100</v>
      </c>
      <c r="R4024" s="326">
        <v>4.1329998522996902E-2</v>
      </c>
      <c r="S4024" s="325">
        <v>4.4070001691579819E-2</v>
      </c>
    </row>
    <row r="4025" spans="1:19" x14ac:dyDescent="0.25">
      <c r="A4025" t="s">
        <v>478</v>
      </c>
      <c r="B4025" t="s">
        <v>284</v>
      </c>
      <c r="C4025" t="s">
        <v>309</v>
      </c>
      <c r="D4025" t="s">
        <v>477</v>
      </c>
      <c r="E4025" t="s">
        <v>152</v>
      </c>
      <c r="F4025" t="s">
        <v>153</v>
      </c>
      <c r="G4025" s="133">
        <v>17</v>
      </c>
      <c r="H4025" t="s">
        <v>253</v>
      </c>
      <c r="I4025" t="s">
        <v>575</v>
      </c>
      <c r="J4025" t="s">
        <v>510</v>
      </c>
      <c r="K4025" s="327">
        <v>13</v>
      </c>
      <c r="L4025" s="326">
        <v>8.9400000870227814E-3</v>
      </c>
      <c r="M4025" s="326">
        <v>9.7899995744228363E-3</v>
      </c>
      <c r="N4025" s="327">
        <v>91</v>
      </c>
      <c r="O4025" s="326">
        <v>1.0440000332891939E-2</v>
      </c>
      <c r="P4025" s="326">
        <v>1.1640000157058241E-2</v>
      </c>
      <c r="Q4025" s="327">
        <v>2781</v>
      </c>
      <c r="R4025" s="326">
        <v>2.2539999336004261E-2</v>
      </c>
      <c r="S4025" s="325">
        <v>2.4029999971389771E-2</v>
      </c>
    </row>
    <row r="4026" spans="1:19" x14ac:dyDescent="0.25">
      <c r="A4026" t="s">
        <v>478</v>
      </c>
      <c r="B4026" t="s">
        <v>284</v>
      </c>
      <c r="C4026" t="s">
        <v>309</v>
      </c>
      <c r="D4026" t="s">
        <v>477</v>
      </c>
      <c r="E4026" t="s">
        <v>152</v>
      </c>
      <c r="F4026" t="s">
        <v>153</v>
      </c>
      <c r="G4026">
        <v>17</v>
      </c>
      <c r="H4026" t="s">
        <v>253</v>
      </c>
      <c r="I4026" t="s">
        <v>575</v>
      </c>
      <c r="J4026" t="s">
        <v>509</v>
      </c>
      <c r="K4026" s="142">
        <v>2</v>
      </c>
      <c r="L4026" s="326">
        <v>1.380000030621886E-3</v>
      </c>
      <c r="M4026" s="326">
        <v>1.5099999727681279E-3</v>
      </c>
      <c r="N4026" s="142">
        <v>39</v>
      </c>
      <c r="O4026" s="326">
        <v>4.4700000435113907E-3</v>
      </c>
      <c r="P4026" s="326">
        <v>4.9899998120963573E-3</v>
      </c>
      <c r="Q4026" s="142">
        <v>909</v>
      </c>
      <c r="R4026" s="326">
        <v>7.3699997738003731E-3</v>
      </c>
      <c r="S4026" s="326">
        <v>7.8499997034668922E-3</v>
      </c>
    </row>
    <row r="4027" spans="1:19" x14ac:dyDescent="0.25">
      <c r="A4027" t="s">
        <v>478</v>
      </c>
      <c r="B4027" t="s">
        <v>284</v>
      </c>
      <c r="C4027" t="s">
        <v>309</v>
      </c>
      <c r="D4027" t="s">
        <v>477</v>
      </c>
      <c r="E4027" t="s">
        <v>152</v>
      </c>
      <c r="F4027" t="s">
        <v>153</v>
      </c>
      <c r="G4027">
        <v>17</v>
      </c>
      <c r="H4027" t="s">
        <v>253</v>
      </c>
      <c r="I4027" t="s">
        <v>575</v>
      </c>
      <c r="J4027" t="s">
        <v>508</v>
      </c>
      <c r="K4027" s="142">
        <v>13</v>
      </c>
      <c r="L4027" s="326">
        <v>8.9400000870227814E-3</v>
      </c>
      <c r="M4027" s="326">
        <v>9.7899995744228363E-3</v>
      </c>
      <c r="N4027" s="142">
        <v>132</v>
      </c>
      <c r="O4027" s="326">
        <v>1.513999979943037E-2</v>
      </c>
      <c r="P4027" s="326">
        <v>1.6890000551939011E-2</v>
      </c>
      <c r="Q4027" s="142">
        <v>2219</v>
      </c>
      <c r="R4027" s="326">
        <v>1.7980000004172329E-2</v>
      </c>
      <c r="S4027" s="326">
        <v>1.9169999286532399E-2</v>
      </c>
    </row>
    <row r="4028" spans="1:19" x14ac:dyDescent="0.25">
      <c r="A4028" t="s">
        <v>478</v>
      </c>
      <c r="B4028" t="s">
        <v>284</v>
      </c>
      <c r="C4028" t="s">
        <v>309</v>
      </c>
      <c r="D4028" t="s">
        <v>477</v>
      </c>
      <c r="E4028" t="s">
        <v>152</v>
      </c>
      <c r="F4028" t="s">
        <v>153</v>
      </c>
      <c r="G4028" s="133">
        <v>17</v>
      </c>
      <c r="H4028" t="s">
        <v>253</v>
      </c>
      <c r="I4028" t="s">
        <v>575</v>
      </c>
      <c r="J4028" t="s">
        <v>438</v>
      </c>
      <c r="K4028" s="327">
        <v>126</v>
      </c>
      <c r="L4028" s="326">
        <v>8.6659997701644897E-2</v>
      </c>
      <c r="N4028" s="327">
        <v>901</v>
      </c>
      <c r="O4028" s="326">
        <v>0.1033499985933304</v>
      </c>
      <c r="Q4028" s="327">
        <v>7648</v>
      </c>
      <c r="R4028" s="326">
        <v>6.1980001628398902E-2</v>
      </c>
      <c r="S4028" s="325"/>
    </row>
    <row r="4029" spans="1:19" x14ac:dyDescent="0.25">
      <c r="A4029" t="s">
        <v>478</v>
      </c>
      <c r="B4029" t="s">
        <v>284</v>
      </c>
      <c r="C4029" t="s">
        <v>309</v>
      </c>
      <c r="D4029" t="s">
        <v>477</v>
      </c>
      <c r="E4029" t="s">
        <v>152</v>
      </c>
      <c r="F4029" t="s">
        <v>153</v>
      </c>
      <c r="G4029">
        <v>17</v>
      </c>
      <c r="H4029" t="s">
        <v>253</v>
      </c>
      <c r="I4029" t="s">
        <v>575</v>
      </c>
      <c r="J4029" t="s">
        <v>507</v>
      </c>
      <c r="K4029" s="142">
        <v>1272</v>
      </c>
      <c r="L4029" s="326">
        <v>0.87483000755310059</v>
      </c>
      <c r="M4029" s="326">
        <v>0.95783001184463501</v>
      </c>
      <c r="N4029" s="142">
        <v>7242</v>
      </c>
      <c r="O4029" s="326">
        <v>0.83069998025894165</v>
      </c>
      <c r="P4029" s="326">
        <v>0.92644000053405762</v>
      </c>
      <c r="Q4029" s="142">
        <v>104728</v>
      </c>
      <c r="R4029" s="326">
        <v>0.84878998994827271</v>
      </c>
      <c r="S4029" s="326">
        <v>0.90487998723983765</v>
      </c>
    </row>
    <row r="4030" spans="1:19" x14ac:dyDescent="0.25">
      <c r="A4030" t="s">
        <v>478</v>
      </c>
      <c r="B4030" t="s">
        <v>284</v>
      </c>
      <c r="C4030" t="s">
        <v>309</v>
      </c>
      <c r="D4030" t="s">
        <v>477</v>
      </c>
      <c r="E4030" t="s">
        <v>152</v>
      </c>
      <c r="F4030" t="s">
        <v>153</v>
      </c>
      <c r="G4030" s="133">
        <v>17</v>
      </c>
      <c r="H4030" t="s">
        <v>253</v>
      </c>
      <c r="I4030" t="s">
        <v>576</v>
      </c>
      <c r="J4030" t="s">
        <v>485</v>
      </c>
      <c r="K4030" s="327">
        <v>0</v>
      </c>
      <c r="L4030" s="326">
        <v>0</v>
      </c>
      <c r="N4030" s="327">
        <v>0</v>
      </c>
      <c r="O4030" s="326">
        <v>0</v>
      </c>
      <c r="Q4030" s="327">
        <v>2</v>
      </c>
      <c r="R4030" s="326">
        <v>1.99999994947575E-5</v>
      </c>
      <c r="S4030" s="325">
        <v>0.5</v>
      </c>
    </row>
    <row r="4031" spans="1:19" x14ac:dyDescent="0.25">
      <c r="A4031" t="s">
        <v>478</v>
      </c>
      <c r="B4031" t="s">
        <v>284</v>
      </c>
      <c r="C4031" t="s">
        <v>309</v>
      </c>
      <c r="D4031" t="s">
        <v>477</v>
      </c>
      <c r="E4031" t="s">
        <v>152</v>
      </c>
      <c r="F4031" t="s">
        <v>153</v>
      </c>
      <c r="G4031">
        <v>17</v>
      </c>
      <c r="H4031" t="s">
        <v>253</v>
      </c>
      <c r="I4031" t="s">
        <v>576</v>
      </c>
      <c r="J4031" t="s">
        <v>484</v>
      </c>
      <c r="K4031" s="142">
        <v>0</v>
      </c>
      <c r="L4031" s="326">
        <v>0</v>
      </c>
      <c r="N4031" s="142">
        <v>0</v>
      </c>
      <c r="O4031" s="326">
        <v>0</v>
      </c>
      <c r="Q4031" s="142">
        <v>2</v>
      </c>
      <c r="R4031" s="326">
        <v>1.99999994947575E-5</v>
      </c>
      <c r="S4031" s="326">
        <v>0.5</v>
      </c>
    </row>
    <row r="4032" spans="1:19" x14ac:dyDescent="0.25">
      <c r="A4032" t="s">
        <v>478</v>
      </c>
      <c r="B4032" t="s">
        <v>284</v>
      </c>
      <c r="C4032" t="s">
        <v>309</v>
      </c>
      <c r="D4032" t="s">
        <v>477</v>
      </c>
      <c r="E4032" t="s">
        <v>152</v>
      </c>
      <c r="F4032" t="s">
        <v>153</v>
      </c>
      <c r="G4032" s="133">
        <v>17</v>
      </c>
      <c r="H4032" t="s">
        <v>253</v>
      </c>
      <c r="I4032" t="s">
        <v>576</v>
      </c>
      <c r="J4032" t="s">
        <v>438</v>
      </c>
      <c r="K4032" s="327">
        <v>1454</v>
      </c>
      <c r="L4032" s="326">
        <v>1</v>
      </c>
      <c r="N4032" s="327">
        <v>8718</v>
      </c>
      <c r="O4032" s="326">
        <v>1</v>
      </c>
      <c r="Q4032" s="327">
        <v>123381</v>
      </c>
      <c r="R4032" s="326">
        <v>0.99997001886367798</v>
      </c>
      <c r="S4032" s="325"/>
    </row>
    <row r="4033" spans="1:19" x14ac:dyDescent="0.25">
      <c r="A4033" t="s">
        <v>478</v>
      </c>
      <c r="B4033" t="s">
        <v>284</v>
      </c>
      <c r="C4033" t="s">
        <v>309</v>
      </c>
      <c r="D4033" t="s">
        <v>477</v>
      </c>
      <c r="E4033" t="s">
        <v>152</v>
      </c>
      <c r="F4033" t="s">
        <v>153</v>
      </c>
      <c r="G4033">
        <v>17</v>
      </c>
      <c r="H4033" t="s">
        <v>253</v>
      </c>
      <c r="I4033" t="s">
        <v>504</v>
      </c>
      <c r="J4033" t="s">
        <v>506</v>
      </c>
      <c r="K4033" s="142">
        <v>321</v>
      </c>
      <c r="L4033" s="326">
        <v>0.22077000141143799</v>
      </c>
      <c r="N4033" s="142">
        <v>1560</v>
      </c>
      <c r="O4033" s="326">
        <v>0.1789399981498718</v>
      </c>
      <c r="Q4033" s="142">
        <v>14319</v>
      </c>
      <c r="R4033" s="326">
        <v>0.11604999750852581</v>
      </c>
    </row>
    <row r="4034" spans="1:19" x14ac:dyDescent="0.25">
      <c r="A4034" t="s">
        <v>478</v>
      </c>
      <c r="B4034" t="s">
        <v>284</v>
      </c>
      <c r="C4034" t="s">
        <v>309</v>
      </c>
      <c r="D4034" t="s">
        <v>477</v>
      </c>
      <c r="E4034" t="s">
        <v>152</v>
      </c>
      <c r="F4034" t="s">
        <v>153</v>
      </c>
      <c r="G4034" s="133">
        <v>17</v>
      </c>
      <c r="H4034" t="s">
        <v>253</v>
      </c>
      <c r="I4034" t="s">
        <v>504</v>
      </c>
      <c r="J4034" t="s">
        <v>424</v>
      </c>
      <c r="K4034" s="327">
        <v>306</v>
      </c>
      <c r="L4034" s="326">
        <v>0.21044999361038211</v>
      </c>
      <c r="M4034" s="326">
        <v>0.27008000016212458</v>
      </c>
      <c r="N4034" s="327">
        <v>1076</v>
      </c>
      <c r="O4034" s="326">
        <v>0.1234200000762939</v>
      </c>
      <c r="P4034" s="326">
        <v>0.15031999349594119</v>
      </c>
      <c r="Q4034" s="327">
        <v>13286</v>
      </c>
      <c r="R4034" s="326">
        <v>0.1076800003647804</v>
      </c>
      <c r="S4034" s="325">
        <v>0.12182000279426571</v>
      </c>
    </row>
    <row r="4035" spans="1:19" x14ac:dyDescent="0.25">
      <c r="A4035" t="s">
        <v>478</v>
      </c>
      <c r="B4035" t="s">
        <v>284</v>
      </c>
      <c r="C4035" t="s">
        <v>309</v>
      </c>
      <c r="D4035" t="s">
        <v>477</v>
      </c>
      <c r="E4035" t="s">
        <v>152</v>
      </c>
      <c r="F4035" t="s">
        <v>153</v>
      </c>
      <c r="G4035" s="133">
        <v>17</v>
      </c>
      <c r="H4035" t="s">
        <v>253</v>
      </c>
      <c r="I4035" t="s">
        <v>504</v>
      </c>
      <c r="J4035" t="s">
        <v>455</v>
      </c>
      <c r="K4035" s="327">
        <v>487</v>
      </c>
      <c r="L4035" s="326">
        <v>0.33493998646736151</v>
      </c>
      <c r="M4035" s="326">
        <v>0.42983001470565801</v>
      </c>
      <c r="N4035" s="327">
        <v>2884</v>
      </c>
      <c r="O4035" s="326">
        <v>0.33081001043319702</v>
      </c>
      <c r="P4035" s="326">
        <v>0.40290999412536621</v>
      </c>
      <c r="Q4035" s="327">
        <v>43045</v>
      </c>
      <c r="R4035" s="326">
        <v>0.34887000918388372</v>
      </c>
      <c r="S4035" s="325">
        <v>0.39467000961303711</v>
      </c>
    </row>
    <row r="4036" spans="1:19" x14ac:dyDescent="0.25">
      <c r="A4036" t="s">
        <v>478</v>
      </c>
      <c r="B4036" t="s">
        <v>284</v>
      </c>
      <c r="C4036" t="s">
        <v>309</v>
      </c>
      <c r="D4036" t="s">
        <v>477</v>
      </c>
      <c r="E4036" t="s">
        <v>152</v>
      </c>
      <c r="F4036" t="s">
        <v>153</v>
      </c>
      <c r="G4036">
        <v>17</v>
      </c>
      <c r="H4036" t="s">
        <v>253</v>
      </c>
      <c r="I4036" t="s">
        <v>504</v>
      </c>
      <c r="J4036" t="s">
        <v>505</v>
      </c>
      <c r="K4036" s="142">
        <v>270</v>
      </c>
      <c r="L4036" s="326">
        <v>0.18569000065326691</v>
      </c>
      <c r="M4036" s="326">
        <v>0.2383099943399429</v>
      </c>
      <c r="N4036" s="142">
        <v>2583</v>
      </c>
      <c r="O4036" s="326">
        <v>0.29627999663352972</v>
      </c>
      <c r="P4036" s="326">
        <v>0.3608500063419342</v>
      </c>
      <c r="Q4036" s="142">
        <v>42835</v>
      </c>
      <c r="R4036" s="326">
        <v>0.34716999530792242</v>
      </c>
      <c r="S4036" s="326">
        <v>0.39274001121521002</v>
      </c>
    </row>
    <row r="4037" spans="1:19" x14ac:dyDescent="0.25">
      <c r="A4037" t="s">
        <v>478</v>
      </c>
      <c r="B4037" t="s">
        <v>284</v>
      </c>
      <c r="C4037" t="s">
        <v>309</v>
      </c>
      <c r="D4037" t="s">
        <v>477</v>
      </c>
      <c r="E4037" t="s">
        <v>152</v>
      </c>
      <c r="F4037" t="s">
        <v>153</v>
      </c>
      <c r="G4037" s="133">
        <v>17</v>
      </c>
      <c r="H4037" t="s">
        <v>253</v>
      </c>
      <c r="I4037" t="s">
        <v>504</v>
      </c>
      <c r="J4037" t="s">
        <v>503</v>
      </c>
      <c r="K4037" s="327">
        <v>70</v>
      </c>
      <c r="L4037" s="326">
        <v>4.8140000551939011E-2</v>
      </c>
      <c r="M4037" s="326">
        <v>6.1779998242855072E-2</v>
      </c>
      <c r="N4037" s="327">
        <v>615</v>
      </c>
      <c r="O4037" s="326">
        <v>7.0540003478527069E-2</v>
      </c>
      <c r="P4037" s="326">
        <v>8.5919998586177826E-2</v>
      </c>
      <c r="Q4037" s="327">
        <v>9900</v>
      </c>
      <c r="R4037" s="326">
        <v>8.0239996314048767E-2</v>
      </c>
      <c r="S4037" s="325">
        <v>9.0769998729228973E-2</v>
      </c>
    </row>
    <row r="4038" spans="1:19" x14ac:dyDescent="0.25">
      <c r="A4038" t="s">
        <v>478</v>
      </c>
      <c r="B4038" t="s">
        <v>284</v>
      </c>
      <c r="C4038" t="s">
        <v>309</v>
      </c>
      <c r="D4038" t="s">
        <v>477</v>
      </c>
      <c r="E4038" t="s">
        <v>152</v>
      </c>
      <c r="F4038" t="s">
        <v>153</v>
      </c>
      <c r="G4038">
        <v>17</v>
      </c>
      <c r="H4038" t="s">
        <v>253</v>
      </c>
      <c r="I4038" t="s">
        <v>501</v>
      </c>
      <c r="J4038" t="s">
        <v>502</v>
      </c>
      <c r="K4038" s="142">
        <v>321</v>
      </c>
      <c r="L4038" s="326">
        <v>0.22077000141143799</v>
      </c>
      <c r="N4038" s="142">
        <v>1560</v>
      </c>
      <c r="O4038" s="326">
        <v>0.1789399981498718</v>
      </c>
      <c r="Q4038" s="142">
        <v>14319</v>
      </c>
      <c r="R4038" s="326">
        <v>0.11604999750852581</v>
      </c>
    </row>
    <row r="4039" spans="1:19" x14ac:dyDescent="0.25">
      <c r="A4039" t="s">
        <v>478</v>
      </c>
      <c r="B4039" t="s">
        <v>284</v>
      </c>
      <c r="C4039" t="s">
        <v>309</v>
      </c>
      <c r="D4039" t="s">
        <v>477</v>
      </c>
      <c r="E4039" t="s">
        <v>152</v>
      </c>
      <c r="F4039" t="s">
        <v>153</v>
      </c>
      <c r="G4039" s="133">
        <v>17</v>
      </c>
      <c r="H4039" t="s">
        <v>253</v>
      </c>
      <c r="I4039" t="s">
        <v>501</v>
      </c>
      <c r="J4039" t="s">
        <v>500</v>
      </c>
      <c r="K4039" s="327">
        <v>1133</v>
      </c>
      <c r="L4039" s="326">
        <v>0.77922999858856201</v>
      </c>
      <c r="M4039" s="326">
        <v>1</v>
      </c>
      <c r="N4039" s="327">
        <v>7158</v>
      </c>
      <c r="O4039" s="326">
        <v>0.82106000185012817</v>
      </c>
      <c r="P4039" s="326">
        <v>1</v>
      </c>
      <c r="Q4039" s="327">
        <v>109066</v>
      </c>
      <c r="R4039" s="326">
        <v>0.88394999504089355</v>
      </c>
      <c r="S4039" s="325">
        <v>1</v>
      </c>
    </row>
    <row r="4040" spans="1:19" x14ac:dyDescent="0.25">
      <c r="A4040" t="s">
        <v>478</v>
      </c>
      <c r="B4040" t="s">
        <v>284</v>
      </c>
      <c r="C4040" t="s">
        <v>309</v>
      </c>
      <c r="D4040" t="s">
        <v>477</v>
      </c>
      <c r="E4040" t="s">
        <v>152</v>
      </c>
      <c r="F4040" t="s">
        <v>153</v>
      </c>
      <c r="G4040">
        <v>17</v>
      </c>
      <c r="H4040" t="s">
        <v>253</v>
      </c>
      <c r="I4040" t="s">
        <v>577</v>
      </c>
      <c r="J4040" t="s">
        <v>493</v>
      </c>
      <c r="K4040" s="142">
        <v>454</v>
      </c>
      <c r="L4040" s="326">
        <v>0.31224000453948969</v>
      </c>
      <c r="N4040" s="142">
        <v>2173</v>
      </c>
      <c r="O4040" s="326">
        <v>0.24924999475479129</v>
      </c>
      <c r="Q4040" s="142">
        <v>45663</v>
      </c>
      <c r="R4040" s="326">
        <v>0.37009000778198242</v>
      </c>
    </row>
    <row r="4041" spans="1:19" x14ac:dyDescent="0.25">
      <c r="A4041" t="s">
        <v>478</v>
      </c>
      <c r="B4041" t="s">
        <v>284</v>
      </c>
      <c r="C4041" t="s">
        <v>309</v>
      </c>
      <c r="D4041" t="s">
        <v>477</v>
      </c>
      <c r="E4041" t="s">
        <v>152</v>
      </c>
      <c r="F4041" t="s">
        <v>153</v>
      </c>
      <c r="G4041" s="133">
        <v>17</v>
      </c>
      <c r="H4041" t="s">
        <v>253</v>
      </c>
      <c r="I4041" t="s">
        <v>577</v>
      </c>
      <c r="J4041" t="s">
        <v>492</v>
      </c>
      <c r="K4041" s="327">
        <v>952</v>
      </c>
      <c r="L4041" s="326">
        <v>0.65474998950958252</v>
      </c>
      <c r="M4041" s="326">
        <v>0.95200002193450928</v>
      </c>
      <c r="N4041" s="327">
        <v>5777</v>
      </c>
      <c r="O4041" s="326">
        <v>0.66264998912811279</v>
      </c>
      <c r="P4041" s="326">
        <v>0.88265997171401978</v>
      </c>
      <c r="Q4041" s="327">
        <v>63272</v>
      </c>
      <c r="R4041" s="326">
        <v>0.51279997825622559</v>
      </c>
      <c r="S4041" s="325">
        <v>0.81407999992370605</v>
      </c>
    </row>
    <row r="4042" spans="1:19" x14ac:dyDescent="0.25">
      <c r="A4042" t="s">
        <v>478</v>
      </c>
      <c r="B4042" t="s">
        <v>284</v>
      </c>
      <c r="C4042" t="s">
        <v>309</v>
      </c>
      <c r="D4042" t="s">
        <v>477</v>
      </c>
      <c r="E4042" t="s">
        <v>152</v>
      </c>
      <c r="F4042" t="s">
        <v>153</v>
      </c>
      <c r="G4042" s="133">
        <v>17</v>
      </c>
      <c r="H4042" t="s">
        <v>253</v>
      </c>
      <c r="I4042" t="s">
        <v>577</v>
      </c>
      <c r="J4042" t="s">
        <v>491</v>
      </c>
      <c r="K4042" s="327">
        <v>30</v>
      </c>
      <c r="L4042" s="326">
        <v>2.0630000159144402E-2</v>
      </c>
      <c r="M4042" s="326">
        <v>2.999999932944775E-2</v>
      </c>
      <c r="N4042" s="327">
        <v>411</v>
      </c>
      <c r="O4042" s="326">
        <v>4.7139998525381088E-2</v>
      </c>
      <c r="P4042" s="326">
        <v>6.2799997627735138E-2</v>
      </c>
      <c r="Q4042" s="327">
        <v>9186</v>
      </c>
      <c r="R4042" s="326">
        <v>7.4450001120567322E-2</v>
      </c>
      <c r="S4042" s="325">
        <v>0.11818999797105791</v>
      </c>
    </row>
    <row r="4043" spans="1:19" x14ac:dyDescent="0.25">
      <c r="A4043" t="s">
        <v>478</v>
      </c>
      <c r="B4043" t="s">
        <v>284</v>
      </c>
      <c r="C4043" t="s">
        <v>309</v>
      </c>
      <c r="D4043" t="s">
        <v>477</v>
      </c>
      <c r="E4043" t="s">
        <v>152</v>
      </c>
      <c r="F4043" t="s">
        <v>153</v>
      </c>
      <c r="G4043" s="133">
        <v>17</v>
      </c>
      <c r="H4043" t="s">
        <v>253</v>
      </c>
      <c r="I4043" t="s">
        <v>577</v>
      </c>
      <c r="J4043" t="s">
        <v>490</v>
      </c>
      <c r="K4043" s="327">
        <v>8</v>
      </c>
      <c r="L4043" s="326">
        <v>5.4999999701976776E-3</v>
      </c>
      <c r="M4043" s="326">
        <v>8.0000003799796104E-3</v>
      </c>
      <c r="N4043" s="327">
        <v>200</v>
      </c>
      <c r="O4043" s="326">
        <v>2.2940000519156459E-2</v>
      </c>
      <c r="P4043" s="326">
        <v>3.0559999868273739E-2</v>
      </c>
      <c r="Q4043" s="327">
        <v>3071</v>
      </c>
      <c r="R4043" s="326">
        <v>2.489000000059605E-2</v>
      </c>
      <c r="S4043" s="325">
        <v>3.9510000497102737E-2</v>
      </c>
    </row>
    <row r="4044" spans="1:19" x14ac:dyDescent="0.25">
      <c r="A4044" t="s">
        <v>478</v>
      </c>
      <c r="B4044" t="s">
        <v>284</v>
      </c>
      <c r="C4044" t="s">
        <v>309</v>
      </c>
      <c r="D4044" t="s">
        <v>477</v>
      </c>
      <c r="E4044" t="s">
        <v>152</v>
      </c>
      <c r="F4044" t="s">
        <v>153</v>
      </c>
      <c r="G4044">
        <v>17</v>
      </c>
      <c r="H4044" t="s">
        <v>253</v>
      </c>
      <c r="I4044" t="s">
        <v>577</v>
      </c>
      <c r="J4044" t="s">
        <v>489</v>
      </c>
      <c r="K4044" s="142">
        <v>8</v>
      </c>
      <c r="L4044" s="326">
        <v>5.4999999701976776E-3</v>
      </c>
      <c r="M4044" s="326">
        <v>8.0000003799796104E-3</v>
      </c>
      <c r="N4044" s="142">
        <v>131</v>
      </c>
      <c r="O4044" s="326">
        <v>1.503000035881996E-2</v>
      </c>
      <c r="P4044" s="326">
        <v>2.002000063657761E-2</v>
      </c>
      <c r="Q4044" s="142">
        <v>1819</v>
      </c>
      <c r="R4044" s="326">
        <v>1.473999954760075E-2</v>
      </c>
      <c r="S4044" s="326">
        <v>2.339999936521053E-2</v>
      </c>
    </row>
    <row r="4045" spans="1:19" x14ac:dyDescent="0.25">
      <c r="A4045" t="s">
        <v>478</v>
      </c>
      <c r="B4045" t="s">
        <v>284</v>
      </c>
      <c r="C4045" t="s">
        <v>309</v>
      </c>
      <c r="D4045" t="s">
        <v>477</v>
      </c>
      <c r="E4045" t="s">
        <v>152</v>
      </c>
      <c r="F4045" t="s">
        <v>153</v>
      </c>
      <c r="G4045" s="133">
        <v>17</v>
      </c>
      <c r="H4045" t="s">
        <v>253</v>
      </c>
      <c r="I4045" t="s">
        <v>577</v>
      </c>
      <c r="J4045" t="s">
        <v>488</v>
      </c>
      <c r="K4045" s="327">
        <v>2</v>
      </c>
      <c r="L4045" s="326">
        <v>1.380000030621886E-3</v>
      </c>
      <c r="M4045" s="326">
        <v>2.000000094994903E-3</v>
      </c>
      <c r="N4045" s="327">
        <v>26</v>
      </c>
      <c r="O4045" s="326">
        <v>2.9800001066178079E-3</v>
      </c>
      <c r="P4045" s="326">
        <v>3.9699999615550041E-3</v>
      </c>
      <c r="Q4045" s="327">
        <v>374</v>
      </c>
      <c r="R4045" s="326">
        <v>3.03000002168119E-3</v>
      </c>
      <c r="S4045" s="325">
        <v>4.8099998384714127E-3</v>
      </c>
    </row>
    <row r="4046" spans="1:19" x14ac:dyDescent="0.25">
      <c r="A4046" t="s">
        <v>478</v>
      </c>
      <c r="B4046" t="s">
        <v>284</v>
      </c>
      <c r="C4046" t="s">
        <v>309</v>
      </c>
      <c r="D4046" t="s">
        <v>477</v>
      </c>
      <c r="E4046" t="s">
        <v>152</v>
      </c>
      <c r="F4046" t="s">
        <v>153</v>
      </c>
      <c r="G4046" s="133">
        <v>17</v>
      </c>
      <c r="H4046" t="s">
        <v>253</v>
      </c>
      <c r="I4046" t="s">
        <v>499</v>
      </c>
      <c r="J4046" t="s">
        <v>261</v>
      </c>
      <c r="K4046" s="327">
        <v>1443</v>
      </c>
      <c r="L4046" s="326">
        <v>0.99242997169494629</v>
      </c>
      <c r="N4046" s="327">
        <v>8641</v>
      </c>
      <c r="O4046" s="326">
        <v>0.99116998910903931</v>
      </c>
      <c r="Q4046" s="327">
        <v>122496</v>
      </c>
      <c r="R4046" s="326">
        <v>0.99278998374938965</v>
      </c>
      <c r="S4046" s="325"/>
    </row>
    <row r="4047" spans="1:19" x14ac:dyDescent="0.25">
      <c r="A4047" t="s">
        <v>478</v>
      </c>
      <c r="B4047" t="s">
        <v>284</v>
      </c>
      <c r="C4047" t="s">
        <v>309</v>
      </c>
      <c r="D4047" t="s">
        <v>477</v>
      </c>
      <c r="E4047" t="s">
        <v>152</v>
      </c>
      <c r="F4047" t="s">
        <v>153</v>
      </c>
      <c r="G4047" s="133">
        <v>17</v>
      </c>
      <c r="H4047" t="s">
        <v>253</v>
      </c>
      <c r="I4047" t="s">
        <v>499</v>
      </c>
      <c r="J4047" t="s">
        <v>262</v>
      </c>
      <c r="K4047" s="327">
        <v>11</v>
      </c>
      <c r="L4047" s="326">
        <v>7.5699998997151852E-3</v>
      </c>
      <c r="N4047" s="327">
        <v>77</v>
      </c>
      <c r="O4047" s="326">
        <v>8.829999715089798E-3</v>
      </c>
      <c r="Q4047" s="327">
        <v>889</v>
      </c>
      <c r="R4047" s="326">
        <v>7.2099999524652958E-3</v>
      </c>
      <c r="S4047" s="325"/>
    </row>
    <row r="4048" spans="1:19" x14ac:dyDescent="0.25">
      <c r="A4048" t="s">
        <v>478</v>
      </c>
      <c r="B4048" t="s">
        <v>284</v>
      </c>
      <c r="C4048" t="s">
        <v>309</v>
      </c>
      <c r="D4048" t="s">
        <v>477</v>
      </c>
      <c r="E4048" t="s">
        <v>152</v>
      </c>
      <c r="F4048" t="s">
        <v>153</v>
      </c>
      <c r="G4048" s="133">
        <v>17</v>
      </c>
      <c r="H4048" t="s">
        <v>253</v>
      </c>
      <c r="I4048" t="s">
        <v>578</v>
      </c>
      <c r="J4048" t="s">
        <v>498</v>
      </c>
      <c r="K4048" s="327">
        <v>7</v>
      </c>
      <c r="L4048" s="326">
        <v>4.8099998384714127E-3</v>
      </c>
      <c r="N4048" s="327">
        <v>354</v>
      </c>
      <c r="O4048" s="326">
        <v>4.0610000491142273E-2</v>
      </c>
      <c r="Q4048" s="327">
        <v>17871</v>
      </c>
      <c r="R4048" s="326">
        <v>0.1448400020599365</v>
      </c>
      <c r="S4048" s="325"/>
    </row>
    <row r="4049" spans="1:19" x14ac:dyDescent="0.25">
      <c r="A4049" t="s">
        <v>478</v>
      </c>
      <c r="B4049" t="s">
        <v>284</v>
      </c>
      <c r="C4049" t="s">
        <v>309</v>
      </c>
      <c r="D4049" t="s">
        <v>477</v>
      </c>
      <c r="E4049" t="s">
        <v>152</v>
      </c>
      <c r="F4049" t="s">
        <v>153</v>
      </c>
      <c r="G4049" s="133">
        <v>17</v>
      </c>
      <c r="H4049" t="s">
        <v>253</v>
      </c>
      <c r="I4049" t="s">
        <v>578</v>
      </c>
      <c r="J4049" t="s">
        <v>497</v>
      </c>
      <c r="K4049" s="327">
        <v>59</v>
      </c>
      <c r="L4049" s="326">
        <v>4.0580000728368759E-2</v>
      </c>
      <c r="N4049" s="327">
        <v>972</v>
      </c>
      <c r="O4049" s="326">
        <v>0.11148999631404879</v>
      </c>
      <c r="Q4049" s="327">
        <v>21943</v>
      </c>
      <c r="R4049" s="326">
        <v>0.17783999443054199</v>
      </c>
      <c r="S4049" s="325"/>
    </row>
    <row r="4050" spans="1:19" x14ac:dyDescent="0.25">
      <c r="A4050" t="s">
        <v>478</v>
      </c>
      <c r="B4050" t="s">
        <v>284</v>
      </c>
      <c r="C4050" t="s">
        <v>309</v>
      </c>
      <c r="D4050" t="s">
        <v>477</v>
      </c>
      <c r="E4050" t="s">
        <v>152</v>
      </c>
      <c r="F4050" t="s">
        <v>153</v>
      </c>
      <c r="G4050">
        <v>17</v>
      </c>
      <c r="H4050" t="s">
        <v>253</v>
      </c>
      <c r="I4050" t="s">
        <v>578</v>
      </c>
      <c r="J4050" t="s">
        <v>496</v>
      </c>
      <c r="K4050" s="142">
        <v>170</v>
      </c>
      <c r="L4050" s="326">
        <v>0.1169200018048286</v>
      </c>
      <c r="N4050" s="142">
        <v>1830</v>
      </c>
      <c r="O4050" s="326">
        <v>0.2099100053310394</v>
      </c>
      <c r="Q4050" s="142">
        <v>25988</v>
      </c>
      <c r="R4050" s="326">
        <v>0.21062999963760379</v>
      </c>
    </row>
    <row r="4051" spans="1:19" x14ac:dyDescent="0.25">
      <c r="A4051" t="s">
        <v>478</v>
      </c>
      <c r="B4051" t="s">
        <v>284</v>
      </c>
      <c r="C4051" t="s">
        <v>309</v>
      </c>
      <c r="D4051" t="s">
        <v>477</v>
      </c>
      <c r="E4051" t="s">
        <v>152</v>
      </c>
      <c r="F4051" t="s">
        <v>153</v>
      </c>
      <c r="G4051" s="133">
        <v>17</v>
      </c>
      <c r="H4051" t="s">
        <v>253</v>
      </c>
      <c r="I4051" t="s">
        <v>578</v>
      </c>
      <c r="J4051" t="s">
        <v>495</v>
      </c>
      <c r="K4051" s="327">
        <v>355</v>
      </c>
      <c r="L4051" s="326">
        <v>0.2441499978303909</v>
      </c>
      <c r="N4051" s="327">
        <v>2190</v>
      </c>
      <c r="O4051" s="326">
        <v>0.25119999051094061</v>
      </c>
      <c r="Q4051" s="327">
        <v>27975</v>
      </c>
      <c r="R4051" s="326">
        <v>0.22673000395298001</v>
      </c>
      <c r="S4051" s="325"/>
    </row>
    <row r="4052" spans="1:19" x14ac:dyDescent="0.25">
      <c r="A4052" t="s">
        <v>478</v>
      </c>
      <c r="B4052" t="s">
        <v>284</v>
      </c>
      <c r="C4052" t="s">
        <v>309</v>
      </c>
      <c r="D4052" t="s">
        <v>477</v>
      </c>
      <c r="E4052" t="s">
        <v>152</v>
      </c>
      <c r="F4052" t="s">
        <v>153</v>
      </c>
      <c r="G4052" s="133">
        <v>17</v>
      </c>
      <c r="H4052" t="s">
        <v>253</v>
      </c>
      <c r="I4052" t="s">
        <v>578</v>
      </c>
      <c r="J4052" t="s">
        <v>494</v>
      </c>
      <c r="K4052" s="327">
        <v>863</v>
      </c>
      <c r="L4052" s="326">
        <v>0.5935400128364563</v>
      </c>
      <c r="N4052" s="327">
        <v>3372</v>
      </c>
      <c r="O4052" s="326">
        <v>0.38679000735282898</v>
      </c>
      <c r="Q4052" s="327">
        <v>29608</v>
      </c>
      <c r="R4052" s="326">
        <v>0.23995999991893771</v>
      </c>
      <c r="S4052" s="325"/>
    </row>
    <row r="4053" spans="1:19" x14ac:dyDescent="0.25">
      <c r="A4053" t="s">
        <v>478</v>
      </c>
      <c r="B4053" t="s">
        <v>284</v>
      </c>
      <c r="C4053" t="s">
        <v>309</v>
      </c>
      <c r="D4053" t="s">
        <v>477</v>
      </c>
      <c r="E4053" t="s">
        <v>152</v>
      </c>
      <c r="F4053" t="s">
        <v>153</v>
      </c>
      <c r="G4053" s="133">
        <v>17</v>
      </c>
      <c r="H4053" t="s">
        <v>253</v>
      </c>
      <c r="I4053" t="s">
        <v>476</v>
      </c>
      <c r="J4053" t="s">
        <v>482</v>
      </c>
      <c r="K4053" s="327">
        <v>1115</v>
      </c>
      <c r="L4053" s="326">
        <v>0.76684999465942383</v>
      </c>
      <c r="M4053" s="326">
        <v>0.8246999979019165</v>
      </c>
      <c r="N4053" s="327">
        <v>6376</v>
      </c>
      <c r="O4053" s="326">
        <v>0.73136001825332642</v>
      </c>
      <c r="P4053" s="326">
        <v>0.78803998231887817</v>
      </c>
      <c r="Q4053" s="327">
        <v>91484</v>
      </c>
      <c r="R4053" s="326">
        <v>0.74145001173019409</v>
      </c>
      <c r="S4053" s="325">
        <v>0.77395999431610107</v>
      </c>
    </row>
    <row r="4054" spans="1:19" x14ac:dyDescent="0.25">
      <c r="A4054" t="s">
        <v>478</v>
      </c>
      <c r="B4054" t="s">
        <v>284</v>
      </c>
      <c r="C4054" t="s">
        <v>309</v>
      </c>
      <c r="D4054" t="s">
        <v>477</v>
      </c>
      <c r="E4054" t="s">
        <v>152</v>
      </c>
      <c r="F4054" t="s">
        <v>153</v>
      </c>
      <c r="G4054" s="133">
        <v>17</v>
      </c>
      <c r="H4054" t="s">
        <v>253</v>
      </c>
      <c r="I4054" t="s">
        <v>476</v>
      </c>
      <c r="J4054" t="s">
        <v>481</v>
      </c>
      <c r="K4054" s="327">
        <v>117</v>
      </c>
      <c r="L4054" s="326">
        <v>8.0470003187656403E-2</v>
      </c>
      <c r="M4054" s="326">
        <v>8.6539998650550842E-2</v>
      </c>
      <c r="N4054" s="327">
        <v>763</v>
      </c>
      <c r="O4054" s="326">
        <v>8.7520003318786621E-2</v>
      </c>
      <c r="P4054" s="326">
        <v>9.4300001859664917E-2</v>
      </c>
      <c r="Q4054" s="327">
        <v>12086</v>
      </c>
      <c r="R4054" s="326">
        <v>9.7949996590614319E-2</v>
      </c>
      <c r="S4054" s="325">
        <v>0.1022500023245811</v>
      </c>
    </row>
    <row r="4055" spans="1:19" x14ac:dyDescent="0.25">
      <c r="A4055" t="s">
        <v>478</v>
      </c>
      <c r="B4055" t="s">
        <v>284</v>
      </c>
      <c r="C4055" t="s">
        <v>309</v>
      </c>
      <c r="D4055" t="s">
        <v>477</v>
      </c>
      <c r="E4055" t="s">
        <v>152</v>
      </c>
      <c r="F4055" t="s">
        <v>153</v>
      </c>
      <c r="G4055" s="133">
        <v>17</v>
      </c>
      <c r="H4055" t="s">
        <v>253</v>
      </c>
      <c r="I4055" t="s">
        <v>476</v>
      </c>
      <c r="J4055" t="s">
        <v>480</v>
      </c>
      <c r="K4055" s="327">
        <v>61</v>
      </c>
      <c r="L4055" s="326">
        <v>4.1949998587369919E-2</v>
      </c>
      <c r="M4055" s="326">
        <v>4.5120000839233398E-2</v>
      </c>
      <c r="N4055" s="327">
        <v>515</v>
      </c>
      <c r="O4055" s="326">
        <v>5.9069998562335968E-2</v>
      </c>
      <c r="P4055" s="326">
        <v>6.3649997115135193E-2</v>
      </c>
      <c r="Q4055" s="327">
        <v>8487</v>
      </c>
      <c r="R4055" s="326">
        <v>6.8779997527599335E-2</v>
      </c>
      <c r="S4055" s="325">
        <v>7.1800000965595245E-2</v>
      </c>
    </row>
    <row r="4056" spans="1:19" x14ac:dyDescent="0.25">
      <c r="A4056" t="s">
        <v>478</v>
      </c>
      <c r="B4056" t="s">
        <v>284</v>
      </c>
      <c r="C4056" t="s">
        <v>309</v>
      </c>
      <c r="D4056" t="s">
        <v>477</v>
      </c>
      <c r="E4056" t="s">
        <v>152</v>
      </c>
      <c r="F4056" t="s">
        <v>153</v>
      </c>
      <c r="G4056">
        <v>17</v>
      </c>
      <c r="H4056" t="s">
        <v>253</v>
      </c>
      <c r="I4056" t="s">
        <v>476</v>
      </c>
      <c r="J4056" t="s">
        <v>479</v>
      </c>
      <c r="K4056" s="142">
        <v>102</v>
      </c>
      <c r="L4056" s="326">
        <v>7.0150002837181091E-2</v>
      </c>
      <c r="N4056" s="142">
        <v>627</v>
      </c>
      <c r="O4056" s="326">
        <v>7.1920000016689301E-2</v>
      </c>
      <c r="Q4056" s="142">
        <v>5183</v>
      </c>
      <c r="R4056" s="326">
        <v>4.2010001838207238E-2</v>
      </c>
    </row>
    <row r="4057" spans="1:19" x14ac:dyDescent="0.25">
      <c r="A4057" t="s">
        <v>478</v>
      </c>
      <c r="B4057" t="s">
        <v>284</v>
      </c>
      <c r="C4057" t="s">
        <v>309</v>
      </c>
      <c r="D4057" t="s">
        <v>477</v>
      </c>
      <c r="E4057" t="s">
        <v>152</v>
      </c>
      <c r="F4057" t="s">
        <v>153</v>
      </c>
      <c r="G4057">
        <v>17</v>
      </c>
      <c r="H4057" t="s">
        <v>253</v>
      </c>
      <c r="I4057" t="s">
        <v>476</v>
      </c>
      <c r="J4057" t="s">
        <v>475</v>
      </c>
      <c r="K4057" s="142">
        <v>59</v>
      </c>
      <c r="L4057" s="326">
        <v>4.0580000728368759E-2</v>
      </c>
      <c r="M4057" s="326">
        <v>4.3639998883008957E-2</v>
      </c>
      <c r="N4057" s="142">
        <v>437</v>
      </c>
      <c r="O4057" s="326">
        <v>5.0129998475313187E-2</v>
      </c>
      <c r="P4057" s="326">
        <v>5.4010000079870217E-2</v>
      </c>
      <c r="Q4057" s="142">
        <v>6145</v>
      </c>
      <c r="R4057" s="326">
        <v>4.9800001084804528E-2</v>
      </c>
      <c r="S4057" s="326">
        <v>5.1989998668432243E-2</v>
      </c>
    </row>
    <row r="4058" spans="1:19" x14ac:dyDescent="0.25">
      <c r="A4058" t="s">
        <v>478</v>
      </c>
      <c r="B4058" t="s">
        <v>284</v>
      </c>
      <c r="C4058" t="s">
        <v>309</v>
      </c>
      <c r="D4058" t="s">
        <v>477</v>
      </c>
      <c r="E4058" t="s">
        <v>154</v>
      </c>
      <c r="F4058" t="s">
        <v>155</v>
      </c>
      <c r="G4058">
        <v>20</v>
      </c>
      <c r="H4058" t="s">
        <v>274</v>
      </c>
      <c r="I4058" t="s">
        <v>525</v>
      </c>
      <c r="J4058" t="s">
        <v>530</v>
      </c>
      <c r="K4058" s="142">
        <v>2</v>
      </c>
      <c r="L4058" s="326">
        <v>2.4399999529123311E-3</v>
      </c>
      <c r="N4058" s="142">
        <v>35</v>
      </c>
      <c r="O4058" s="326">
        <v>5.260000005364418E-3</v>
      </c>
      <c r="Q4058" s="142">
        <v>595</v>
      </c>
      <c r="R4058" s="326">
        <v>4.8199999146163464E-3</v>
      </c>
    </row>
    <row r="4059" spans="1:19" x14ac:dyDescent="0.25">
      <c r="A4059" t="s">
        <v>478</v>
      </c>
      <c r="B4059" t="s">
        <v>284</v>
      </c>
      <c r="C4059" t="s">
        <v>309</v>
      </c>
      <c r="D4059" t="s">
        <v>477</v>
      </c>
      <c r="E4059" t="s">
        <v>154</v>
      </c>
      <c r="F4059" t="s">
        <v>155</v>
      </c>
      <c r="G4059">
        <v>20</v>
      </c>
      <c r="H4059" t="s">
        <v>274</v>
      </c>
      <c r="I4059" t="s">
        <v>525</v>
      </c>
      <c r="J4059" t="s">
        <v>529</v>
      </c>
      <c r="K4059" s="142">
        <v>32</v>
      </c>
      <c r="L4059" s="326">
        <v>3.911999985575676E-2</v>
      </c>
      <c r="N4059" s="142">
        <v>280</v>
      </c>
      <c r="O4059" s="326">
        <v>4.2109999805688858E-2</v>
      </c>
      <c r="Q4059" s="142">
        <v>4962</v>
      </c>
      <c r="R4059" s="326">
        <v>4.0219999849796302E-2</v>
      </c>
    </row>
    <row r="4060" spans="1:19" x14ac:dyDescent="0.25">
      <c r="A4060" t="s">
        <v>478</v>
      </c>
      <c r="B4060" t="s">
        <v>284</v>
      </c>
      <c r="C4060" t="s">
        <v>309</v>
      </c>
      <c r="D4060" t="s">
        <v>477</v>
      </c>
      <c r="E4060" t="s">
        <v>154</v>
      </c>
      <c r="F4060" t="s">
        <v>155</v>
      </c>
      <c r="G4060" s="133">
        <v>20</v>
      </c>
      <c r="H4060" t="s">
        <v>274</v>
      </c>
      <c r="I4060" t="s">
        <v>525</v>
      </c>
      <c r="J4060" t="s">
        <v>528</v>
      </c>
      <c r="K4060" s="327">
        <v>140</v>
      </c>
      <c r="L4060" s="326">
        <v>0.17114999890327451</v>
      </c>
      <c r="N4060" s="327">
        <v>858</v>
      </c>
      <c r="O4060" s="326">
        <v>0.129040002822876</v>
      </c>
      <c r="Q4060" s="327">
        <v>15699</v>
      </c>
      <c r="R4060" s="326">
        <v>0.12724000215530401</v>
      </c>
      <c r="S4060" s="325"/>
    </row>
    <row r="4061" spans="1:19" x14ac:dyDescent="0.25">
      <c r="A4061" t="s">
        <v>478</v>
      </c>
      <c r="B4061" t="s">
        <v>284</v>
      </c>
      <c r="C4061" t="s">
        <v>309</v>
      </c>
      <c r="D4061" t="s">
        <v>477</v>
      </c>
      <c r="E4061" t="s">
        <v>154</v>
      </c>
      <c r="F4061" t="s">
        <v>155</v>
      </c>
      <c r="G4061" s="133">
        <v>20</v>
      </c>
      <c r="H4061" t="s">
        <v>274</v>
      </c>
      <c r="I4061" t="s">
        <v>525</v>
      </c>
      <c r="J4061" t="s">
        <v>527</v>
      </c>
      <c r="K4061" s="327">
        <v>158</v>
      </c>
      <c r="L4061" s="326">
        <v>0.19314999878406519</v>
      </c>
      <c r="N4061" s="327">
        <v>1597</v>
      </c>
      <c r="O4061" s="326">
        <v>0.24018999934196469</v>
      </c>
      <c r="Q4061" s="327">
        <v>30576</v>
      </c>
      <c r="R4061" s="326">
        <v>0.2478100061416626</v>
      </c>
      <c r="S4061" s="325"/>
    </row>
    <row r="4062" spans="1:19" x14ac:dyDescent="0.25">
      <c r="A4062" t="s">
        <v>478</v>
      </c>
      <c r="B4062" t="s">
        <v>284</v>
      </c>
      <c r="C4062" t="s">
        <v>309</v>
      </c>
      <c r="D4062" t="s">
        <v>477</v>
      </c>
      <c r="E4062" t="s">
        <v>154</v>
      </c>
      <c r="F4062" t="s">
        <v>155</v>
      </c>
      <c r="G4062" s="133">
        <v>20</v>
      </c>
      <c r="H4062" t="s">
        <v>274</v>
      </c>
      <c r="I4062" t="s">
        <v>525</v>
      </c>
      <c r="J4062" t="s">
        <v>526</v>
      </c>
      <c r="K4062" s="327">
        <v>141</v>
      </c>
      <c r="L4062" s="326">
        <v>0.1723700016736984</v>
      </c>
      <c r="N4062" s="327">
        <v>1560</v>
      </c>
      <c r="O4062" s="326">
        <v>0.23462000489234919</v>
      </c>
      <c r="Q4062" s="327">
        <v>30917</v>
      </c>
      <c r="R4062" s="326">
        <v>0.25056999921798712</v>
      </c>
      <c r="S4062" s="325"/>
    </row>
    <row r="4063" spans="1:19" x14ac:dyDescent="0.25">
      <c r="A4063" t="s">
        <v>478</v>
      </c>
      <c r="B4063" t="s">
        <v>284</v>
      </c>
      <c r="C4063" t="s">
        <v>309</v>
      </c>
      <c r="D4063" t="s">
        <v>477</v>
      </c>
      <c r="E4063" t="s">
        <v>154</v>
      </c>
      <c r="F4063" t="s">
        <v>155</v>
      </c>
      <c r="G4063" s="133">
        <v>20</v>
      </c>
      <c r="H4063" t="s">
        <v>274</v>
      </c>
      <c r="I4063" t="s">
        <v>525</v>
      </c>
      <c r="J4063" t="s">
        <v>259</v>
      </c>
      <c r="K4063" s="327">
        <v>174</v>
      </c>
      <c r="L4063" s="326">
        <v>0.21270999312400821</v>
      </c>
      <c r="N4063" s="327">
        <v>1290</v>
      </c>
      <c r="O4063" s="326">
        <v>0.194010004401207</v>
      </c>
      <c r="Q4063" s="327">
        <v>23351</v>
      </c>
      <c r="R4063" s="326">
        <v>0.18925000727176669</v>
      </c>
      <c r="S4063" s="325"/>
    </row>
    <row r="4064" spans="1:19" x14ac:dyDescent="0.25">
      <c r="A4064" t="s">
        <v>478</v>
      </c>
      <c r="B4064" t="s">
        <v>284</v>
      </c>
      <c r="C4064" t="s">
        <v>309</v>
      </c>
      <c r="D4064" t="s">
        <v>477</v>
      </c>
      <c r="E4064" t="s">
        <v>154</v>
      </c>
      <c r="F4064" t="s">
        <v>155</v>
      </c>
      <c r="G4064">
        <v>20</v>
      </c>
      <c r="H4064" t="s">
        <v>274</v>
      </c>
      <c r="I4064" t="s">
        <v>525</v>
      </c>
      <c r="J4064" t="s">
        <v>260</v>
      </c>
      <c r="K4064" s="142">
        <v>171</v>
      </c>
      <c r="L4064" s="326">
        <v>0.20904999971389771</v>
      </c>
      <c r="N4064" s="142">
        <v>1029</v>
      </c>
      <c r="O4064" s="326">
        <v>0.15476000308990481</v>
      </c>
      <c r="Q4064" s="142">
        <v>17285</v>
      </c>
      <c r="R4064" s="326">
        <v>0.14009000360965729</v>
      </c>
    </row>
    <row r="4065" spans="1:19" x14ac:dyDescent="0.25">
      <c r="A4065" t="s">
        <v>478</v>
      </c>
      <c r="B4065" t="s">
        <v>284</v>
      </c>
      <c r="C4065" t="s">
        <v>309</v>
      </c>
      <c r="D4065" t="s">
        <v>477</v>
      </c>
      <c r="E4065" t="s">
        <v>154</v>
      </c>
      <c r="F4065" t="s">
        <v>155</v>
      </c>
      <c r="G4065" s="133">
        <v>20</v>
      </c>
      <c r="H4065" t="s">
        <v>274</v>
      </c>
      <c r="I4065" t="s">
        <v>521</v>
      </c>
      <c r="J4065" t="s">
        <v>524</v>
      </c>
      <c r="K4065" s="327">
        <v>663</v>
      </c>
      <c r="L4065" s="326">
        <v>0.81050997972488403</v>
      </c>
      <c r="M4065" s="326">
        <v>0.85769999027252197</v>
      </c>
      <c r="N4065" s="327">
        <v>5503</v>
      </c>
      <c r="O4065" s="326">
        <v>0.82763999700546265</v>
      </c>
      <c r="P4065" s="326">
        <v>0.85503000020980835</v>
      </c>
      <c r="Q4065" s="327">
        <v>99716</v>
      </c>
      <c r="R4065" s="326">
        <v>0.80817002058029175</v>
      </c>
      <c r="S4065" s="325">
        <v>0.84360998868942261</v>
      </c>
    </row>
    <row r="4066" spans="1:19" x14ac:dyDescent="0.25">
      <c r="A4066" t="s">
        <v>478</v>
      </c>
      <c r="B4066" t="s">
        <v>284</v>
      </c>
      <c r="C4066" t="s">
        <v>309</v>
      </c>
      <c r="D4066" t="s">
        <v>477</v>
      </c>
      <c r="E4066" t="s">
        <v>154</v>
      </c>
      <c r="F4066" t="s">
        <v>155</v>
      </c>
      <c r="G4066" s="133">
        <v>20</v>
      </c>
      <c r="H4066" t="s">
        <v>274</v>
      </c>
      <c r="I4066" t="s">
        <v>521</v>
      </c>
      <c r="J4066" t="s">
        <v>523</v>
      </c>
      <c r="K4066" s="327">
        <v>63</v>
      </c>
      <c r="L4066" s="326">
        <v>7.701999694108963E-2</v>
      </c>
      <c r="M4066" s="326">
        <v>8.150000125169754E-2</v>
      </c>
      <c r="N4066" s="327">
        <v>568</v>
      </c>
      <c r="O4066" s="326">
        <v>8.5430003702640533E-2</v>
      </c>
      <c r="P4066" s="326">
        <v>8.8249996304512024E-2</v>
      </c>
      <c r="Q4066" s="327">
        <v>10969</v>
      </c>
      <c r="R4066" s="326">
        <v>8.8899999856948853E-2</v>
      </c>
      <c r="S4066" s="325">
        <v>9.2799998819828033E-2</v>
      </c>
    </row>
    <row r="4067" spans="1:19" x14ac:dyDescent="0.25">
      <c r="A4067" t="s">
        <v>478</v>
      </c>
      <c r="B4067" t="s">
        <v>284</v>
      </c>
      <c r="C4067" t="s">
        <v>309</v>
      </c>
      <c r="D4067" t="s">
        <v>477</v>
      </c>
      <c r="E4067" t="s">
        <v>154</v>
      </c>
      <c r="F4067" t="s">
        <v>155</v>
      </c>
      <c r="G4067" s="133">
        <v>20</v>
      </c>
      <c r="H4067" t="s">
        <v>274</v>
      </c>
      <c r="I4067" t="s">
        <v>521</v>
      </c>
      <c r="J4067" t="s">
        <v>522</v>
      </c>
      <c r="K4067" s="327">
        <v>47</v>
      </c>
      <c r="L4067" s="326">
        <v>5.74599988758564E-2</v>
      </c>
      <c r="M4067" s="326">
        <v>6.080000102519989E-2</v>
      </c>
      <c r="N4067" s="327">
        <v>365</v>
      </c>
      <c r="O4067" s="326">
        <v>5.4900001734495163E-2</v>
      </c>
      <c r="P4067" s="326">
        <v>5.6710001081228263E-2</v>
      </c>
      <c r="Q4067" s="327">
        <v>7517</v>
      </c>
      <c r="R4067" s="326">
        <v>6.0920000076293952E-2</v>
      </c>
      <c r="S4067" s="325">
        <v>6.3589997589588165E-2</v>
      </c>
    </row>
    <row r="4068" spans="1:19" x14ac:dyDescent="0.25">
      <c r="A4068" t="s">
        <v>478</v>
      </c>
      <c r="B4068" t="s">
        <v>284</v>
      </c>
      <c r="C4068" t="s">
        <v>309</v>
      </c>
      <c r="D4068" t="s">
        <v>477</v>
      </c>
      <c r="E4068" t="s">
        <v>154</v>
      </c>
      <c r="F4068" t="s">
        <v>155</v>
      </c>
      <c r="G4068" s="133">
        <v>20</v>
      </c>
      <c r="H4068" t="s">
        <v>274</v>
      </c>
      <c r="I4068" t="s">
        <v>521</v>
      </c>
      <c r="J4068" t="s">
        <v>438</v>
      </c>
      <c r="K4068" s="327">
        <v>45</v>
      </c>
      <c r="L4068" s="326">
        <v>5.5009998381137848E-2</v>
      </c>
      <c r="N4068" s="327">
        <v>213</v>
      </c>
      <c r="O4068" s="326">
        <v>3.2030001282691963E-2</v>
      </c>
      <c r="Q4068" s="327">
        <v>5183</v>
      </c>
      <c r="R4068" s="326">
        <v>4.2010001838207238E-2</v>
      </c>
      <c r="S4068" s="325"/>
    </row>
    <row r="4069" spans="1:19" x14ac:dyDescent="0.25">
      <c r="A4069" t="s">
        <v>478</v>
      </c>
      <c r="B4069" t="s">
        <v>284</v>
      </c>
      <c r="C4069" t="s">
        <v>309</v>
      </c>
      <c r="D4069" t="s">
        <v>477</v>
      </c>
      <c r="E4069" t="s">
        <v>154</v>
      </c>
      <c r="F4069" t="s">
        <v>155</v>
      </c>
      <c r="G4069">
        <v>20</v>
      </c>
      <c r="H4069" t="s">
        <v>274</v>
      </c>
      <c r="I4069" t="s">
        <v>517</v>
      </c>
      <c r="J4069" t="s">
        <v>520</v>
      </c>
      <c r="K4069" s="142">
        <v>269</v>
      </c>
      <c r="L4069" s="326">
        <v>0.32885000109672552</v>
      </c>
      <c r="N4069" s="142">
        <v>2271</v>
      </c>
      <c r="O4069" s="326">
        <v>0.3415600061416626</v>
      </c>
      <c r="Q4069" s="142">
        <v>43571</v>
      </c>
      <c r="R4069" s="326">
        <v>0.35313001275062561</v>
      </c>
    </row>
    <row r="4070" spans="1:19" x14ac:dyDescent="0.25">
      <c r="A4070" t="s">
        <v>478</v>
      </c>
      <c r="B4070" t="s">
        <v>284</v>
      </c>
      <c r="C4070" t="s">
        <v>309</v>
      </c>
      <c r="D4070" t="s">
        <v>477</v>
      </c>
      <c r="E4070" t="s">
        <v>154</v>
      </c>
      <c r="F4070" t="s">
        <v>155</v>
      </c>
      <c r="G4070" s="133">
        <v>20</v>
      </c>
      <c r="H4070" t="s">
        <v>274</v>
      </c>
      <c r="I4070" t="s">
        <v>517</v>
      </c>
      <c r="J4070" t="s">
        <v>519</v>
      </c>
      <c r="K4070" s="327">
        <v>260</v>
      </c>
      <c r="L4070" s="326">
        <v>0.31784999370574951</v>
      </c>
      <c r="N4070" s="327">
        <v>1912</v>
      </c>
      <c r="O4070" s="326">
        <v>0.28755998611450201</v>
      </c>
      <c r="Q4070" s="327">
        <v>34904</v>
      </c>
      <c r="R4070" s="326">
        <v>0.28288999199867249</v>
      </c>
      <c r="S4070" s="325"/>
    </row>
    <row r="4071" spans="1:19" x14ac:dyDescent="0.25">
      <c r="A4071" t="s">
        <v>478</v>
      </c>
      <c r="B4071" t="s">
        <v>284</v>
      </c>
      <c r="C4071" t="s">
        <v>309</v>
      </c>
      <c r="D4071" t="s">
        <v>477</v>
      </c>
      <c r="E4071" t="s">
        <v>154</v>
      </c>
      <c r="F4071" t="s">
        <v>155</v>
      </c>
      <c r="G4071" s="133">
        <v>20</v>
      </c>
      <c r="H4071" t="s">
        <v>274</v>
      </c>
      <c r="I4071" t="s">
        <v>517</v>
      </c>
      <c r="J4071" t="s">
        <v>518</v>
      </c>
      <c r="K4071" s="327">
        <v>289</v>
      </c>
      <c r="L4071" s="326">
        <v>0.35330000519752502</v>
      </c>
      <c r="N4071" s="327">
        <v>2466</v>
      </c>
      <c r="O4071" s="326">
        <v>0.37088000774383539</v>
      </c>
      <c r="Q4071" s="327">
        <v>44910</v>
      </c>
      <c r="R4071" s="326">
        <v>0.3639799952507019</v>
      </c>
      <c r="S4071" s="325"/>
    </row>
    <row r="4072" spans="1:19" x14ac:dyDescent="0.25">
      <c r="A4072" t="s">
        <v>478</v>
      </c>
      <c r="B4072" t="s">
        <v>284</v>
      </c>
      <c r="C4072" t="s">
        <v>309</v>
      </c>
      <c r="D4072" t="s">
        <v>477</v>
      </c>
      <c r="E4072" t="s">
        <v>154</v>
      </c>
      <c r="F4072" t="s">
        <v>155</v>
      </c>
      <c r="G4072">
        <v>20</v>
      </c>
      <c r="H4072" t="s">
        <v>274</v>
      </c>
      <c r="I4072" t="s">
        <v>513</v>
      </c>
      <c r="J4072" t="s">
        <v>516</v>
      </c>
      <c r="K4072" s="142">
        <v>66</v>
      </c>
      <c r="L4072" s="326">
        <v>8.0679997801780701E-2</v>
      </c>
      <c r="M4072" s="326">
        <v>8.683999627828598E-2</v>
      </c>
      <c r="N4072" s="142">
        <v>297</v>
      </c>
      <c r="O4072" s="326">
        <v>4.4670000672340393E-2</v>
      </c>
      <c r="P4072" s="326">
        <v>4.6969998627901077E-2</v>
      </c>
      <c r="Q4072" s="142">
        <v>4179</v>
      </c>
      <c r="R4072" s="326">
        <v>3.3870000392198563E-2</v>
      </c>
      <c r="S4072" s="326">
        <v>3.8320001214742661E-2</v>
      </c>
    </row>
    <row r="4073" spans="1:19" x14ac:dyDescent="0.25">
      <c r="A4073" t="s">
        <v>478</v>
      </c>
      <c r="B4073" t="s">
        <v>284</v>
      </c>
      <c r="C4073" t="s">
        <v>309</v>
      </c>
      <c r="D4073" t="s">
        <v>477</v>
      </c>
      <c r="E4073" t="s">
        <v>154</v>
      </c>
      <c r="F4073" t="s">
        <v>155</v>
      </c>
      <c r="G4073" s="133">
        <v>20</v>
      </c>
      <c r="H4073" t="s">
        <v>274</v>
      </c>
      <c r="I4073" t="s">
        <v>513</v>
      </c>
      <c r="J4073" t="s">
        <v>515</v>
      </c>
      <c r="K4073" s="327">
        <v>53</v>
      </c>
      <c r="L4073" s="326">
        <v>6.4790003001689911E-2</v>
      </c>
      <c r="M4073" s="326">
        <v>6.9739997386932373E-2</v>
      </c>
      <c r="N4073" s="327">
        <v>668</v>
      </c>
      <c r="O4073" s="326">
        <v>0.1004699990153313</v>
      </c>
      <c r="P4073" s="326">
        <v>0.10565000027418139</v>
      </c>
      <c r="Q4073" s="327">
        <v>13286</v>
      </c>
      <c r="R4073" s="326">
        <v>0.1076800003647804</v>
      </c>
      <c r="S4073" s="325">
        <v>0.12182000279426571</v>
      </c>
    </row>
    <row r="4074" spans="1:19" x14ac:dyDescent="0.25">
      <c r="A4074" t="s">
        <v>478</v>
      </c>
      <c r="B4074" t="s">
        <v>284</v>
      </c>
      <c r="C4074" t="s">
        <v>309</v>
      </c>
      <c r="D4074" t="s">
        <v>477</v>
      </c>
      <c r="E4074" t="s">
        <v>154</v>
      </c>
      <c r="F4074" t="s">
        <v>155</v>
      </c>
      <c r="G4074" s="133">
        <v>20</v>
      </c>
      <c r="H4074" t="s">
        <v>274</v>
      </c>
      <c r="I4074" t="s">
        <v>513</v>
      </c>
      <c r="J4074" t="s">
        <v>514</v>
      </c>
      <c r="K4074" s="327">
        <v>641</v>
      </c>
      <c r="L4074" s="326">
        <v>0.78361999988555908</v>
      </c>
      <c r="M4074" s="326">
        <v>0.84342002868652344</v>
      </c>
      <c r="N4074" s="327">
        <v>5358</v>
      </c>
      <c r="O4074" s="326">
        <v>0.80584001541137695</v>
      </c>
      <c r="P4074" s="326">
        <v>0.84737998247146606</v>
      </c>
      <c r="Q4074" s="327">
        <v>91601</v>
      </c>
      <c r="R4074" s="326">
        <v>0.74239999055862427</v>
      </c>
      <c r="S4074" s="325">
        <v>0.83986997604370117</v>
      </c>
    </row>
    <row r="4075" spans="1:19" x14ac:dyDescent="0.25">
      <c r="A4075" t="s">
        <v>478</v>
      </c>
      <c r="B4075" t="s">
        <v>284</v>
      </c>
      <c r="C4075" t="s">
        <v>309</v>
      </c>
      <c r="D4075" t="s">
        <v>477</v>
      </c>
      <c r="E4075" t="s">
        <v>154</v>
      </c>
      <c r="F4075" t="s">
        <v>155</v>
      </c>
      <c r="G4075">
        <v>20</v>
      </c>
      <c r="H4075" t="s">
        <v>274</v>
      </c>
      <c r="I4075" t="s">
        <v>513</v>
      </c>
      <c r="J4075" t="s">
        <v>512</v>
      </c>
      <c r="K4075" s="142">
        <v>58</v>
      </c>
      <c r="L4075" s="326">
        <v>7.0900000631809235E-2</v>
      </c>
      <c r="N4075" s="142">
        <v>326</v>
      </c>
      <c r="O4075" s="326">
        <v>4.9029998481273651E-2</v>
      </c>
      <c r="Q4075" s="142">
        <v>14319</v>
      </c>
      <c r="R4075" s="326">
        <v>0.11604999750852581</v>
      </c>
    </row>
    <row r="4076" spans="1:19" x14ac:dyDescent="0.25">
      <c r="A4076" t="s">
        <v>478</v>
      </c>
      <c r="B4076" t="s">
        <v>284</v>
      </c>
      <c r="C4076" t="s">
        <v>309</v>
      </c>
      <c r="D4076" t="s">
        <v>477</v>
      </c>
      <c r="E4076" t="s">
        <v>154</v>
      </c>
      <c r="F4076" t="s">
        <v>155</v>
      </c>
      <c r="G4076">
        <v>20</v>
      </c>
      <c r="H4076" t="s">
        <v>274</v>
      </c>
      <c r="I4076" t="s">
        <v>575</v>
      </c>
      <c r="J4076" t="s">
        <v>511</v>
      </c>
      <c r="K4076" s="142">
        <v>7</v>
      </c>
      <c r="L4076" s="326">
        <v>8.5599999874830246E-3</v>
      </c>
      <c r="M4076" s="326">
        <v>9.3000000342726707E-3</v>
      </c>
      <c r="N4076" s="142">
        <v>90</v>
      </c>
      <c r="O4076" s="326">
        <v>1.353999972343445E-2</v>
      </c>
      <c r="P4076" s="326">
        <v>1.499999966472387E-2</v>
      </c>
      <c r="Q4076" s="142">
        <v>5100</v>
      </c>
      <c r="R4076" s="326">
        <v>4.1329998522996902E-2</v>
      </c>
      <c r="S4076" s="326">
        <v>4.4070001691579819E-2</v>
      </c>
    </row>
    <row r="4077" spans="1:19" x14ac:dyDescent="0.25">
      <c r="A4077" t="s">
        <v>478</v>
      </c>
      <c r="B4077" t="s">
        <v>284</v>
      </c>
      <c r="C4077" t="s">
        <v>309</v>
      </c>
      <c r="D4077" t="s">
        <v>477</v>
      </c>
      <c r="E4077" t="s">
        <v>154</v>
      </c>
      <c r="F4077" t="s">
        <v>155</v>
      </c>
      <c r="G4077">
        <v>20</v>
      </c>
      <c r="H4077" t="s">
        <v>274</v>
      </c>
      <c r="I4077" t="s">
        <v>575</v>
      </c>
      <c r="J4077" t="s">
        <v>510</v>
      </c>
      <c r="K4077" s="142">
        <v>2</v>
      </c>
      <c r="L4077" s="326">
        <v>2.4399999529123311E-3</v>
      </c>
      <c r="M4077" s="326">
        <v>2.659999998286366E-3</v>
      </c>
      <c r="N4077" s="142">
        <v>34</v>
      </c>
      <c r="O4077" s="326">
        <v>5.1099997945129871E-3</v>
      </c>
      <c r="P4077" s="326">
        <v>5.6699998676776886E-3</v>
      </c>
      <c r="Q4077" s="142">
        <v>2781</v>
      </c>
      <c r="R4077" s="326">
        <v>2.2539999336004261E-2</v>
      </c>
      <c r="S4077" s="326">
        <v>2.4029999971389771E-2</v>
      </c>
    </row>
    <row r="4078" spans="1:19" x14ac:dyDescent="0.25">
      <c r="A4078" t="s">
        <v>478</v>
      </c>
      <c r="B4078" t="s">
        <v>284</v>
      </c>
      <c r="C4078" t="s">
        <v>309</v>
      </c>
      <c r="D4078" t="s">
        <v>477</v>
      </c>
      <c r="E4078" t="s">
        <v>154</v>
      </c>
      <c r="F4078" t="s">
        <v>155</v>
      </c>
      <c r="G4078" s="133">
        <v>20</v>
      </c>
      <c r="H4078" t="s">
        <v>274</v>
      </c>
      <c r="I4078" t="s">
        <v>575</v>
      </c>
      <c r="J4078" t="s">
        <v>509</v>
      </c>
      <c r="K4078" s="327">
        <v>2</v>
      </c>
      <c r="L4078" s="326">
        <v>2.4399999529123311E-3</v>
      </c>
      <c r="M4078" s="326">
        <v>2.659999998286366E-3</v>
      </c>
      <c r="N4078" s="327">
        <v>30</v>
      </c>
      <c r="O4078" s="326">
        <v>4.5099998824298382E-3</v>
      </c>
      <c r="P4078" s="326">
        <v>4.999999888241291E-3</v>
      </c>
      <c r="Q4078" s="327">
        <v>909</v>
      </c>
      <c r="R4078" s="326">
        <v>7.3699997738003731E-3</v>
      </c>
      <c r="S4078" s="325">
        <v>7.8499997034668922E-3</v>
      </c>
    </row>
    <row r="4079" spans="1:19" x14ac:dyDescent="0.25">
      <c r="A4079" t="s">
        <v>478</v>
      </c>
      <c r="B4079" t="s">
        <v>284</v>
      </c>
      <c r="C4079" t="s">
        <v>309</v>
      </c>
      <c r="D4079" t="s">
        <v>477</v>
      </c>
      <c r="E4079" t="s">
        <v>154</v>
      </c>
      <c r="F4079" t="s">
        <v>155</v>
      </c>
      <c r="G4079" s="133">
        <v>20</v>
      </c>
      <c r="H4079" t="s">
        <v>274</v>
      </c>
      <c r="I4079" t="s">
        <v>575</v>
      </c>
      <c r="J4079" t="s">
        <v>508</v>
      </c>
      <c r="K4079" s="327">
        <v>7</v>
      </c>
      <c r="L4079" s="326">
        <v>8.5599999874830246E-3</v>
      </c>
      <c r="M4079" s="326">
        <v>9.3000000342726707E-3</v>
      </c>
      <c r="N4079" s="327">
        <v>37</v>
      </c>
      <c r="O4079" s="326">
        <v>5.5599999614059934E-3</v>
      </c>
      <c r="P4079" s="326">
        <v>6.1699999496340752E-3</v>
      </c>
      <c r="Q4079" s="327">
        <v>2219</v>
      </c>
      <c r="R4079" s="326">
        <v>1.7980000004172329E-2</v>
      </c>
      <c r="S4079" s="325">
        <v>1.9169999286532399E-2</v>
      </c>
    </row>
    <row r="4080" spans="1:19" x14ac:dyDescent="0.25">
      <c r="A4080" t="s">
        <v>478</v>
      </c>
      <c r="B4080" t="s">
        <v>284</v>
      </c>
      <c r="C4080" t="s">
        <v>309</v>
      </c>
      <c r="D4080" t="s">
        <v>477</v>
      </c>
      <c r="E4080" t="s">
        <v>154</v>
      </c>
      <c r="F4080" t="s">
        <v>155</v>
      </c>
      <c r="G4080" s="133">
        <v>20</v>
      </c>
      <c r="H4080" t="s">
        <v>274</v>
      </c>
      <c r="I4080" t="s">
        <v>575</v>
      </c>
      <c r="J4080" t="s">
        <v>438</v>
      </c>
      <c r="K4080" s="327">
        <v>65</v>
      </c>
      <c r="L4080" s="326">
        <v>7.9460002481937408E-2</v>
      </c>
      <c r="N4080" s="327">
        <v>648</v>
      </c>
      <c r="O4080" s="326">
        <v>9.7460001707077026E-2</v>
      </c>
      <c r="Q4080" s="327">
        <v>7648</v>
      </c>
      <c r="R4080" s="326">
        <v>6.1980001628398902E-2</v>
      </c>
      <c r="S4080" s="325"/>
    </row>
    <row r="4081" spans="1:19" x14ac:dyDescent="0.25">
      <c r="A4081" t="s">
        <v>478</v>
      </c>
      <c r="B4081" t="s">
        <v>284</v>
      </c>
      <c r="C4081" t="s">
        <v>309</v>
      </c>
      <c r="D4081" t="s">
        <v>477</v>
      </c>
      <c r="E4081" t="s">
        <v>154</v>
      </c>
      <c r="F4081" t="s">
        <v>155</v>
      </c>
      <c r="G4081" s="133">
        <v>20</v>
      </c>
      <c r="H4081" t="s">
        <v>274</v>
      </c>
      <c r="I4081" t="s">
        <v>575</v>
      </c>
      <c r="J4081" t="s">
        <v>507</v>
      </c>
      <c r="K4081" s="327">
        <v>735</v>
      </c>
      <c r="L4081" s="326">
        <v>0.89853000640869141</v>
      </c>
      <c r="M4081" s="326">
        <v>0.97610002756118774</v>
      </c>
      <c r="N4081" s="327">
        <v>5810</v>
      </c>
      <c r="O4081" s="326">
        <v>0.87382000684738159</v>
      </c>
      <c r="P4081" s="326">
        <v>0.96816998720169067</v>
      </c>
      <c r="Q4081" s="327">
        <v>104728</v>
      </c>
      <c r="R4081" s="326">
        <v>0.84878998994827271</v>
      </c>
      <c r="S4081" s="325">
        <v>0.90487998723983765</v>
      </c>
    </row>
    <row r="4082" spans="1:19" x14ac:dyDescent="0.25">
      <c r="A4082" t="s">
        <v>478</v>
      </c>
      <c r="B4082" t="s">
        <v>284</v>
      </c>
      <c r="C4082" t="s">
        <v>309</v>
      </c>
      <c r="D4082" t="s">
        <v>477</v>
      </c>
      <c r="E4082" t="s">
        <v>154</v>
      </c>
      <c r="F4082" t="s">
        <v>155</v>
      </c>
      <c r="G4082" s="133">
        <v>20</v>
      </c>
      <c r="H4082" t="s">
        <v>274</v>
      </c>
      <c r="I4082" t="s">
        <v>576</v>
      </c>
      <c r="J4082" t="s">
        <v>485</v>
      </c>
      <c r="K4082" s="327">
        <v>0</v>
      </c>
      <c r="L4082" s="326">
        <v>0</v>
      </c>
      <c r="N4082" s="327">
        <v>0</v>
      </c>
      <c r="O4082" s="326">
        <v>0</v>
      </c>
      <c r="Q4082" s="327">
        <v>2</v>
      </c>
      <c r="R4082" s="326">
        <v>1.99999994947575E-5</v>
      </c>
      <c r="S4082" s="325">
        <v>0.5</v>
      </c>
    </row>
    <row r="4083" spans="1:19" x14ac:dyDescent="0.25">
      <c r="A4083" t="s">
        <v>478</v>
      </c>
      <c r="B4083" t="s">
        <v>284</v>
      </c>
      <c r="C4083" t="s">
        <v>309</v>
      </c>
      <c r="D4083" t="s">
        <v>477</v>
      </c>
      <c r="E4083" t="s">
        <v>154</v>
      </c>
      <c r="F4083" t="s">
        <v>155</v>
      </c>
      <c r="G4083" s="133">
        <v>20</v>
      </c>
      <c r="H4083" t="s">
        <v>274</v>
      </c>
      <c r="I4083" t="s">
        <v>576</v>
      </c>
      <c r="J4083" t="s">
        <v>484</v>
      </c>
      <c r="K4083" s="327">
        <v>0</v>
      </c>
      <c r="L4083" s="326">
        <v>0</v>
      </c>
      <c r="N4083" s="327">
        <v>0</v>
      </c>
      <c r="O4083" s="326">
        <v>0</v>
      </c>
      <c r="Q4083" s="327">
        <v>2</v>
      </c>
      <c r="R4083" s="326">
        <v>1.99999994947575E-5</v>
      </c>
      <c r="S4083" s="325">
        <v>0.5</v>
      </c>
    </row>
    <row r="4084" spans="1:19" x14ac:dyDescent="0.25">
      <c r="A4084" t="s">
        <v>478</v>
      </c>
      <c r="B4084" t="s">
        <v>284</v>
      </c>
      <c r="C4084" t="s">
        <v>309</v>
      </c>
      <c r="D4084" t="s">
        <v>477</v>
      </c>
      <c r="E4084" t="s">
        <v>154</v>
      </c>
      <c r="F4084" t="s">
        <v>155</v>
      </c>
      <c r="G4084" s="133">
        <v>20</v>
      </c>
      <c r="H4084" t="s">
        <v>274</v>
      </c>
      <c r="I4084" t="s">
        <v>576</v>
      </c>
      <c r="J4084" t="s">
        <v>438</v>
      </c>
      <c r="K4084" s="327">
        <v>818</v>
      </c>
      <c r="L4084" s="326">
        <v>1</v>
      </c>
      <c r="N4084" s="327">
        <v>6649</v>
      </c>
      <c r="O4084" s="326">
        <v>1</v>
      </c>
      <c r="Q4084" s="327">
        <v>123381</v>
      </c>
      <c r="R4084" s="326">
        <v>0.99997001886367798</v>
      </c>
      <c r="S4084" s="325"/>
    </row>
    <row r="4085" spans="1:19" x14ac:dyDescent="0.25">
      <c r="A4085" t="s">
        <v>478</v>
      </c>
      <c r="B4085" t="s">
        <v>284</v>
      </c>
      <c r="C4085" t="s">
        <v>309</v>
      </c>
      <c r="D4085" t="s">
        <v>477</v>
      </c>
      <c r="E4085" t="s">
        <v>154</v>
      </c>
      <c r="F4085" t="s">
        <v>155</v>
      </c>
      <c r="G4085">
        <v>20</v>
      </c>
      <c r="H4085" t="s">
        <v>274</v>
      </c>
      <c r="I4085" t="s">
        <v>504</v>
      </c>
      <c r="J4085" t="s">
        <v>506</v>
      </c>
      <c r="K4085" s="142">
        <v>58</v>
      </c>
      <c r="L4085" s="326">
        <v>7.0900000631809235E-2</v>
      </c>
      <c r="N4085" s="142">
        <v>326</v>
      </c>
      <c r="O4085" s="326">
        <v>4.9029998481273651E-2</v>
      </c>
      <c r="Q4085" s="142">
        <v>14319</v>
      </c>
      <c r="R4085" s="326">
        <v>0.11604999750852581</v>
      </c>
    </row>
    <row r="4086" spans="1:19" x14ac:dyDescent="0.25">
      <c r="A4086" t="s">
        <v>478</v>
      </c>
      <c r="B4086" t="s">
        <v>284</v>
      </c>
      <c r="C4086" t="s">
        <v>309</v>
      </c>
      <c r="D4086" t="s">
        <v>477</v>
      </c>
      <c r="E4086" t="s">
        <v>154</v>
      </c>
      <c r="F4086" t="s">
        <v>155</v>
      </c>
      <c r="G4086" s="133">
        <v>20</v>
      </c>
      <c r="H4086" t="s">
        <v>274</v>
      </c>
      <c r="I4086" t="s">
        <v>504</v>
      </c>
      <c r="J4086" t="s">
        <v>424</v>
      </c>
      <c r="K4086" s="327">
        <v>53</v>
      </c>
      <c r="L4086" s="326">
        <v>6.4790003001689911E-2</v>
      </c>
      <c r="M4086" s="326">
        <v>6.9739997386932373E-2</v>
      </c>
      <c r="N4086" s="327">
        <v>668</v>
      </c>
      <c r="O4086" s="326">
        <v>0.1004699990153313</v>
      </c>
      <c r="P4086" s="326">
        <v>0.10565000027418139</v>
      </c>
      <c r="Q4086" s="327">
        <v>13286</v>
      </c>
      <c r="R4086" s="326">
        <v>0.1076800003647804</v>
      </c>
      <c r="S4086" s="325">
        <v>0.12182000279426571</v>
      </c>
    </row>
    <row r="4087" spans="1:19" x14ac:dyDescent="0.25">
      <c r="A4087" t="s">
        <v>478</v>
      </c>
      <c r="B4087" t="s">
        <v>284</v>
      </c>
      <c r="C4087" t="s">
        <v>309</v>
      </c>
      <c r="D4087" t="s">
        <v>477</v>
      </c>
      <c r="E4087" t="s">
        <v>154</v>
      </c>
      <c r="F4087" t="s">
        <v>155</v>
      </c>
      <c r="G4087">
        <v>20</v>
      </c>
      <c r="H4087" t="s">
        <v>274</v>
      </c>
      <c r="I4087" t="s">
        <v>504</v>
      </c>
      <c r="J4087" t="s">
        <v>455</v>
      </c>
      <c r="K4087" s="142">
        <v>221</v>
      </c>
      <c r="L4087" s="326">
        <v>0.27017000317573547</v>
      </c>
      <c r="M4087" s="326">
        <v>0.29078999161720281</v>
      </c>
      <c r="N4087" s="142">
        <v>2426</v>
      </c>
      <c r="O4087" s="326">
        <v>0.36487001180648798</v>
      </c>
      <c r="P4087" s="326">
        <v>0.38367998600006098</v>
      </c>
      <c r="Q4087" s="142">
        <v>43045</v>
      </c>
      <c r="R4087" s="326">
        <v>0.34887000918388372</v>
      </c>
      <c r="S4087" s="326">
        <v>0.39467000961303711</v>
      </c>
    </row>
    <row r="4088" spans="1:19" x14ac:dyDescent="0.25">
      <c r="A4088" t="s">
        <v>478</v>
      </c>
      <c r="B4088" t="s">
        <v>284</v>
      </c>
      <c r="C4088" t="s">
        <v>309</v>
      </c>
      <c r="D4088" t="s">
        <v>477</v>
      </c>
      <c r="E4088" t="s">
        <v>154</v>
      </c>
      <c r="F4088" t="s">
        <v>155</v>
      </c>
      <c r="G4088">
        <v>20</v>
      </c>
      <c r="H4088" t="s">
        <v>274</v>
      </c>
      <c r="I4088" t="s">
        <v>504</v>
      </c>
      <c r="J4088" t="s">
        <v>505</v>
      </c>
      <c r="K4088" s="142">
        <v>380</v>
      </c>
      <c r="L4088" s="326">
        <v>0.46454998850822449</v>
      </c>
      <c r="M4088" s="326">
        <v>0.5</v>
      </c>
      <c r="N4088" s="142">
        <v>2579</v>
      </c>
      <c r="O4088" s="326">
        <v>0.38787999749183649</v>
      </c>
      <c r="P4088" s="326">
        <v>0.40788000822067261</v>
      </c>
      <c r="Q4088" s="142">
        <v>42835</v>
      </c>
      <c r="R4088" s="326">
        <v>0.34716999530792242</v>
      </c>
      <c r="S4088" s="326">
        <v>0.39274001121521002</v>
      </c>
    </row>
    <row r="4089" spans="1:19" x14ac:dyDescent="0.25">
      <c r="A4089" t="s">
        <v>478</v>
      </c>
      <c r="B4089" t="s">
        <v>284</v>
      </c>
      <c r="C4089" t="s">
        <v>309</v>
      </c>
      <c r="D4089" t="s">
        <v>477</v>
      </c>
      <c r="E4089" t="s">
        <v>154</v>
      </c>
      <c r="F4089" t="s">
        <v>155</v>
      </c>
      <c r="G4089" s="133">
        <v>20</v>
      </c>
      <c r="H4089" t="s">
        <v>274</v>
      </c>
      <c r="I4089" t="s">
        <v>504</v>
      </c>
      <c r="J4089" t="s">
        <v>503</v>
      </c>
      <c r="K4089" s="327">
        <v>106</v>
      </c>
      <c r="L4089" s="326">
        <v>0.12958000600337979</v>
      </c>
      <c r="M4089" s="326">
        <v>0.1394699960947037</v>
      </c>
      <c r="N4089" s="327">
        <v>650</v>
      </c>
      <c r="O4089" s="326">
        <v>9.7759999334812164E-2</v>
      </c>
      <c r="P4089" s="326">
        <v>0.10279999673366549</v>
      </c>
      <c r="Q4089" s="327">
        <v>9900</v>
      </c>
      <c r="R4089" s="326">
        <v>8.0239996314048767E-2</v>
      </c>
      <c r="S4089" s="325">
        <v>9.0769998729228973E-2</v>
      </c>
    </row>
    <row r="4090" spans="1:19" x14ac:dyDescent="0.25">
      <c r="A4090" t="s">
        <v>478</v>
      </c>
      <c r="B4090" t="s">
        <v>284</v>
      </c>
      <c r="C4090" t="s">
        <v>309</v>
      </c>
      <c r="D4090" t="s">
        <v>477</v>
      </c>
      <c r="E4090" t="s">
        <v>154</v>
      </c>
      <c r="F4090" t="s">
        <v>155</v>
      </c>
      <c r="G4090" s="133">
        <v>20</v>
      </c>
      <c r="H4090" t="s">
        <v>274</v>
      </c>
      <c r="I4090" t="s">
        <v>501</v>
      </c>
      <c r="J4090" t="s">
        <v>502</v>
      </c>
      <c r="K4090" s="327">
        <v>58</v>
      </c>
      <c r="L4090" s="326">
        <v>7.0900000631809235E-2</v>
      </c>
      <c r="N4090" s="327">
        <v>326</v>
      </c>
      <c r="O4090" s="326">
        <v>4.9029998481273651E-2</v>
      </c>
      <c r="Q4090" s="327">
        <v>14319</v>
      </c>
      <c r="R4090" s="326">
        <v>0.11604999750852581</v>
      </c>
      <c r="S4090" s="325"/>
    </row>
    <row r="4091" spans="1:19" x14ac:dyDescent="0.25">
      <c r="A4091" t="s">
        <v>478</v>
      </c>
      <c r="B4091" t="s">
        <v>284</v>
      </c>
      <c r="C4091" t="s">
        <v>309</v>
      </c>
      <c r="D4091" t="s">
        <v>477</v>
      </c>
      <c r="E4091" t="s">
        <v>154</v>
      </c>
      <c r="F4091" t="s">
        <v>155</v>
      </c>
      <c r="G4091" s="133">
        <v>20</v>
      </c>
      <c r="H4091" t="s">
        <v>274</v>
      </c>
      <c r="I4091" t="s">
        <v>501</v>
      </c>
      <c r="J4091" t="s">
        <v>500</v>
      </c>
      <c r="K4091" s="327">
        <v>760</v>
      </c>
      <c r="L4091" s="326">
        <v>0.92909997701644897</v>
      </c>
      <c r="M4091" s="326">
        <v>1</v>
      </c>
      <c r="N4091" s="327">
        <v>6323</v>
      </c>
      <c r="O4091" s="326">
        <v>0.95096999406814575</v>
      </c>
      <c r="P4091" s="326">
        <v>1</v>
      </c>
      <c r="Q4091" s="327">
        <v>109066</v>
      </c>
      <c r="R4091" s="326">
        <v>0.88394999504089355</v>
      </c>
      <c r="S4091" s="325">
        <v>1</v>
      </c>
    </row>
    <row r="4092" spans="1:19" x14ac:dyDescent="0.25">
      <c r="A4092" t="s">
        <v>478</v>
      </c>
      <c r="B4092" t="s">
        <v>284</v>
      </c>
      <c r="C4092" t="s">
        <v>309</v>
      </c>
      <c r="D4092" t="s">
        <v>477</v>
      </c>
      <c r="E4092" t="s">
        <v>154</v>
      </c>
      <c r="F4092" t="s">
        <v>155</v>
      </c>
      <c r="G4092" s="133">
        <v>20</v>
      </c>
      <c r="H4092" t="s">
        <v>274</v>
      </c>
      <c r="I4092" t="s">
        <v>577</v>
      </c>
      <c r="J4092" t="s">
        <v>493</v>
      </c>
      <c r="K4092" s="327">
        <v>295</v>
      </c>
      <c r="L4092" s="326">
        <v>0.36063998937606812</v>
      </c>
      <c r="N4092" s="327">
        <v>2968</v>
      </c>
      <c r="O4092" s="326">
        <v>0.44637998938560491</v>
      </c>
      <c r="Q4092" s="327">
        <v>45663</v>
      </c>
      <c r="R4092" s="326">
        <v>0.37009000778198242</v>
      </c>
      <c r="S4092" s="325"/>
    </row>
    <row r="4093" spans="1:19" x14ac:dyDescent="0.25">
      <c r="A4093" t="s">
        <v>478</v>
      </c>
      <c r="B4093" t="s">
        <v>284</v>
      </c>
      <c r="C4093" t="s">
        <v>309</v>
      </c>
      <c r="D4093" t="s">
        <v>477</v>
      </c>
      <c r="E4093" t="s">
        <v>154</v>
      </c>
      <c r="F4093" t="s">
        <v>155</v>
      </c>
      <c r="G4093">
        <v>20</v>
      </c>
      <c r="H4093" t="s">
        <v>274</v>
      </c>
      <c r="I4093" t="s">
        <v>577</v>
      </c>
      <c r="J4093" t="s">
        <v>492</v>
      </c>
      <c r="K4093" s="142">
        <v>461</v>
      </c>
      <c r="L4093" s="326">
        <v>0.56357002258300781</v>
      </c>
      <c r="M4093" s="326">
        <v>0.88144999742507935</v>
      </c>
      <c r="N4093" s="142">
        <v>3013</v>
      </c>
      <c r="O4093" s="326">
        <v>0.45315000414848328</v>
      </c>
      <c r="P4093" s="326">
        <v>0.81853002309799194</v>
      </c>
      <c r="Q4093" s="142">
        <v>63272</v>
      </c>
      <c r="R4093" s="326">
        <v>0.51279997825622559</v>
      </c>
      <c r="S4093" s="326">
        <v>0.81407999992370605</v>
      </c>
    </row>
    <row r="4094" spans="1:19" x14ac:dyDescent="0.25">
      <c r="A4094" t="s">
        <v>478</v>
      </c>
      <c r="B4094" t="s">
        <v>284</v>
      </c>
      <c r="C4094" t="s">
        <v>309</v>
      </c>
      <c r="D4094" t="s">
        <v>477</v>
      </c>
      <c r="E4094" t="s">
        <v>154</v>
      </c>
      <c r="F4094" t="s">
        <v>155</v>
      </c>
      <c r="G4094">
        <v>20</v>
      </c>
      <c r="H4094" t="s">
        <v>274</v>
      </c>
      <c r="I4094" t="s">
        <v>577</v>
      </c>
      <c r="J4094" t="s">
        <v>491</v>
      </c>
      <c r="K4094" s="142">
        <v>29</v>
      </c>
      <c r="L4094" s="326">
        <v>3.5450000315904617E-2</v>
      </c>
      <c r="M4094" s="326">
        <v>5.5449999868869781E-2</v>
      </c>
      <c r="N4094" s="142">
        <v>410</v>
      </c>
      <c r="O4094" s="326">
        <v>6.1659999191761017E-2</v>
      </c>
      <c r="P4094" s="326">
        <v>0.11138000339269639</v>
      </c>
      <c r="Q4094" s="142">
        <v>9186</v>
      </c>
      <c r="R4094" s="326">
        <v>7.4450001120567322E-2</v>
      </c>
      <c r="S4094" s="326">
        <v>0.11818999797105791</v>
      </c>
    </row>
    <row r="4095" spans="1:19" x14ac:dyDescent="0.25">
      <c r="A4095" t="s">
        <v>478</v>
      </c>
      <c r="B4095" t="s">
        <v>284</v>
      </c>
      <c r="C4095" t="s">
        <v>309</v>
      </c>
      <c r="D4095" t="s">
        <v>477</v>
      </c>
      <c r="E4095" t="s">
        <v>154</v>
      </c>
      <c r="F4095" t="s">
        <v>155</v>
      </c>
      <c r="G4095" s="133">
        <v>20</v>
      </c>
      <c r="H4095" t="s">
        <v>274</v>
      </c>
      <c r="I4095" t="s">
        <v>577</v>
      </c>
      <c r="J4095" t="s">
        <v>490</v>
      </c>
      <c r="K4095" s="327">
        <v>18</v>
      </c>
      <c r="L4095" s="326">
        <v>2.199999988079071E-2</v>
      </c>
      <c r="M4095" s="326">
        <v>3.4419998526573181E-2</v>
      </c>
      <c r="N4095" s="327">
        <v>158</v>
      </c>
      <c r="O4095" s="326">
        <v>2.3760000243783001E-2</v>
      </c>
      <c r="P4095" s="326">
        <v>4.2920000851154327E-2</v>
      </c>
      <c r="Q4095" s="327">
        <v>3071</v>
      </c>
      <c r="R4095" s="326">
        <v>2.489000000059605E-2</v>
      </c>
      <c r="S4095" s="325">
        <v>3.9510000497102737E-2</v>
      </c>
    </row>
    <row r="4096" spans="1:19" x14ac:dyDescent="0.25">
      <c r="A4096" t="s">
        <v>478</v>
      </c>
      <c r="B4096" t="s">
        <v>284</v>
      </c>
      <c r="C4096" t="s">
        <v>309</v>
      </c>
      <c r="D4096" t="s">
        <v>477</v>
      </c>
      <c r="E4096" t="s">
        <v>154</v>
      </c>
      <c r="F4096" t="s">
        <v>155</v>
      </c>
      <c r="G4096" s="133">
        <v>20</v>
      </c>
      <c r="H4096" t="s">
        <v>274</v>
      </c>
      <c r="I4096" t="s">
        <v>577</v>
      </c>
      <c r="J4096" t="s">
        <v>489</v>
      </c>
      <c r="K4096" s="327">
        <v>13</v>
      </c>
      <c r="L4096" s="326">
        <v>1.5890000388026241E-2</v>
      </c>
      <c r="M4096" s="326">
        <v>2.4860000237822529E-2</v>
      </c>
      <c r="N4096" s="327">
        <v>88</v>
      </c>
      <c r="O4096" s="326">
        <v>1.3240000233054159E-2</v>
      </c>
      <c r="P4096" s="326">
        <v>2.3910000920295719E-2</v>
      </c>
      <c r="Q4096" s="327">
        <v>1819</v>
      </c>
      <c r="R4096" s="326">
        <v>1.473999954760075E-2</v>
      </c>
      <c r="S4096" s="325">
        <v>2.339999936521053E-2</v>
      </c>
    </row>
    <row r="4097" spans="1:19" x14ac:dyDescent="0.25">
      <c r="A4097" t="s">
        <v>478</v>
      </c>
      <c r="B4097" t="s">
        <v>284</v>
      </c>
      <c r="C4097" t="s">
        <v>309</v>
      </c>
      <c r="D4097" t="s">
        <v>477</v>
      </c>
      <c r="E4097" t="s">
        <v>154</v>
      </c>
      <c r="F4097" t="s">
        <v>155</v>
      </c>
      <c r="G4097">
        <v>20</v>
      </c>
      <c r="H4097" t="s">
        <v>274</v>
      </c>
      <c r="I4097" t="s">
        <v>577</v>
      </c>
      <c r="J4097" t="s">
        <v>488</v>
      </c>
      <c r="K4097" s="142">
        <v>2</v>
      </c>
      <c r="L4097" s="326">
        <v>2.4399999529123311E-3</v>
      </c>
      <c r="M4097" s="326">
        <v>3.8199999835342169E-3</v>
      </c>
      <c r="N4097" s="142">
        <v>12</v>
      </c>
      <c r="O4097" s="326">
        <v>1.799999969080091E-3</v>
      </c>
      <c r="P4097" s="326">
        <v>3.259999910369515E-3</v>
      </c>
      <c r="Q4097" s="142">
        <v>374</v>
      </c>
      <c r="R4097" s="326">
        <v>3.03000002168119E-3</v>
      </c>
      <c r="S4097" s="326">
        <v>4.8099998384714127E-3</v>
      </c>
    </row>
    <row r="4098" spans="1:19" x14ac:dyDescent="0.25">
      <c r="A4098" t="s">
        <v>478</v>
      </c>
      <c r="B4098" t="s">
        <v>284</v>
      </c>
      <c r="C4098" t="s">
        <v>309</v>
      </c>
      <c r="D4098" t="s">
        <v>477</v>
      </c>
      <c r="E4098" t="s">
        <v>154</v>
      </c>
      <c r="F4098" t="s">
        <v>155</v>
      </c>
      <c r="G4098">
        <v>20</v>
      </c>
      <c r="H4098" t="s">
        <v>274</v>
      </c>
      <c r="I4098" t="s">
        <v>499</v>
      </c>
      <c r="J4098" t="s">
        <v>261</v>
      </c>
      <c r="K4098" s="142">
        <v>809</v>
      </c>
      <c r="L4098" s="326">
        <v>0.98900002241134644</v>
      </c>
      <c r="N4098" s="142">
        <v>6602</v>
      </c>
      <c r="O4098" s="326">
        <v>0.99292999505996704</v>
      </c>
      <c r="Q4098" s="142">
        <v>122496</v>
      </c>
      <c r="R4098" s="326">
        <v>0.99278998374938965</v>
      </c>
    </row>
    <row r="4099" spans="1:19" x14ac:dyDescent="0.25">
      <c r="A4099" t="s">
        <v>478</v>
      </c>
      <c r="B4099" t="s">
        <v>284</v>
      </c>
      <c r="C4099" t="s">
        <v>309</v>
      </c>
      <c r="D4099" t="s">
        <v>477</v>
      </c>
      <c r="E4099" t="s">
        <v>154</v>
      </c>
      <c r="F4099" t="s">
        <v>155</v>
      </c>
      <c r="G4099" s="133">
        <v>20</v>
      </c>
      <c r="H4099" t="s">
        <v>274</v>
      </c>
      <c r="I4099" t="s">
        <v>499</v>
      </c>
      <c r="J4099" t="s">
        <v>262</v>
      </c>
      <c r="K4099" s="327">
        <v>9</v>
      </c>
      <c r="L4099" s="326">
        <v>1.099999994039536E-2</v>
      </c>
      <c r="N4099" s="327">
        <v>47</v>
      </c>
      <c r="O4099" s="326">
        <v>7.0699998177587986E-3</v>
      </c>
      <c r="Q4099" s="327">
        <v>889</v>
      </c>
      <c r="R4099" s="326">
        <v>7.2099999524652958E-3</v>
      </c>
      <c r="S4099" s="325"/>
    </row>
    <row r="4100" spans="1:19" x14ac:dyDescent="0.25">
      <c r="A4100" t="s">
        <v>478</v>
      </c>
      <c r="B4100" t="s">
        <v>284</v>
      </c>
      <c r="C4100" t="s">
        <v>309</v>
      </c>
      <c r="D4100" t="s">
        <v>477</v>
      </c>
      <c r="E4100" t="s">
        <v>154</v>
      </c>
      <c r="F4100" t="s">
        <v>155</v>
      </c>
      <c r="G4100" s="133">
        <v>20</v>
      </c>
      <c r="H4100" t="s">
        <v>274</v>
      </c>
      <c r="I4100" t="s">
        <v>578</v>
      </c>
      <c r="J4100" t="s">
        <v>498</v>
      </c>
      <c r="K4100" s="327">
        <v>22</v>
      </c>
      <c r="L4100" s="326">
        <v>2.6890000328421589E-2</v>
      </c>
      <c r="N4100" s="327">
        <v>449</v>
      </c>
      <c r="O4100" s="326">
        <v>6.752999871969223E-2</v>
      </c>
      <c r="Q4100" s="327">
        <v>17871</v>
      </c>
      <c r="R4100" s="326">
        <v>0.1448400020599365</v>
      </c>
      <c r="S4100" s="325"/>
    </row>
    <row r="4101" spans="1:19" x14ac:dyDescent="0.25">
      <c r="A4101" t="s">
        <v>478</v>
      </c>
      <c r="B4101" t="s">
        <v>284</v>
      </c>
      <c r="C4101" t="s">
        <v>309</v>
      </c>
      <c r="D4101" t="s">
        <v>477</v>
      </c>
      <c r="E4101" t="s">
        <v>154</v>
      </c>
      <c r="F4101" t="s">
        <v>155</v>
      </c>
      <c r="G4101" s="133">
        <v>20</v>
      </c>
      <c r="H4101" t="s">
        <v>274</v>
      </c>
      <c r="I4101" t="s">
        <v>578</v>
      </c>
      <c r="J4101" t="s">
        <v>497</v>
      </c>
      <c r="K4101" s="327">
        <v>77</v>
      </c>
      <c r="L4101" s="326">
        <v>9.4130001962184906E-2</v>
      </c>
      <c r="N4101" s="327">
        <v>848</v>
      </c>
      <c r="O4101" s="326">
        <v>0.12754000723361969</v>
      </c>
      <c r="Q4101" s="327">
        <v>21943</v>
      </c>
      <c r="R4101" s="326">
        <v>0.17783999443054199</v>
      </c>
      <c r="S4101" s="325"/>
    </row>
    <row r="4102" spans="1:19" x14ac:dyDescent="0.25">
      <c r="A4102" t="s">
        <v>478</v>
      </c>
      <c r="B4102" t="s">
        <v>284</v>
      </c>
      <c r="C4102" t="s">
        <v>309</v>
      </c>
      <c r="D4102" t="s">
        <v>477</v>
      </c>
      <c r="E4102" t="s">
        <v>154</v>
      </c>
      <c r="F4102" t="s">
        <v>155</v>
      </c>
      <c r="G4102" s="133">
        <v>20</v>
      </c>
      <c r="H4102" t="s">
        <v>274</v>
      </c>
      <c r="I4102" t="s">
        <v>578</v>
      </c>
      <c r="J4102" t="s">
        <v>496</v>
      </c>
      <c r="K4102" s="327">
        <v>198</v>
      </c>
      <c r="L4102" s="326">
        <v>0.2420500069856644</v>
      </c>
      <c r="N4102" s="327">
        <v>1660</v>
      </c>
      <c r="O4102" s="326">
        <v>0.24966000020504001</v>
      </c>
      <c r="Q4102" s="327">
        <v>25988</v>
      </c>
      <c r="R4102" s="326">
        <v>0.21062999963760379</v>
      </c>
      <c r="S4102" s="325"/>
    </row>
    <row r="4103" spans="1:19" x14ac:dyDescent="0.25">
      <c r="A4103" t="s">
        <v>478</v>
      </c>
      <c r="B4103" t="s">
        <v>284</v>
      </c>
      <c r="C4103" t="s">
        <v>309</v>
      </c>
      <c r="D4103" t="s">
        <v>477</v>
      </c>
      <c r="E4103" t="s">
        <v>154</v>
      </c>
      <c r="F4103" t="s">
        <v>155</v>
      </c>
      <c r="G4103">
        <v>20</v>
      </c>
      <c r="H4103" t="s">
        <v>274</v>
      </c>
      <c r="I4103" t="s">
        <v>578</v>
      </c>
      <c r="J4103" t="s">
        <v>495</v>
      </c>
      <c r="K4103" s="142">
        <v>215</v>
      </c>
      <c r="L4103" s="326">
        <v>0.26284000277519232</v>
      </c>
      <c r="N4103" s="142">
        <v>1694</v>
      </c>
      <c r="O4103" s="326">
        <v>0.25477999448776251</v>
      </c>
      <c r="Q4103" s="142">
        <v>27975</v>
      </c>
      <c r="R4103" s="326">
        <v>0.22673000395298001</v>
      </c>
    </row>
    <row r="4104" spans="1:19" x14ac:dyDescent="0.25">
      <c r="A4104" t="s">
        <v>478</v>
      </c>
      <c r="B4104" t="s">
        <v>284</v>
      </c>
      <c r="C4104" t="s">
        <v>309</v>
      </c>
      <c r="D4104" t="s">
        <v>477</v>
      </c>
      <c r="E4104" t="s">
        <v>154</v>
      </c>
      <c r="F4104" t="s">
        <v>155</v>
      </c>
      <c r="G4104">
        <v>20</v>
      </c>
      <c r="H4104" t="s">
        <v>274</v>
      </c>
      <c r="I4104" t="s">
        <v>578</v>
      </c>
      <c r="J4104" t="s">
        <v>494</v>
      </c>
      <c r="K4104" s="142">
        <v>306</v>
      </c>
      <c r="L4104" s="326">
        <v>0.37408000230789179</v>
      </c>
      <c r="N4104" s="142">
        <v>1998</v>
      </c>
      <c r="O4104" s="326">
        <v>0.30050000548362732</v>
      </c>
      <c r="Q4104" s="142">
        <v>29608</v>
      </c>
      <c r="R4104" s="326">
        <v>0.23995999991893771</v>
      </c>
    </row>
    <row r="4105" spans="1:19" x14ac:dyDescent="0.25">
      <c r="A4105" t="s">
        <v>478</v>
      </c>
      <c r="B4105" t="s">
        <v>284</v>
      </c>
      <c r="C4105" t="s">
        <v>309</v>
      </c>
      <c r="D4105" t="s">
        <v>477</v>
      </c>
      <c r="E4105" t="s">
        <v>154</v>
      </c>
      <c r="F4105" t="s">
        <v>155</v>
      </c>
      <c r="G4105" s="133">
        <v>20</v>
      </c>
      <c r="H4105" t="s">
        <v>274</v>
      </c>
      <c r="I4105" t="s">
        <v>476</v>
      </c>
      <c r="J4105" t="s">
        <v>482</v>
      </c>
      <c r="K4105" s="327">
        <v>619</v>
      </c>
      <c r="L4105" s="326">
        <v>0.75672000646591187</v>
      </c>
      <c r="M4105" s="326">
        <v>0.80077999830245972</v>
      </c>
      <c r="N4105" s="327">
        <v>5102</v>
      </c>
      <c r="O4105" s="326">
        <v>0.76732999086380005</v>
      </c>
      <c r="P4105" s="326">
        <v>0.79272997379302979</v>
      </c>
      <c r="Q4105" s="327">
        <v>91484</v>
      </c>
      <c r="R4105" s="326">
        <v>0.74145001173019409</v>
      </c>
      <c r="S4105" s="325">
        <v>0.77395999431610107</v>
      </c>
    </row>
    <row r="4106" spans="1:19" x14ac:dyDescent="0.25">
      <c r="A4106" t="s">
        <v>478</v>
      </c>
      <c r="B4106" t="s">
        <v>284</v>
      </c>
      <c r="C4106" t="s">
        <v>309</v>
      </c>
      <c r="D4106" t="s">
        <v>477</v>
      </c>
      <c r="E4106" t="s">
        <v>154</v>
      </c>
      <c r="F4106" t="s">
        <v>155</v>
      </c>
      <c r="G4106" s="133">
        <v>20</v>
      </c>
      <c r="H4106" t="s">
        <v>274</v>
      </c>
      <c r="I4106" t="s">
        <v>476</v>
      </c>
      <c r="J4106" t="s">
        <v>481</v>
      </c>
      <c r="K4106" s="327">
        <v>55</v>
      </c>
      <c r="L4106" s="326">
        <v>6.7239999771118164E-2</v>
      </c>
      <c r="M4106" s="326">
        <v>7.1149997413158417E-2</v>
      </c>
      <c r="N4106" s="327">
        <v>583</v>
      </c>
      <c r="O4106" s="326">
        <v>8.7679997086524963E-2</v>
      </c>
      <c r="P4106" s="326">
        <v>9.0580001473426819E-2</v>
      </c>
      <c r="Q4106" s="327">
        <v>12086</v>
      </c>
      <c r="R4106" s="326">
        <v>9.7949996590614319E-2</v>
      </c>
      <c r="S4106" s="325">
        <v>0.1022500023245811</v>
      </c>
    </row>
    <row r="4107" spans="1:19" x14ac:dyDescent="0.25">
      <c r="A4107" t="s">
        <v>478</v>
      </c>
      <c r="B4107" t="s">
        <v>284</v>
      </c>
      <c r="C4107" t="s">
        <v>309</v>
      </c>
      <c r="D4107" t="s">
        <v>477</v>
      </c>
      <c r="E4107" t="s">
        <v>154</v>
      </c>
      <c r="F4107" t="s">
        <v>155</v>
      </c>
      <c r="G4107" s="133">
        <v>20</v>
      </c>
      <c r="H4107" t="s">
        <v>274</v>
      </c>
      <c r="I4107" t="s">
        <v>476</v>
      </c>
      <c r="J4107" t="s">
        <v>480</v>
      </c>
      <c r="K4107" s="327">
        <v>56</v>
      </c>
      <c r="L4107" s="326">
        <v>6.8460002541542053E-2</v>
      </c>
      <c r="M4107" s="326">
        <v>7.2449997067451477E-2</v>
      </c>
      <c r="N4107" s="327">
        <v>456</v>
      </c>
      <c r="O4107" s="326">
        <v>6.8580001592636108E-2</v>
      </c>
      <c r="P4107" s="326">
        <v>7.0849999785423279E-2</v>
      </c>
      <c r="Q4107" s="327">
        <v>8487</v>
      </c>
      <c r="R4107" s="326">
        <v>6.8779997527599335E-2</v>
      </c>
      <c r="S4107" s="325">
        <v>7.1800000965595245E-2</v>
      </c>
    </row>
    <row r="4108" spans="1:19" x14ac:dyDescent="0.25">
      <c r="A4108" t="s">
        <v>478</v>
      </c>
      <c r="B4108" t="s">
        <v>284</v>
      </c>
      <c r="C4108" t="s">
        <v>309</v>
      </c>
      <c r="D4108" t="s">
        <v>477</v>
      </c>
      <c r="E4108" t="s">
        <v>154</v>
      </c>
      <c r="F4108" t="s">
        <v>155</v>
      </c>
      <c r="G4108">
        <v>20</v>
      </c>
      <c r="H4108" t="s">
        <v>274</v>
      </c>
      <c r="I4108" t="s">
        <v>476</v>
      </c>
      <c r="J4108" t="s">
        <v>479</v>
      </c>
      <c r="K4108" s="142">
        <v>45</v>
      </c>
      <c r="L4108" s="326">
        <v>5.5009998381137848E-2</v>
      </c>
      <c r="N4108" s="142">
        <v>213</v>
      </c>
      <c r="O4108" s="326">
        <v>3.2030001282691963E-2</v>
      </c>
      <c r="Q4108" s="142">
        <v>5183</v>
      </c>
      <c r="R4108" s="326">
        <v>4.2010001838207238E-2</v>
      </c>
    </row>
    <row r="4109" spans="1:19" x14ac:dyDescent="0.25">
      <c r="A4109" t="s">
        <v>478</v>
      </c>
      <c r="B4109" t="s">
        <v>284</v>
      </c>
      <c r="C4109" t="s">
        <v>309</v>
      </c>
      <c r="D4109" t="s">
        <v>477</v>
      </c>
      <c r="E4109" t="s">
        <v>154</v>
      </c>
      <c r="F4109" t="s">
        <v>155</v>
      </c>
      <c r="G4109">
        <v>20</v>
      </c>
      <c r="H4109" t="s">
        <v>274</v>
      </c>
      <c r="I4109" t="s">
        <v>476</v>
      </c>
      <c r="J4109" t="s">
        <v>475</v>
      </c>
      <c r="K4109" s="142">
        <v>43</v>
      </c>
      <c r="L4109" s="326">
        <v>5.2570000290870673E-2</v>
      </c>
      <c r="M4109" s="326">
        <v>5.5629998445510857E-2</v>
      </c>
      <c r="N4109" s="142">
        <v>295</v>
      </c>
      <c r="O4109" s="326">
        <v>4.4369999319314957E-2</v>
      </c>
      <c r="P4109" s="326">
        <v>4.5839998871088028E-2</v>
      </c>
      <c r="Q4109" s="142">
        <v>6145</v>
      </c>
      <c r="R4109" s="326">
        <v>4.9800001084804528E-2</v>
      </c>
      <c r="S4109" s="326">
        <v>5.1989998668432243E-2</v>
      </c>
    </row>
    <row r="4110" spans="1:19" x14ac:dyDescent="0.25">
      <c r="A4110" t="s">
        <v>478</v>
      </c>
      <c r="B4110" t="s">
        <v>284</v>
      </c>
      <c r="C4110" t="s">
        <v>309</v>
      </c>
      <c r="D4110" t="s">
        <v>477</v>
      </c>
      <c r="E4110" t="s">
        <v>183</v>
      </c>
      <c r="F4110" t="s">
        <v>237</v>
      </c>
      <c r="G4110" s="133">
        <v>8</v>
      </c>
      <c r="H4110" t="s">
        <v>245</v>
      </c>
      <c r="I4110" t="s">
        <v>525</v>
      </c>
      <c r="J4110" t="s">
        <v>530</v>
      </c>
      <c r="K4110" s="327">
        <v>2</v>
      </c>
      <c r="L4110" s="326">
        <v>2.0300000905990601E-3</v>
      </c>
      <c r="N4110" s="327">
        <v>54</v>
      </c>
      <c r="O4110" s="326">
        <v>4.3999999761581421E-3</v>
      </c>
      <c r="Q4110" s="327">
        <v>595</v>
      </c>
      <c r="R4110" s="326">
        <v>4.8199999146163464E-3</v>
      </c>
      <c r="S4110" s="325"/>
    </row>
    <row r="4111" spans="1:19" x14ac:dyDescent="0.25">
      <c r="A4111" t="s">
        <v>478</v>
      </c>
      <c r="B4111" t="s">
        <v>284</v>
      </c>
      <c r="C4111" t="s">
        <v>309</v>
      </c>
      <c r="D4111" t="s">
        <v>477</v>
      </c>
      <c r="E4111" t="s">
        <v>183</v>
      </c>
      <c r="F4111" t="s">
        <v>237</v>
      </c>
      <c r="G4111" s="133">
        <v>8</v>
      </c>
      <c r="H4111" t="s">
        <v>245</v>
      </c>
      <c r="I4111" t="s">
        <v>525</v>
      </c>
      <c r="J4111" t="s">
        <v>529</v>
      </c>
      <c r="K4111" s="327">
        <v>42</v>
      </c>
      <c r="L4111" s="326">
        <v>4.2679999023675919E-2</v>
      </c>
      <c r="N4111" s="327">
        <v>443</v>
      </c>
      <c r="O4111" s="326">
        <v>3.6109998822212219E-2</v>
      </c>
      <c r="Q4111" s="327">
        <v>4962</v>
      </c>
      <c r="R4111" s="326">
        <v>4.0219999849796302E-2</v>
      </c>
      <c r="S4111" s="325"/>
    </row>
    <row r="4112" spans="1:19" x14ac:dyDescent="0.25">
      <c r="A4112" t="s">
        <v>478</v>
      </c>
      <c r="B4112" t="s">
        <v>284</v>
      </c>
      <c r="C4112" t="s">
        <v>309</v>
      </c>
      <c r="D4112" t="s">
        <v>477</v>
      </c>
      <c r="E4112" t="s">
        <v>183</v>
      </c>
      <c r="F4112" t="s">
        <v>237</v>
      </c>
      <c r="G4112" s="133">
        <v>8</v>
      </c>
      <c r="H4112" t="s">
        <v>245</v>
      </c>
      <c r="I4112" t="s">
        <v>525</v>
      </c>
      <c r="J4112" t="s">
        <v>528</v>
      </c>
      <c r="K4112" s="327">
        <v>109</v>
      </c>
      <c r="L4112" s="326">
        <v>0.11077000200748439</v>
      </c>
      <c r="N4112" s="327">
        <v>1464</v>
      </c>
      <c r="O4112" s="326">
        <v>0.1193400025367737</v>
      </c>
      <c r="Q4112" s="327">
        <v>15699</v>
      </c>
      <c r="R4112" s="326">
        <v>0.12724000215530401</v>
      </c>
      <c r="S4112" s="325"/>
    </row>
    <row r="4113" spans="1:19" x14ac:dyDescent="0.25">
      <c r="A4113" t="s">
        <v>478</v>
      </c>
      <c r="B4113" t="s">
        <v>284</v>
      </c>
      <c r="C4113" t="s">
        <v>309</v>
      </c>
      <c r="D4113" t="s">
        <v>477</v>
      </c>
      <c r="E4113" t="s">
        <v>183</v>
      </c>
      <c r="F4113" t="s">
        <v>237</v>
      </c>
      <c r="G4113" s="133">
        <v>8</v>
      </c>
      <c r="H4113" t="s">
        <v>245</v>
      </c>
      <c r="I4113" t="s">
        <v>525</v>
      </c>
      <c r="J4113" t="s">
        <v>527</v>
      </c>
      <c r="K4113" s="327">
        <v>260</v>
      </c>
      <c r="L4113" s="326">
        <v>0.26423001289367681</v>
      </c>
      <c r="N4113" s="327">
        <v>3030</v>
      </c>
      <c r="O4113" s="326">
        <v>0.24699999392032621</v>
      </c>
      <c r="Q4113" s="327">
        <v>30576</v>
      </c>
      <c r="R4113" s="326">
        <v>0.2478100061416626</v>
      </c>
      <c r="S4113" s="325"/>
    </row>
    <row r="4114" spans="1:19" x14ac:dyDescent="0.25">
      <c r="A4114" t="s">
        <v>478</v>
      </c>
      <c r="B4114" t="s">
        <v>284</v>
      </c>
      <c r="C4114" t="s">
        <v>309</v>
      </c>
      <c r="D4114" t="s">
        <v>477</v>
      </c>
      <c r="E4114" t="s">
        <v>183</v>
      </c>
      <c r="F4114" t="s">
        <v>237</v>
      </c>
      <c r="G4114" s="133">
        <v>8</v>
      </c>
      <c r="H4114" t="s">
        <v>245</v>
      </c>
      <c r="I4114" t="s">
        <v>525</v>
      </c>
      <c r="J4114" t="s">
        <v>526</v>
      </c>
      <c r="K4114" s="327">
        <v>246</v>
      </c>
      <c r="L4114" s="326">
        <v>0.25</v>
      </c>
      <c r="N4114" s="327">
        <v>3124</v>
      </c>
      <c r="O4114" s="326">
        <v>0.25466999411582952</v>
      </c>
      <c r="Q4114" s="327">
        <v>30917</v>
      </c>
      <c r="R4114" s="326">
        <v>0.25056999921798712</v>
      </c>
      <c r="S4114" s="325"/>
    </row>
    <row r="4115" spans="1:19" x14ac:dyDescent="0.25">
      <c r="A4115" t="s">
        <v>478</v>
      </c>
      <c r="B4115" t="s">
        <v>284</v>
      </c>
      <c r="C4115" t="s">
        <v>309</v>
      </c>
      <c r="D4115" t="s">
        <v>477</v>
      </c>
      <c r="E4115" t="s">
        <v>183</v>
      </c>
      <c r="F4115" t="s">
        <v>237</v>
      </c>
      <c r="G4115">
        <v>8</v>
      </c>
      <c r="H4115" t="s">
        <v>245</v>
      </c>
      <c r="I4115" t="s">
        <v>525</v>
      </c>
      <c r="J4115" t="s">
        <v>259</v>
      </c>
      <c r="K4115" s="142">
        <v>205</v>
      </c>
      <c r="L4115" s="326">
        <v>0.2083300054073334</v>
      </c>
      <c r="N4115" s="142">
        <v>2397</v>
      </c>
      <c r="O4115" s="326">
        <v>0.1953999996185303</v>
      </c>
      <c r="Q4115" s="142">
        <v>23351</v>
      </c>
      <c r="R4115" s="326">
        <v>0.18925000727176669</v>
      </c>
    </row>
    <row r="4116" spans="1:19" x14ac:dyDescent="0.25">
      <c r="A4116" t="s">
        <v>478</v>
      </c>
      <c r="B4116" t="s">
        <v>284</v>
      </c>
      <c r="C4116" t="s">
        <v>309</v>
      </c>
      <c r="D4116" t="s">
        <v>477</v>
      </c>
      <c r="E4116" t="s">
        <v>183</v>
      </c>
      <c r="F4116" t="s">
        <v>237</v>
      </c>
      <c r="G4116" s="133">
        <v>8</v>
      </c>
      <c r="H4116" t="s">
        <v>245</v>
      </c>
      <c r="I4116" t="s">
        <v>525</v>
      </c>
      <c r="J4116" t="s">
        <v>260</v>
      </c>
      <c r="K4116" s="327">
        <v>120</v>
      </c>
      <c r="L4116" s="326">
        <v>0.1219500005245209</v>
      </c>
      <c r="N4116" s="327">
        <v>1755</v>
      </c>
      <c r="O4116" s="326">
        <v>0.14306999742984769</v>
      </c>
      <c r="Q4116" s="327">
        <v>17285</v>
      </c>
      <c r="R4116" s="326">
        <v>0.14009000360965729</v>
      </c>
      <c r="S4116" s="325"/>
    </row>
    <row r="4117" spans="1:19" x14ac:dyDescent="0.25">
      <c r="A4117" t="s">
        <v>478</v>
      </c>
      <c r="B4117" t="s">
        <v>284</v>
      </c>
      <c r="C4117" t="s">
        <v>309</v>
      </c>
      <c r="D4117" t="s">
        <v>477</v>
      </c>
      <c r="E4117" t="s">
        <v>183</v>
      </c>
      <c r="F4117" t="s">
        <v>237</v>
      </c>
      <c r="G4117" s="133">
        <v>8</v>
      </c>
      <c r="H4117" t="s">
        <v>245</v>
      </c>
      <c r="I4117" t="s">
        <v>521</v>
      </c>
      <c r="J4117" t="s">
        <v>524</v>
      </c>
      <c r="K4117" s="327">
        <v>769</v>
      </c>
      <c r="L4117" s="326">
        <v>0.78149998188018799</v>
      </c>
      <c r="M4117" s="326">
        <v>0.8052399754524231</v>
      </c>
      <c r="N4117" s="327">
        <v>9789</v>
      </c>
      <c r="O4117" s="326">
        <v>0.79799002408981323</v>
      </c>
      <c r="P4117" s="326">
        <v>0.82837998867034912</v>
      </c>
      <c r="Q4117" s="327">
        <v>99716</v>
      </c>
      <c r="R4117" s="326">
        <v>0.80817002058029175</v>
      </c>
      <c r="S4117" s="325">
        <v>0.84360998868942261</v>
      </c>
    </row>
    <row r="4118" spans="1:19" x14ac:dyDescent="0.25">
      <c r="A4118" t="s">
        <v>478</v>
      </c>
      <c r="B4118" t="s">
        <v>284</v>
      </c>
      <c r="C4118" t="s">
        <v>309</v>
      </c>
      <c r="D4118" t="s">
        <v>477</v>
      </c>
      <c r="E4118" t="s">
        <v>183</v>
      </c>
      <c r="F4118" t="s">
        <v>237</v>
      </c>
      <c r="G4118" s="133">
        <v>8</v>
      </c>
      <c r="H4118" t="s">
        <v>245</v>
      </c>
      <c r="I4118" t="s">
        <v>521</v>
      </c>
      <c r="J4118" t="s">
        <v>523</v>
      </c>
      <c r="K4118" s="327">
        <v>109</v>
      </c>
      <c r="L4118" s="326">
        <v>0.11077000200748439</v>
      </c>
      <c r="M4118" s="326">
        <v>0.1141399964690208</v>
      </c>
      <c r="N4118" s="327">
        <v>1188</v>
      </c>
      <c r="O4118" s="326">
        <v>9.6850000321865082E-2</v>
      </c>
      <c r="P4118" s="326">
        <v>0.1005299985408783</v>
      </c>
      <c r="Q4118" s="327">
        <v>10969</v>
      </c>
      <c r="R4118" s="326">
        <v>8.8899999856948853E-2</v>
      </c>
      <c r="S4118" s="325">
        <v>9.2799998819828033E-2</v>
      </c>
    </row>
    <row r="4119" spans="1:19" x14ac:dyDescent="0.25">
      <c r="A4119" t="s">
        <v>478</v>
      </c>
      <c r="B4119" t="s">
        <v>284</v>
      </c>
      <c r="C4119" t="s">
        <v>309</v>
      </c>
      <c r="D4119" t="s">
        <v>477</v>
      </c>
      <c r="E4119" t="s">
        <v>183</v>
      </c>
      <c r="F4119" t="s">
        <v>237</v>
      </c>
      <c r="G4119" s="133">
        <v>8</v>
      </c>
      <c r="H4119" t="s">
        <v>245</v>
      </c>
      <c r="I4119" t="s">
        <v>521</v>
      </c>
      <c r="J4119" t="s">
        <v>522</v>
      </c>
      <c r="K4119" s="327">
        <v>77</v>
      </c>
      <c r="L4119" s="326">
        <v>7.8249998390674591E-2</v>
      </c>
      <c r="M4119" s="326">
        <v>8.0629996955394745E-2</v>
      </c>
      <c r="N4119" s="327">
        <v>840</v>
      </c>
      <c r="O4119" s="326">
        <v>6.8479999899864197E-2</v>
      </c>
      <c r="P4119" s="326">
        <v>7.1079999208450317E-2</v>
      </c>
      <c r="Q4119" s="327">
        <v>7517</v>
      </c>
      <c r="R4119" s="326">
        <v>6.0920000076293952E-2</v>
      </c>
      <c r="S4119" s="325">
        <v>6.3589997589588165E-2</v>
      </c>
    </row>
    <row r="4120" spans="1:19" x14ac:dyDescent="0.25">
      <c r="A4120" t="s">
        <v>478</v>
      </c>
      <c r="B4120" t="s">
        <v>284</v>
      </c>
      <c r="C4120" t="s">
        <v>309</v>
      </c>
      <c r="D4120" t="s">
        <v>477</v>
      </c>
      <c r="E4120" t="s">
        <v>183</v>
      </c>
      <c r="F4120" t="s">
        <v>237</v>
      </c>
      <c r="G4120" s="133">
        <v>8</v>
      </c>
      <c r="H4120" t="s">
        <v>245</v>
      </c>
      <c r="I4120" t="s">
        <v>521</v>
      </c>
      <c r="J4120" t="s">
        <v>438</v>
      </c>
      <c r="K4120" s="327">
        <v>29</v>
      </c>
      <c r="L4120" s="326">
        <v>2.9470000416040421E-2</v>
      </c>
      <c r="N4120" s="327">
        <v>450</v>
      </c>
      <c r="O4120" s="326">
        <v>3.6680001765489578E-2</v>
      </c>
      <c r="Q4120" s="327">
        <v>5183</v>
      </c>
      <c r="R4120" s="326">
        <v>4.2010001838207238E-2</v>
      </c>
      <c r="S4120" s="325"/>
    </row>
    <row r="4121" spans="1:19" x14ac:dyDescent="0.25">
      <c r="A4121" t="s">
        <v>478</v>
      </c>
      <c r="B4121" t="s">
        <v>284</v>
      </c>
      <c r="C4121" t="s">
        <v>309</v>
      </c>
      <c r="D4121" t="s">
        <v>477</v>
      </c>
      <c r="E4121" t="s">
        <v>183</v>
      </c>
      <c r="F4121" t="s">
        <v>237</v>
      </c>
      <c r="G4121">
        <v>8</v>
      </c>
      <c r="H4121" t="s">
        <v>245</v>
      </c>
      <c r="I4121" t="s">
        <v>517</v>
      </c>
      <c r="J4121" t="s">
        <v>520</v>
      </c>
      <c r="K4121" s="142">
        <v>333</v>
      </c>
      <c r="L4121" s="326">
        <v>0.33840999007225042</v>
      </c>
      <c r="N4121" s="142">
        <v>4270</v>
      </c>
      <c r="O4121" s="326">
        <v>0.34808999300003052</v>
      </c>
      <c r="Q4121" s="142">
        <v>43571</v>
      </c>
      <c r="R4121" s="326">
        <v>0.35313001275062561</v>
      </c>
    </row>
    <row r="4122" spans="1:19" x14ac:dyDescent="0.25">
      <c r="A4122" t="s">
        <v>478</v>
      </c>
      <c r="B4122" t="s">
        <v>284</v>
      </c>
      <c r="C4122" t="s">
        <v>309</v>
      </c>
      <c r="D4122" t="s">
        <v>477</v>
      </c>
      <c r="E4122" t="s">
        <v>183</v>
      </c>
      <c r="F4122" t="s">
        <v>237</v>
      </c>
      <c r="G4122" s="133">
        <v>8</v>
      </c>
      <c r="H4122" t="s">
        <v>245</v>
      </c>
      <c r="I4122" t="s">
        <v>517</v>
      </c>
      <c r="J4122" t="s">
        <v>519</v>
      </c>
      <c r="K4122" s="327">
        <v>302</v>
      </c>
      <c r="L4122" s="326">
        <v>0.30691000819206238</v>
      </c>
      <c r="N4122" s="327">
        <v>3432</v>
      </c>
      <c r="O4122" s="326">
        <v>0.27978000044822687</v>
      </c>
      <c r="Q4122" s="327">
        <v>34904</v>
      </c>
      <c r="R4122" s="326">
        <v>0.28288999199867249</v>
      </c>
      <c r="S4122" s="325"/>
    </row>
    <row r="4123" spans="1:19" x14ac:dyDescent="0.25">
      <c r="A4123" t="s">
        <v>478</v>
      </c>
      <c r="B4123" t="s">
        <v>284</v>
      </c>
      <c r="C4123" t="s">
        <v>309</v>
      </c>
      <c r="D4123" t="s">
        <v>477</v>
      </c>
      <c r="E4123" t="s">
        <v>183</v>
      </c>
      <c r="F4123" t="s">
        <v>237</v>
      </c>
      <c r="G4123">
        <v>8</v>
      </c>
      <c r="H4123" t="s">
        <v>245</v>
      </c>
      <c r="I4123" t="s">
        <v>517</v>
      </c>
      <c r="J4123" t="s">
        <v>518</v>
      </c>
      <c r="K4123" s="142">
        <v>349</v>
      </c>
      <c r="L4123" s="326">
        <v>0.35466998815536499</v>
      </c>
      <c r="N4123" s="142">
        <v>4565</v>
      </c>
      <c r="O4123" s="326">
        <v>0.37213999032974238</v>
      </c>
      <c r="Q4123" s="142">
        <v>44910</v>
      </c>
      <c r="R4123" s="326">
        <v>0.3639799952507019</v>
      </c>
    </row>
    <row r="4124" spans="1:19" x14ac:dyDescent="0.25">
      <c r="A4124" t="s">
        <v>478</v>
      </c>
      <c r="B4124" t="s">
        <v>284</v>
      </c>
      <c r="C4124" t="s">
        <v>309</v>
      </c>
      <c r="D4124" t="s">
        <v>477</v>
      </c>
      <c r="E4124" t="s">
        <v>183</v>
      </c>
      <c r="F4124" t="s">
        <v>237</v>
      </c>
      <c r="G4124" s="133">
        <v>8</v>
      </c>
      <c r="H4124" t="s">
        <v>245</v>
      </c>
      <c r="I4124" t="s">
        <v>513</v>
      </c>
      <c r="J4124" t="s">
        <v>516</v>
      </c>
      <c r="K4124" s="327">
        <v>25</v>
      </c>
      <c r="L4124" s="326">
        <v>2.54100002348423E-2</v>
      </c>
      <c r="M4124" s="326">
        <v>2.6100000366568569E-2</v>
      </c>
      <c r="N4124" s="327">
        <v>392</v>
      </c>
      <c r="O4124" s="326">
        <v>3.1959999352693558E-2</v>
      </c>
      <c r="P4124" s="326">
        <v>3.4669999033212662E-2</v>
      </c>
      <c r="Q4124" s="327">
        <v>4179</v>
      </c>
      <c r="R4124" s="326">
        <v>3.3870000392198563E-2</v>
      </c>
      <c r="S4124" s="325">
        <v>3.8320001214742661E-2</v>
      </c>
    </row>
    <row r="4125" spans="1:19" x14ac:dyDescent="0.25">
      <c r="A4125" t="s">
        <v>478</v>
      </c>
      <c r="B4125" t="s">
        <v>284</v>
      </c>
      <c r="C4125" t="s">
        <v>309</v>
      </c>
      <c r="D4125" t="s">
        <v>477</v>
      </c>
      <c r="E4125" t="s">
        <v>183</v>
      </c>
      <c r="F4125" t="s">
        <v>237</v>
      </c>
      <c r="G4125">
        <v>8</v>
      </c>
      <c r="H4125" t="s">
        <v>245</v>
      </c>
      <c r="I4125" t="s">
        <v>513</v>
      </c>
      <c r="J4125" t="s">
        <v>515</v>
      </c>
      <c r="K4125" s="142">
        <v>127</v>
      </c>
      <c r="L4125" s="326">
        <v>0.12906999886035919</v>
      </c>
      <c r="M4125" s="326">
        <v>0.1325699985027313</v>
      </c>
      <c r="N4125" s="142">
        <v>1311</v>
      </c>
      <c r="O4125" s="326">
        <v>0.1068700030446053</v>
      </c>
      <c r="P4125" s="326">
        <v>0.11596000194549561</v>
      </c>
      <c r="Q4125" s="142">
        <v>13286</v>
      </c>
      <c r="R4125" s="326">
        <v>0.1076800003647804</v>
      </c>
      <c r="S4125" s="326">
        <v>0.12182000279426571</v>
      </c>
    </row>
    <row r="4126" spans="1:19" x14ac:dyDescent="0.25">
      <c r="A4126" t="s">
        <v>478</v>
      </c>
      <c r="B4126" t="s">
        <v>284</v>
      </c>
      <c r="C4126" t="s">
        <v>309</v>
      </c>
      <c r="D4126" t="s">
        <v>477</v>
      </c>
      <c r="E4126" t="s">
        <v>183</v>
      </c>
      <c r="F4126" t="s">
        <v>237</v>
      </c>
      <c r="G4126" s="133">
        <v>8</v>
      </c>
      <c r="H4126" t="s">
        <v>245</v>
      </c>
      <c r="I4126" t="s">
        <v>513</v>
      </c>
      <c r="J4126" t="s">
        <v>514</v>
      </c>
      <c r="K4126" s="327">
        <v>806</v>
      </c>
      <c r="L4126" s="326">
        <v>0.81910997629165649</v>
      </c>
      <c r="M4126" s="326">
        <v>0.84134000539779663</v>
      </c>
      <c r="N4126" s="327">
        <v>9603</v>
      </c>
      <c r="O4126" s="326">
        <v>0.78282999992370605</v>
      </c>
      <c r="P4126" s="326">
        <v>0.84937000274658203</v>
      </c>
      <c r="Q4126" s="327">
        <v>91601</v>
      </c>
      <c r="R4126" s="326">
        <v>0.74239999055862427</v>
      </c>
      <c r="S4126" s="325">
        <v>0.83986997604370117</v>
      </c>
    </row>
    <row r="4127" spans="1:19" x14ac:dyDescent="0.25">
      <c r="A4127" t="s">
        <v>478</v>
      </c>
      <c r="B4127" t="s">
        <v>284</v>
      </c>
      <c r="C4127" t="s">
        <v>309</v>
      </c>
      <c r="D4127" t="s">
        <v>477</v>
      </c>
      <c r="E4127" t="s">
        <v>183</v>
      </c>
      <c r="F4127" t="s">
        <v>237</v>
      </c>
      <c r="G4127" s="133">
        <v>8</v>
      </c>
      <c r="H4127" t="s">
        <v>245</v>
      </c>
      <c r="I4127" t="s">
        <v>513</v>
      </c>
      <c r="J4127" t="s">
        <v>512</v>
      </c>
      <c r="K4127" s="327">
        <v>26</v>
      </c>
      <c r="L4127" s="326">
        <v>2.6419999077916149E-2</v>
      </c>
      <c r="N4127" s="327">
        <v>961</v>
      </c>
      <c r="O4127" s="326">
        <v>7.8340001404285431E-2</v>
      </c>
      <c r="Q4127" s="327">
        <v>14319</v>
      </c>
      <c r="R4127" s="326">
        <v>0.11604999750852581</v>
      </c>
      <c r="S4127" s="325"/>
    </row>
    <row r="4128" spans="1:19" x14ac:dyDescent="0.25">
      <c r="A4128" t="s">
        <v>478</v>
      </c>
      <c r="B4128" t="s">
        <v>284</v>
      </c>
      <c r="C4128" t="s">
        <v>309</v>
      </c>
      <c r="D4128" t="s">
        <v>477</v>
      </c>
      <c r="E4128" t="s">
        <v>183</v>
      </c>
      <c r="F4128" t="s">
        <v>237</v>
      </c>
      <c r="G4128">
        <v>8</v>
      </c>
      <c r="H4128" t="s">
        <v>245</v>
      </c>
      <c r="I4128" t="s">
        <v>575</v>
      </c>
      <c r="J4128" t="s">
        <v>511</v>
      </c>
      <c r="K4128" s="142">
        <v>97</v>
      </c>
      <c r="L4128" s="326">
        <v>9.8580002784729004E-2</v>
      </c>
      <c r="M4128" s="326">
        <v>9.9279999732971191E-2</v>
      </c>
      <c r="N4128" s="142">
        <v>756</v>
      </c>
      <c r="O4128" s="326">
        <v>6.1629999428987503E-2</v>
      </c>
      <c r="P4128" s="326">
        <v>6.4429998397827148E-2</v>
      </c>
      <c r="Q4128" s="142">
        <v>5100</v>
      </c>
      <c r="R4128" s="326">
        <v>4.1329998522996902E-2</v>
      </c>
      <c r="S4128" s="326">
        <v>4.4070001691579819E-2</v>
      </c>
    </row>
    <row r="4129" spans="1:19" x14ac:dyDescent="0.25">
      <c r="A4129" t="s">
        <v>478</v>
      </c>
      <c r="B4129" t="s">
        <v>284</v>
      </c>
      <c r="C4129" t="s">
        <v>309</v>
      </c>
      <c r="D4129" t="s">
        <v>477</v>
      </c>
      <c r="E4129" t="s">
        <v>183</v>
      </c>
      <c r="F4129" t="s">
        <v>237</v>
      </c>
      <c r="G4129" s="133">
        <v>8</v>
      </c>
      <c r="H4129" t="s">
        <v>245</v>
      </c>
      <c r="I4129" t="s">
        <v>575</v>
      </c>
      <c r="J4129" t="s">
        <v>510</v>
      </c>
      <c r="K4129" s="327">
        <v>29</v>
      </c>
      <c r="L4129" s="326">
        <v>2.9470000416040421E-2</v>
      </c>
      <c r="M4129" s="326">
        <v>2.968000061810017E-2</v>
      </c>
      <c r="N4129" s="327">
        <v>297</v>
      </c>
      <c r="O4129" s="326">
        <v>2.4210000410675999E-2</v>
      </c>
      <c r="P4129" s="326">
        <v>2.5310000404715541E-2</v>
      </c>
      <c r="Q4129" s="327">
        <v>2781</v>
      </c>
      <c r="R4129" s="326">
        <v>2.2539999336004261E-2</v>
      </c>
      <c r="S4129" s="325">
        <v>2.4029999971389771E-2</v>
      </c>
    </row>
    <row r="4130" spans="1:19" x14ac:dyDescent="0.25">
      <c r="A4130" t="s">
        <v>478</v>
      </c>
      <c r="B4130" t="s">
        <v>284</v>
      </c>
      <c r="C4130" t="s">
        <v>309</v>
      </c>
      <c r="D4130" t="s">
        <v>477</v>
      </c>
      <c r="E4130" t="s">
        <v>183</v>
      </c>
      <c r="F4130" t="s">
        <v>237</v>
      </c>
      <c r="G4130" s="133">
        <v>8</v>
      </c>
      <c r="H4130" t="s">
        <v>245</v>
      </c>
      <c r="I4130" t="s">
        <v>575</v>
      </c>
      <c r="J4130" t="s">
        <v>509</v>
      </c>
      <c r="K4130" s="327">
        <v>10</v>
      </c>
      <c r="L4130" s="326">
        <v>1.016000006347895E-2</v>
      </c>
      <c r="M4130" s="326">
        <v>1.023999974131584E-2</v>
      </c>
      <c r="N4130" s="327">
        <v>101</v>
      </c>
      <c r="O4130" s="326">
        <v>8.229999803006649E-3</v>
      </c>
      <c r="P4130" s="326">
        <v>8.6099999025464058E-3</v>
      </c>
      <c r="Q4130" s="327">
        <v>909</v>
      </c>
      <c r="R4130" s="326">
        <v>7.3699997738003731E-3</v>
      </c>
      <c r="S4130" s="325">
        <v>7.8499997034668922E-3</v>
      </c>
    </row>
    <row r="4131" spans="1:19" x14ac:dyDescent="0.25">
      <c r="A4131" t="s">
        <v>478</v>
      </c>
      <c r="B4131" t="s">
        <v>284</v>
      </c>
      <c r="C4131" t="s">
        <v>309</v>
      </c>
      <c r="D4131" t="s">
        <v>477</v>
      </c>
      <c r="E4131" t="s">
        <v>183</v>
      </c>
      <c r="F4131" t="s">
        <v>237</v>
      </c>
      <c r="G4131" s="133">
        <v>8</v>
      </c>
      <c r="H4131" t="s">
        <v>245</v>
      </c>
      <c r="I4131" t="s">
        <v>575</v>
      </c>
      <c r="J4131" t="s">
        <v>508</v>
      </c>
      <c r="K4131" s="327">
        <v>10</v>
      </c>
      <c r="L4131" s="326">
        <v>1.016000006347895E-2</v>
      </c>
      <c r="M4131" s="326">
        <v>1.023999974131584E-2</v>
      </c>
      <c r="N4131" s="327">
        <v>142</v>
      </c>
      <c r="O4131" s="326">
        <v>1.157999970018864E-2</v>
      </c>
      <c r="P4131" s="326">
        <v>1.2099999934434891E-2</v>
      </c>
      <c r="Q4131" s="327">
        <v>2219</v>
      </c>
      <c r="R4131" s="326">
        <v>1.7980000004172329E-2</v>
      </c>
      <c r="S4131" s="325">
        <v>1.9169999286532399E-2</v>
      </c>
    </row>
    <row r="4132" spans="1:19" x14ac:dyDescent="0.25">
      <c r="A4132" t="s">
        <v>478</v>
      </c>
      <c r="B4132" t="s">
        <v>284</v>
      </c>
      <c r="C4132" t="s">
        <v>309</v>
      </c>
      <c r="D4132" t="s">
        <v>477</v>
      </c>
      <c r="E4132" t="s">
        <v>183</v>
      </c>
      <c r="F4132" t="s">
        <v>237</v>
      </c>
      <c r="G4132" s="133">
        <v>8</v>
      </c>
      <c r="H4132" t="s">
        <v>245</v>
      </c>
      <c r="I4132" t="s">
        <v>575</v>
      </c>
      <c r="J4132" t="s">
        <v>438</v>
      </c>
      <c r="K4132" s="327">
        <v>7</v>
      </c>
      <c r="L4132" s="326">
        <v>7.1100001223385334E-3</v>
      </c>
      <c r="N4132" s="327">
        <v>534</v>
      </c>
      <c r="O4132" s="326">
        <v>4.3529998511075967E-2</v>
      </c>
      <c r="Q4132" s="327">
        <v>7648</v>
      </c>
      <c r="R4132" s="326">
        <v>6.1980001628398902E-2</v>
      </c>
      <c r="S4132" s="325"/>
    </row>
    <row r="4133" spans="1:19" x14ac:dyDescent="0.25">
      <c r="A4133" t="s">
        <v>478</v>
      </c>
      <c r="B4133" t="s">
        <v>284</v>
      </c>
      <c r="C4133" t="s">
        <v>309</v>
      </c>
      <c r="D4133" t="s">
        <v>477</v>
      </c>
      <c r="E4133" t="s">
        <v>183</v>
      </c>
      <c r="F4133" t="s">
        <v>237</v>
      </c>
      <c r="G4133">
        <v>8</v>
      </c>
      <c r="H4133" t="s">
        <v>245</v>
      </c>
      <c r="I4133" t="s">
        <v>575</v>
      </c>
      <c r="J4133" t="s">
        <v>507</v>
      </c>
      <c r="K4133" s="142">
        <v>831</v>
      </c>
      <c r="L4133" s="326">
        <v>0.84451001882553101</v>
      </c>
      <c r="M4133" s="326">
        <v>0.85056000947952271</v>
      </c>
      <c r="N4133" s="142">
        <v>10437</v>
      </c>
      <c r="O4133" s="326">
        <v>0.85082000494003296</v>
      </c>
      <c r="P4133" s="326">
        <v>0.88954001665115356</v>
      </c>
      <c r="Q4133" s="142">
        <v>104728</v>
      </c>
      <c r="R4133" s="326">
        <v>0.84878998994827271</v>
      </c>
      <c r="S4133" s="326">
        <v>0.90487998723983765</v>
      </c>
    </row>
    <row r="4134" spans="1:19" x14ac:dyDescent="0.25">
      <c r="A4134" t="s">
        <v>478</v>
      </c>
      <c r="B4134" t="s">
        <v>284</v>
      </c>
      <c r="C4134" t="s">
        <v>309</v>
      </c>
      <c r="D4134" t="s">
        <v>477</v>
      </c>
      <c r="E4134" t="s">
        <v>183</v>
      </c>
      <c r="F4134" t="s">
        <v>237</v>
      </c>
      <c r="G4134" s="133">
        <v>8</v>
      </c>
      <c r="H4134" t="s">
        <v>245</v>
      </c>
      <c r="I4134" t="s">
        <v>576</v>
      </c>
      <c r="J4134" t="s">
        <v>485</v>
      </c>
      <c r="K4134" s="327">
        <v>0</v>
      </c>
      <c r="L4134" s="326">
        <v>0</v>
      </c>
      <c r="N4134" s="327">
        <v>0</v>
      </c>
      <c r="O4134" s="326">
        <v>0</v>
      </c>
      <c r="P4134" s="326">
        <v>0</v>
      </c>
      <c r="Q4134" s="327">
        <v>2</v>
      </c>
      <c r="R4134" s="326">
        <v>1.99999994947575E-5</v>
      </c>
      <c r="S4134" s="325">
        <v>0.5</v>
      </c>
    </row>
    <row r="4135" spans="1:19" x14ac:dyDescent="0.25">
      <c r="A4135" t="s">
        <v>478</v>
      </c>
      <c r="B4135" t="s">
        <v>284</v>
      </c>
      <c r="C4135" t="s">
        <v>309</v>
      </c>
      <c r="D4135" t="s">
        <v>477</v>
      </c>
      <c r="E4135" t="s">
        <v>183</v>
      </c>
      <c r="F4135" t="s">
        <v>237</v>
      </c>
      <c r="G4135" s="133">
        <v>8</v>
      </c>
      <c r="H4135" t="s">
        <v>245</v>
      </c>
      <c r="I4135" t="s">
        <v>576</v>
      </c>
      <c r="J4135" t="s">
        <v>484</v>
      </c>
      <c r="K4135" s="327">
        <v>0</v>
      </c>
      <c r="L4135" s="326">
        <v>0</v>
      </c>
      <c r="N4135" s="327">
        <v>2</v>
      </c>
      <c r="O4135" s="326">
        <v>1.5999999595806E-4</v>
      </c>
      <c r="P4135" s="326">
        <v>1</v>
      </c>
      <c r="Q4135" s="327">
        <v>2</v>
      </c>
      <c r="R4135" s="326">
        <v>1.99999994947575E-5</v>
      </c>
      <c r="S4135" s="325">
        <v>0.5</v>
      </c>
    </row>
    <row r="4136" spans="1:19" x14ac:dyDescent="0.25">
      <c r="A4136" t="s">
        <v>478</v>
      </c>
      <c r="B4136" t="s">
        <v>284</v>
      </c>
      <c r="C4136" t="s">
        <v>309</v>
      </c>
      <c r="D4136" t="s">
        <v>477</v>
      </c>
      <c r="E4136" t="s">
        <v>183</v>
      </c>
      <c r="F4136" t="s">
        <v>237</v>
      </c>
      <c r="G4136" s="133">
        <v>8</v>
      </c>
      <c r="H4136" t="s">
        <v>245</v>
      </c>
      <c r="I4136" t="s">
        <v>576</v>
      </c>
      <c r="J4136" t="s">
        <v>438</v>
      </c>
      <c r="K4136" s="327">
        <v>984</v>
      </c>
      <c r="L4136" s="326">
        <v>1</v>
      </c>
      <c r="N4136" s="327">
        <v>12265</v>
      </c>
      <c r="O4136" s="326">
        <v>0.99984002113342285</v>
      </c>
      <c r="Q4136" s="327">
        <v>123381</v>
      </c>
      <c r="R4136" s="326">
        <v>0.99997001886367798</v>
      </c>
      <c r="S4136" s="325"/>
    </row>
    <row r="4137" spans="1:19" x14ac:dyDescent="0.25">
      <c r="A4137" t="s">
        <v>478</v>
      </c>
      <c r="B4137" t="s">
        <v>284</v>
      </c>
      <c r="C4137" t="s">
        <v>309</v>
      </c>
      <c r="D4137" t="s">
        <v>477</v>
      </c>
      <c r="E4137" t="s">
        <v>183</v>
      </c>
      <c r="F4137" t="s">
        <v>237</v>
      </c>
      <c r="G4137">
        <v>8</v>
      </c>
      <c r="H4137" t="s">
        <v>245</v>
      </c>
      <c r="I4137" t="s">
        <v>504</v>
      </c>
      <c r="J4137" t="s">
        <v>506</v>
      </c>
      <c r="K4137" s="142">
        <v>26</v>
      </c>
      <c r="L4137" s="326">
        <v>2.6419999077916149E-2</v>
      </c>
      <c r="N4137" s="142">
        <v>961</v>
      </c>
      <c r="O4137" s="326">
        <v>7.8340001404285431E-2</v>
      </c>
      <c r="Q4137" s="142">
        <v>14319</v>
      </c>
      <c r="R4137" s="326">
        <v>0.11604999750852581</v>
      </c>
    </row>
    <row r="4138" spans="1:19" x14ac:dyDescent="0.25">
      <c r="A4138" t="s">
        <v>478</v>
      </c>
      <c r="B4138" t="s">
        <v>284</v>
      </c>
      <c r="C4138" t="s">
        <v>309</v>
      </c>
      <c r="D4138" t="s">
        <v>477</v>
      </c>
      <c r="E4138" t="s">
        <v>183</v>
      </c>
      <c r="F4138" t="s">
        <v>237</v>
      </c>
      <c r="G4138">
        <v>8</v>
      </c>
      <c r="H4138" t="s">
        <v>245</v>
      </c>
      <c r="I4138" t="s">
        <v>504</v>
      </c>
      <c r="J4138" t="s">
        <v>424</v>
      </c>
      <c r="K4138" s="142">
        <v>127</v>
      </c>
      <c r="L4138" s="326">
        <v>0.12906999886035919</v>
      </c>
      <c r="M4138" s="326">
        <v>0.1325699985027313</v>
      </c>
      <c r="N4138" s="142">
        <v>1311</v>
      </c>
      <c r="O4138" s="326">
        <v>0.1068700030446053</v>
      </c>
      <c r="P4138" s="326">
        <v>0.11596000194549561</v>
      </c>
      <c r="Q4138" s="142">
        <v>13286</v>
      </c>
      <c r="R4138" s="326">
        <v>0.1076800003647804</v>
      </c>
      <c r="S4138" s="326">
        <v>0.12182000279426571</v>
      </c>
    </row>
    <row r="4139" spans="1:19" x14ac:dyDescent="0.25">
      <c r="A4139" t="s">
        <v>478</v>
      </c>
      <c r="B4139" t="s">
        <v>284</v>
      </c>
      <c r="C4139" t="s">
        <v>309</v>
      </c>
      <c r="D4139" t="s">
        <v>477</v>
      </c>
      <c r="E4139" t="s">
        <v>183</v>
      </c>
      <c r="F4139" t="s">
        <v>237</v>
      </c>
      <c r="G4139" s="133">
        <v>8</v>
      </c>
      <c r="H4139" t="s">
        <v>245</v>
      </c>
      <c r="I4139" t="s">
        <v>504</v>
      </c>
      <c r="J4139" t="s">
        <v>455</v>
      </c>
      <c r="K4139" s="327">
        <v>329</v>
      </c>
      <c r="L4139" s="326">
        <v>0.33434998989105219</v>
      </c>
      <c r="M4139" s="326">
        <v>0.34341999888420099</v>
      </c>
      <c r="N4139" s="327">
        <v>4319</v>
      </c>
      <c r="O4139" s="326">
        <v>0.35207998752593989</v>
      </c>
      <c r="P4139" s="326">
        <v>0.38201001286506647</v>
      </c>
      <c r="Q4139" s="327">
        <v>43045</v>
      </c>
      <c r="R4139" s="326">
        <v>0.34887000918388372</v>
      </c>
      <c r="S4139" s="325">
        <v>0.39467000961303711</v>
      </c>
    </row>
    <row r="4140" spans="1:19" x14ac:dyDescent="0.25">
      <c r="A4140" t="s">
        <v>478</v>
      </c>
      <c r="B4140" t="s">
        <v>284</v>
      </c>
      <c r="C4140" t="s">
        <v>309</v>
      </c>
      <c r="D4140" t="s">
        <v>477</v>
      </c>
      <c r="E4140" t="s">
        <v>183</v>
      </c>
      <c r="F4140" t="s">
        <v>237</v>
      </c>
      <c r="G4140" s="133">
        <v>8</v>
      </c>
      <c r="H4140" t="s">
        <v>245</v>
      </c>
      <c r="I4140" t="s">
        <v>504</v>
      </c>
      <c r="J4140" t="s">
        <v>505</v>
      </c>
      <c r="K4140" s="327">
        <v>399</v>
      </c>
      <c r="L4140" s="326">
        <v>0.40549001097679138</v>
      </c>
      <c r="M4140" s="326">
        <v>0.41648998856544489</v>
      </c>
      <c r="N4140" s="327">
        <v>4637</v>
      </c>
      <c r="O4140" s="326">
        <v>0.37801000475883478</v>
      </c>
      <c r="P4140" s="326">
        <v>0.41014000773429871</v>
      </c>
      <c r="Q4140" s="327">
        <v>42835</v>
      </c>
      <c r="R4140" s="326">
        <v>0.34716999530792242</v>
      </c>
      <c r="S4140" s="325">
        <v>0.39274001121521002</v>
      </c>
    </row>
    <row r="4141" spans="1:19" x14ac:dyDescent="0.25">
      <c r="A4141" t="s">
        <v>478</v>
      </c>
      <c r="B4141" t="s">
        <v>284</v>
      </c>
      <c r="C4141" t="s">
        <v>309</v>
      </c>
      <c r="D4141" t="s">
        <v>477</v>
      </c>
      <c r="E4141" t="s">
        <v>183</v>
      </c>
      <c r="F4141" t="s">
        <v>237</v>
      </c>
      <c r="G4141" s="133">
        <v>8</v>
      </c>
      <c r="H4141" t="s">
        <v>245</v>
      </c>
      <c r="I4141" t="s">
        <v>504</v>
      </c>
      <c r="J4141" t="s">
        <v>503</v>
      </c>
      <c r="K4141" s="327">
        <v>103</v>
      </c>
      <c r="L4141" s="326">
        <v>0.1046700030565262</v>
      </c>
      <c r="M4141" s="326">
        <v>0.1075199991464615</v>
      </c>
      <c r="N4141" s="327">
        <v>1039</v>
      </c>
      <c r="O4141" s="326">
        <v>8.4700003266334534E-2</v>
      </c>
      <c r="P4141" s="326">
        <v>9.1899998486042023E-2</v>
      </c>
      <c r="Q4141" s="327">
        <v>9900</v>
      </c>
      <c r="R4141" s="326">
        <v>8.0239996314048767E-2</v>
      </c>
      <c r="S4141" s="325">
        <v>9.0769998729228973E-2</v>
      </c>
    </row>
    <row r="4142" spans="1:19" x14ac:dyDescent="0.25">
      <c r="A4142" t="s">
        <v>478</v>
      </c>
      <c r="B4142" t="s">
        <v>284</v>
      </c>
      <c r="C4142" t="s">
        <v>309</v>
      </c>
      <c r="D4142" t="s">
        <v>477</v>
      </c>
      <c r="E4142" t="s">
        <v>183</v>
      </c>
      <c r="F4142" t="s">
        <v>237</v>
      </c>
      <c r="G4142" s="133">
        <v>8</v>
      </c>
      <c r="H4142" t="s">
        <v>245</v>
      </c>
      <c r="I4142" t="s">
        <v>501</v>
      </c>
      <c r="J4142" t="s">
        <v>502</v>
      </c>
      <c r="K4142" s="327">
        <v>26</v>
      </c>
      <c r="L4142" s="326">
        <v>2.6419999077916149E-2</v>
      </c>
      <c r="N4142" s="327">
        <v>961</v>
      </c>
      <c r="O4142" s="326">
        <v>7.8340001404285431E-2</v>
      </c>
      <c r="Q4142" s="327">
        <v>14319</v>
      </c>
      <c r="R4142" s="326">
        <v>0.11604999750852581</v>
      </c>
      <c r="S4142" s="325"/>
    </row>
    <row r="4143" spans="1:19" x14ac:dyDescent="0.25">
      <c r="A4143" t="s">
        <v>478</v>
      </c>
      <c r="B4143" t="s">
        <v>284</v>
      </c>
      <c r="C4143" t="s">
        <v>309</v>
      </c>
      <c r="D4143" t="s">
        <v>477</v>
      </c>
      <c r="E4143" t="s">
        <v>183</v>
      </c>
      <c r="F4143" t="s">
        <v>237</v>
      </c>
      <c r="G4143" s="133">
        <v>8</v>
      </c>
      <c r="H4143" t="s">
        <v>245</v>
      </c>
      <c r="I4143" t="s">
        <v>501</v>
      </c>
      <c r="J4143" t="s">
        <v>500</v>
      </c>
      <c r="K4143" s="327">
        <v>958</v>
      </c>
      <c r="L4143" s="326">
        <v>0.973580002784729</v>
      </c>
      <c r="M4143" s="326">
        <v>1</v>
      </c>
      <c r="N4143" s="327">
        <v>11306</v>
      </c>
      <c r="O4143" s="326">
        <v>0.92166000604629517</v>
      </c>
      <c r="P4143" s="326">
        <v>1</v>
      </c>
      <c r="Q4143" s="327">
        <v>109066</v>
      </c>
      <c r="R4143" s="326">
        <v>0.88394999504089355</v>
      </c>
      <c r="S4143" s="325">
        <v>1</v>
      </c>
    </row>
    <row r="4144" spans="1:19" x14ac:dyDescent="0.25">
      <c r="A4144" t="s">
        <v>478</v>
      </c>
      <c r="B4144" t="s">
        <v>284</v>
      </c>
      <c r="C4144" t="s">
        <v>309</v>
      </c>
      <c r="D4144" t="s">
        <v>477</v>
      </c>
      <c r="E4144" t="s">
        <v>183</v>
      </c>
      <c r="F4144" t="s">
        <v>237</v>
      </c>
      <c r="G4144" s="133">
        <v>8</v>
      </c>
      <c r="H4144" t="s">
        <v>245</v>
      </c>
      <c r="I4144" t="s">
        <v>577</v>
      </c>
      <c r="J4144" t="s">
        <v>493</v>
      </c>
      <c r="K4144" s="327">
        <v>293</v>
      </c>
      <c r="L4144" s="326">
        <v>0.297760009765625</v>
      </c>
      <c r="N4144" s="327">
        <v>3568</v>
      </c>
      <c r="O4144" s="326">
        <v>0.29085999727249151</v>
      </c>
      <c r="Q4144" s="327">
        <v>45663</v>
      </c>
      <c r="R4144" s="326">
        <v>0.37009000778198242</v>
      </c>
      <c r="S4144" s="325"/>
    </row>
    <row r="4145" spans="1:19" x14ac:dyDescent="0.25">
      <c r="A4145" t="s">
        <v>478</v>
      </c>
      <c r="B4145" t="s">
        <v>284</v>
      </c>
      <c r="C4145" t="s">
        <v>309</v>
      </c>
      <c r="D4145" t="s">
        <v>477</v>
      </c>
      <c r="E4145" t="s">
        <v>183</v>
      </c>
      <c r="F4145" t="s">
        <v>237</v>
      </c>
      <c r="G4145" s="133">
        <v>8</v>
      </c>
      <c r="H4145" t="s">
        <v>245</v>
      </c>
      <c r="I4145" t="s">
        <v>577</v>
      </c>
      <c r="J4145" t="s">
        <v>492</v>
      </c>
      <c r="K4145" s="327">
        <v>519</v>
      </c>
      <c r="L4145" s="326">
        <v>0.52744001150131226</v>
      </c>
      <c r="M4145" s="326">
        <v>0.75108999013900757</v>
      </c>
      <c r="N4145" s="327">
        <v>6927</v>
      </c>
      <c r="O4145" s="326">
        <v>0.5646899938583374</v>
      </c>
      <c r="P4145" s="326">
        <v>0.79629999399185181</v>
      </c>
      <c r="Q4145" s="327">
        <v>63272</v>
      </c>
      <c r="R4145" s="326">
        <v>0.51279997825622559</v>
      </c>
      <c r="S4145" s="325">
        <v>0.81407999992370605</v>
      </c>
    </row>
    <row r="4146" spans="1:19" x14ac:dyDescent="0.25">
      <c r="A4146" t="s">
        <v>478</v>
      </c>
      <c r="B4146" t="s">
        <v>284</v>
      </c>
      <c r="C4146" t="s">
        <v>309</v>
      </c>
      <c r="D4146" t="s">
        <v>477</v>
      </c>
      <c r="E4146" t="s">
        <v>183</v>
      </c>
      <c r="F4146" t="s">
        <v>237</v>
      </c>
      <c r="G4146" s="133">
        <v>8</v>
      </c>
      <c r="H4146" t="s">
        <v>245</v>
      </c>
      <c r="I4146" t="s">
        <v>577</v>
      </c>
      <c r="J4146" t="s">
        <v>491</v>
      </c>
      <c r="K4146" s="327">
        <v>92</v>
      </c>
      <c r="L4146" s="326">
        <v>9.3500003218650818E-2</v>
      </c>
      <c r="M4146" s="326">
        <v>0.13313999772071841</v>
      </c>
      <c r="N4146" s="327">
        <v>1072</v>
      </c>
      <c r="O4146" s="326">
        <v>8.7389998137950897E-2</v>
      </c>
      <c r="P4146" s="326">
        <v>0.1232300028204918</v>
      </c>
      <c r="Q4146" s="327">
        <v>9186</v>
      </c>
      <c r="R4146" s="326">
        <v>7.4450001120567322E-2</v>
      </c>
      <c r="S4146" s="325">
        <v>0.11818999797105791</v>
      </c>
    </row>
    <row r="4147" spans="1:19" x14ac:dyDescent="0.25">
      <c r="A4147" t="s">
        <v>478</v>
      </c>
      <c r="B4147" t="s">
        <v>284</v>
      </c>
      <c r="C4147" t="s">
        <v>309</v>
      </c>
      <c r="D4147" t="s">
        <v>477</v>
      </c>
      <c r="E4147" t="s">
        <v>183</v>
      </c>
      <c r="F4147" t="s">
        <v>237</v>
      </c>
      <c r="G4147" s="133">
        <v>8</v>
      </c>
      <c r="H4147" t="s">
        <v>245</v>
      </c>
      <c r="I4147" t="s">
        <v>577</v>
      </c>
      <c r="J4147" t="s">
        <v>490</v>
      </c>
      <c r="K4147" s="327">
        <v>47</v>
      </c>
      <c r="L4147" s="326">
        <v>4.7759998589754098E-2</v>
      </c>
      <c r="M4147" s="326">
        <v>6.802000105381012E-2</v>
      </c>
      <c r="N4147" s="327">
        <v>412</v>
      </c>
      <c r="O4147" s="326">
        <v>3.3590000122785568E-2</v>
      </c>
      <c r="P4147" s="326">
        <v>4.7359999269247062E-2</v>
      </c>
      <c r="Q4147" s="327">
        <v>3071</v>
      </c>
      <c r="R4147" s="326">
        <v>2.489000000059605E-2</v>
      </c>
      <c r="S4147" s="325">
        <v>3.9510000497102737E-2</v>
      </c>
    </row>
    <row r="4148" spans="1:19" x14ac:dyDescent="0.25">
      <c r="A4148" t="s">
        <v>478</v>
      </c>
      <c r="B4148" t="s">
        <v>284</v>
      </c>
      <c r="C4148" t="s">
        <v>309</v>
      </c>
      <c r="D4148" t="s">
        <v>477</v>
      </c>
      <c r="E4148" t="s">
        <v>183</v>
      </c>
      <c r="F4148" t="s">
        <v>237</v>
      </c>
      <c r="G4148" s="133">
        <v>8</v>
      </c>
      <c r="H4148" t="s">
        <v>245</v>
      </c>
      <c r="I4148" t="s">
        <v>577</v>
      </c>
      <c r="J4148" t="s">
        <v>489</v>
      </c>
      <c r="K4148" s="327">
        <v>28</v>
      </c>
      <c r="L4148" s="326">
        <v>2.845999971032143E-2</v>
      </c>
      <c r="M4148" s="326">
        <v>4.0520001202821732E-2</v>
      </c>
      <c r="N4148" s="327">
        <v>252</v>
      </c>
      <c r="O4148" s="326">
        <v>2.054000087082386E-2</v>
      </c>
      <c r="P4148" s="326">
        <v>2.8969999402761459E-2</v>
      </c>
      <c r="Q4148" s="327">
        <v>1819</v>
      </c>
      <c r="R4148" s="326">
        <v>1.473999954760075E-2</v>
      </c>
      <c r="S4148" s="325">
        <v>2.339999936521053E-2</v>
      </c>
    </row>
    <row r="4149" spans="1:19" x14ac:dyDescent="0.25">
      <c r="A4149" t="s">
        <v>478</v>
      </c>
      <c r="B4149" t="s">
        <v>284</v>
      </c>
      <c r="C4149" t="s">
        <v>309</v>
      </c>
      <c r="D4149" t="s">
        <v>477</v>
      </c>
      <c r="E4149" t="s">
        <v>183</v>
      </c>
      <c r="F4149" t="s">
        <v>237</v>
      </c>
      <c r="G4149">
        <v>8</v>
      </c>
      <c r="H4149" t="s">
        <v>245</v>
      </c>
      <c r="I4149" t="s">
        <v>577</v>
      </c>
      <c r="J4149" t="s">
        <v>488</v>
      </c>
      <c r="K4149" s="142">
        <v>5</v>
      </c>
      <c r="L4149" s="326">
        <v>5.0800000317394733E-3</v>
      </c>
      <c r="M4149" s="326">
        <v>7.2400001809000969E-3</v>
      </c>
      <c r="N4149" s="142">
        <v>36</v>
      </c>
      <c r="O4149" s="326">
        <v>2.9299999587237831E-3</v>
      </c>
      <c r="P4149" s="326">
        <v>4.1399998590350151E-3</v>
      </c>
      <c r="Q4149" s="142">
        <v>374</v>
      </c>
      <c r="R4149" s="326">
        <v>3.03000002168119E-3</v>
      </c>
      <c r="S4149" s="326">
        <v>4.8099998384714127E-3</v>
      </c>
    </row>
    <row r="4150" spans="1:19" x14ac:dyDescent="0.25">
      <c r="A4150" t="s">
        <v>478</v>
      </c>
      <c r="B4150" t="s">
        <v>284</v>
      </c>
      <c r="C4150" t="s">
        <v>309</v>
      </c>
      <c r="D4150" t="s">
        <v>477</v>
      </c>
      <c r="E4150" t="s">
        <v>183</v>
      </c>
      <c r="F4150" t="s">
        <v>237</v>
      </c>
      <c r="G4150" s="133">
        <v>8</v>
      </c>
      <c r="H4150" t="s">
        <v>245</v>
      </c>
      <c r="I4150" t="s">
        <v>499</v>
      </c>
      <c r="J4150" t="s">
        <v>261</v>
      </c>
      <c r="K4150" s="327">
        <v>978</v>
      </c>
      <c r="L4150" s="326">
        <v>0.99390000104904175</v>
      </c>
      <c r="N4150" s="327">
        <v>12179</v>
      </c>
      <c r="O4150" s="326">
        <v>0.99282997846603394</v>
      </c>
      <c r="Q4150" s="327">
        <v>122496</v>
      </c>
      <c r="R4150" s="326">
        <v>0.99278998374938965</v>
      </c>
      <c r="S4150" s="325"/>
    </row>
    <row r="4151" spans="1:19" x14ac:dyDescent="0.25">
      <c r="A4151" t="s">
        <v>478</v>
      </c>
      <c r="B4151" t="s">
        <v>284</v>
      </c>
      <c r="C4151" t="s">
        <v>309</v>
      </c>
      <c r="D4151" t="s">
        <v>477</v>
      </c>
      <c r="E4151" t="s">
        <v>183</v>
      </c>
      <c r="F4151" t="s">
        <v>237</v>
      </c>
      <c r="G4151" s="133">
        <v>8</v>
      </c>
      <c r="H4151" t="s">
        <v>245</v>
      </c>
      <c r="I4151" t="s">
        <v>499</v>
      </c>
      <c r="J4151" t="s">
        <v>262</v>
      </c>
      <c r="K4151" s="327">
        <v>6</v>
      </c>
      <c r="L4151" s="326">
        <v>6.0999998822808266E-3</v>
      </c>
      <c r="N4151" s="327">
        <v>88</v>
      </c>
      <c r="O4151" s="326">
        <v>7.1700001135468483E-3</v>
      </c>
      <c r="Q4151" s="327">
        <v>889</v>
      </c>
      <c r="R4151" s="326">
        <v>7.2099999524652958E-3</v>
      </c>
      <c r="S4151" s="325"/>
    </row>
    <row r="4152" spans="1:19" x14ac:dyDescent="0.25">
      <c r="A4152" t="s">
        <v>478</v>
      </c>
      <c r="B4152" t="s">
        <v>284</v>
      </c>
      <c r="C4152" t="s">
        <v>309</v>
      </c>
      <c r="D4152" t="s">
        <v>477</v>
      </c>
      <c r="E4152" t="s">
        <v>183</v>
      </c>
      <c r="F4152" t="s">
        <v>237</v>
      </c>
      <c r="G4152" s="133">
        <v>8</v>
      </c>
      <c r="H4152" t="s">
        <v>245</v>
      </c>
      <c r="I4152" t="s">
        <v>578</v>
      </c>
      <c r="J4152" t="s">
        <v>498</v>
      </c>
      <c r="K4152" s="327">
        <v>253</v>
      </c>
      <c r="L4152" s="326">
        <v>0.25710999965667719</v>
      </c>
      <c r="N4152" s="327">
        <v>2713</v>
      </c>
      <c r="O4152" s="326">
        <v>0.2211599946022034</v>
      </c>
      <c r="Q4152" s="327">
        <v>17871</v>
      </c>
      <c r="R4152" s="326">
        <v>0.1448400020599365</v>
      </c>
      <c r="S4152" s="325"/>
    </row>
    <row r="4153" spans="1:19" x14ac:dyDescent="0.25">
      <c r="A4153" t="s">
        <v>478</v>
      </c>
      <c r="B4153" t="s">
        <v>284</v>
      </c>
      <c r="C4153" t="s">
        <v>309</v>
      </c>
      <c r="D4153" t="s">
        <v>477</v>
      </c>
      <c r="E4153" t="s">
        <v>183</v>
      </c>
      <c r="F4153" t="s">
        <v>237</v>
      </c>
      <c r="G4153" s="133">
        <v>8</v>
      </c>
      <c r="H4153" t="s">
        <v>245</v>
      </c>
      <c r="I4153" t="s">
        <v>578</v>
      </c>
      <c r="J4153" t="s">
        <v>497</v>
      </c>
      <c r="K4153" s="327">
        <v>191</v>
      </c>
      <c r="L4153" s="326">
        <v>0.19411000609397891</v>
      </c>
      <c r="N4153" s="327">
        <v>2240</v>
      </c>
      <c r="O4153" s="326">
        <v>0.18260000646114349</v>
      </c>
      <c r="Q4153" s="327">
        <v>21943</v>
      </c>
      <c r="R4153" s="326">
        <v>0.17783999443054199</v>
      </c>
      <c r="S4153" s="325"/>
    </row>
    <row r="4154" spans="1:19" x14ac:dyDescent="0.25">
      <c r="A4154" t="s">
        <v>478</v>
      </c>
      <c r="B4154" t="s">
        <v>284</v>
      </c>
      <c r="C4154" t="s">
        <v>309</v>
      </c>
      <c r="D4154" t="s">
        <v>477</v>
      </c>
      <c r="E4154" t="s">
        <v>183</v>
      </c>
      <c r="F4154" t="s">
        <v>237</v>
      </c>
      <c r="G4154" s="133">
        <v>8</v>
      </c>
      <c r="H4154" t="s">
        <v>245</v>
      </c>
      <c r="I4154" t="s">
        <v>578</v>
      </c>
      <c r="J4154" t="s">
        <v>496</v>
      </c>
      <c r="K4154" s="327">
        <v>179</v>
      </c>
      <c r="L4154" s="326">
        <v>0.18190999329090121</v>
      </c>
      <c r="N4154" s="327">
        <v>2633</v>
      </c>
      <c r="O4154" s="326">
        <v>0.21464000642299649</v>
      </c>
      <c r="Q4154" s="327">
        <v>25988</v>
      </c>
      <c r="R4154" s="326">
        <v>0.21062999963760379</v>
      </c>
      <c r="S4154" s="325"/>
    </row>
    <row r="4155" spans="1:19" x14ac:dyDescent="0.25">
      <c r="A4155" t="s">
        <v>478</v>
      </c>
      <c r="B4155" t="s">
        <v>284</v>
      </c>
      <c r="C4155" t="s">
        <v>309</v>
      </c>
      <c r="D4155" t="s">
        <v>477</v>
      </c>
      <c r="E4155" t="s">
        <v>183</v>
      </c>
      <c r="F4155" t="s">
        <v>237</v>
      </c>
      <c r="G4155" s="133">
        <v>8</v>
      </c>
      <c r="H4155" t="s">
        <v>245</v>
      </c>
      <c r="I4155" t="s">
        <v>578</v>
      </c>
      <c r="J4155" t="s">
        <v>495</v>
      </c>
      <c r="K4155" s="327">
        <v>256</v>
      </c>
      <c r="L4155" s="326">
        <v>0.26015999913215643</v>
      </c>
      <c r="N4155" s="327">
        <v>2581</v>
      </c>
      <c r="O4155" s="326">
        <v>0.21040000021457669</v>
      </c>
      <c r="Q4155" s="327">
        <v>27975</v>
      </c>
      <c r="R4155" s="326">
        <v>0.22673000395298001</v>
      </c>
      <c r="S4155" s="325"/>
    </row>
    <row r="4156" spans="1:19" x14ac:dyDescent="0.25">
      <c r="A4156" t="s">
        <v>478</v>
      </c>
      <c r="B4156" t="s">
        <v>284</v>
      </c>
      <c r="C4156" t="s">
        <v>309</v>
      </c>
      <c r="D4156" t="s">
        <v>477</v>
      </c>
      <c r="E4156" t="s">
        <v>183</v>
      </c>
      <c r="F4156" t="s">
        <v>237</v>
      </c>
      <c r="G4156" s="133">
        <v>8</v>
      </c>
      <c r="H4156" t="s">
        <v>245</v>
      </c>
      <c r="I4156" t="s">
        <v>578</v>
      </c>
      <c r="J4156" t="s">
        <v>494</v>
      </c>
      <c r="K4156" s="327">
        <v>105</v>
      </c>
      <c r="L4156" s="326">
        <v>0.1067100018262863</v>
      </c>
      <c r="N4156" s="327">
        <v>2100</v>
      </c>
      <c r="O4156" s="326">
        <v>0.1711899936199188</v>
      </c>
      <c r="Q4156" s="327">
        <v>29608</v>
      </c>
      <c r="R4156" s="326">
        <v>0.23995999991893771</v>
      </c>
      <c r="S4156" s="325"/>
    </row>
    <row r="4157" spans="1:19" x14ac:dyDescent="0.25">
      <c r="A4157" t="s">
        <v>478</v>
      </c>
      <c r="B4157" t="s">
        <v>284</v>
      </c>
      <c r="C4157" t="s">
        <v>309</v>
      </c>
      <c r="D4157" t="s">
        <v>477</v>
      </c>
      <c r="E4157" t="s">
        <v>183</v>
      </c>
      <c r="F4157" t="s">
        <v>237</v>
      </c>
      <c r="G4157" s="133">
        <v>8</v>
      </c>
      <c r="H4157" t="s">
        <v>245</v>
      </c>
      <c r="I4157" t="s">
        <v>476</v>
      </c>
      <c r="J4157" t="s">
        <v>482</v>
      </c>
      <c r="K4157" s="327">
        <v>672</v>
      </c>
      <c r="L4157" s="326">
        <v>0.68292999267578125</v>
      </c>
      <c r="M4157" s="326">
        <v>0.70366001129150391</v>
      </c>
      <c r="N4157" s="327">
        <v>8908</v>
      </c>
      <c r="O4157" s="326">
        <v>0.72618001699447632</v>
      </c>
      <c r="P4157" s="326">
        <v>0.75383001565933228</v>
      </c>
      <c r="Q4157" s="327">
        <v>91484</v>
      </c>
      <c r="R4157" s="326">
        <v>0.74145001173019409</v>
      </c>
      <c r="S4157" s="325">
        <v>0.77395999431610107</v>
      </c>
    </row>
    <row r="4158" spans="1:19" x14ac:dyDescent="0.25">
      <c r="A4158" t="s">
        <v>478</v>
      </c>
      <c r="B4158" t="s">
        <v>284</v>
      </c>
      <c r="C4158" t="s">
        <v>309</v>
      </c>
      <c r="D4158" t="s">
        <v>477</v>
      </c>
      <c r="E4158" t="s">
        <v>183</v>
      </c>
      <c r="F4158" t="s">
        <v>237</v>
      </c>
      <c r="G4158">
        <v>8</v>
      </c>
      <c r="H4158" t="s">
        <v>245</v>
      </c>
      <c r="I4158" t="s">
        <v>476</v>
      </c>
      <c r="J4158" t="s">
        <v>481</v>
      </c>
      <c r="K4158" s="142">
        <v>109</v>
      </c>
      <c r="L4158" s="326">
        <v>0.11077000200748439</v>
      </c>
      <c r="M4158" s="326">
        <v>0.1141399964690208</v>
      </c>
      <c r="N4158" s="142">
        <v>1293</v>
      </c>
      <c r="O4158" s="326">
        <v>0.1054000034928322</v>
      </c>
      <c r="P4158" s="326">
        <v>0.10942000150680541</v>
      </c>
      <c r="Q4158" s="142">
        <v>12086</v>
      </c>
      <c r="R4158" s="326">
        <v>9.7949996590614319E-2</v>
      </c>
      <c r="S4158" s="326">
        <v>0.1022500023245811</v>
      </c>
    </row>
    <row r="4159" spans="1:19" x14ac:dyDescent="0.25">
      <c r="A4159" t="s">
        <v>478</v>
      </c>
      <c r="B4159" t="s">
        <v>284</v>
      </c>
      <c r="C4159" t="s">
        <v>309</v>
      </c>
      <c r="D4159" t="s">
        <v>477</v>
      </c>
      <c r="E4159" t="s">
        <v>183</v>
      </c>
      <c r="F4159" t="s">
        <v>237</v>
      </c>
      <c r="G4159" s="133">
        <v>8</v>
      </c>
      <c r="H4159" t="s">
        <v>245</v>
      </c>
      <c r="I4159" t="s">
        <v>476</v>
      </c>
      <c r="J4159" t="s">
        <v>480</v>
      </c>
      <c r="K4159" s="327">
        <v>97</v>
      </c>
      <c r="L4159" s="326">
        <v>9.8580002784729004E-2</v>
      </c>
      <c r="M4159" s="326">
        <v>0.1015700027346611</v>
      </c>
      <c r="N4159" s="327">
        <v>938</v>
      </c>
      <c r="O4159" s="326">
        <v>7.647000253200531E-2</v>
      </c>
      <c r="P4159" s="326">
        <v>7.937999814748764E-2</v>
      </c>
      <c r="Q4159" s="327">
        <v>8487</v>
      </c>
      <c r="R4159" s="326">
        <v>6.8779997527599335E-2</v>
      </c>
      <c r="S4159" s="325">
        <v>7.1800000965595245E-2</v>
      </c>
    </row>
    <row r="4160" spans="1:19" x14ac:dyDescent="0.25">
      <c r="A4160" t="s">
        <v>478</v>
      </c>
      <c r="B4160" t="s">
        <v>284</v>
      </c>
      <c r="C4160" t="s">
        <v>309</v>
      </c>
      <c r="D4160" t="s">
        <v>477</v>
      </c>
      <c r="E4160" t="s">
        <v>183</v>
      </c>
      <c r="F4160" t="s">
        <v>237</v>
      </c>
      <c r="G4160" s="133">
        <v>8</v>
      </c>
      <c r="H4160" t="s">
        <v>245</v>
      </c>
      <c r="I4160" t="s">
        <v>476</v>
      </c>
      <c r="J4160" t="s">
        <v>479</v>
      </c>
      <c r="K4160" s="327">
        <v>29</v>
      </c>
      <c r="L4160" s="326">
        <v>2.9470000416040421E-2</v>
      </c>
      <c r="N4160" s="327">
        <v>450</v>
      </c>
      <c r="O4160" s="326">
        <v>3.6680001765489578E-2</v>
      </c>
      <c r="Q4160" s="327">
        <v>5183</v>
      </c>
      <c r="R4160" s="326">
        <v>4.2010001838207238E-2</v>
      </c>
      <c r="S4160" s="325"/>
    </row>
    <row r="4161" spans="1:19" x14ac:dyDescent="0.25">
      <c r="A4161" t="s">
        <v>478</v>
      </c>
      <c r="B4161" t="s">
        <v>284</v>
      </c>
      <c r="C4161" t="s">
        <v>309</v>
      </c>
      <c r="D4161" t="s">
        <v>477</v>
      </c>
      <c r="E4161" t="s">
        <v>183</v>
      </c>
      <c r="F4161" t="s">
        <v>237</v>
      </c>
      <c r="G4161" s="133">
        <v>8</v>
      </c>
      <c r="H4161" t="s">
        <v>245</v>
      </c>
      <c r="I4161" t="s">
        <v>476</v>
      </c>
      <c r="J4161" t="s">
        <v>475</v>
      </c>
      <c r="K4161" s="327">
        <v>77</v>
      </c>
      <c r="L4161" s="326">
        <v>7.8249998390674591E-2</v>
      </c>
      <c r="M4161" s="326">
        <v>8.0629996955394745E-2</v>
      </c>
      <c r="N4161" s="327">
        <v>678</v>
      </c>
      <c r="O4161" s="326">
        <v>5.5270001292228699E-2</v>
      </c>
      <c r="P4161" s="326">
        <v>5.7369999587535858E-2</v>
      </c>
      <c r="Q4161" s="327">
        <v>6145</v>
      </c>
      <c r="R4161" s="326">
        <v>4.9800001084804528E-2</v>
      </c>
      <c r="S4161" s="325">
        <v>5.1989998668432243E-2</v>
      </c>
    </row>
    <row r="4162" spans="1:19" x14ac:dyDescent="0.25">
      <c r="A4162" t="s">
        <v>478</v>
      </c>
      <c r="B4162" t="s">
        <v>284</v>
      </c>
      <c r="C4162" t="s">
        <v>309</v>
      </c>
      <c r="D4162" t="s">
        <v>477</v>
      </c>
      <c r="E4162" t="s">
        <v>156</v>
      </c>
      <c r="F4162" t="s">
        <v>157</v>
      </c>
      <c r="G4162">
        <v>20</v>
      </c>
      <c r="H4162" t="s">
        <v>274</v>
      </c>
      <c r="I4162" t="s">
        <v>525</v>
      </c>
      <c r="J4162" t="s">
        <v>530</v>
      </c>
      <c r="K4162" s="142">
        <v>2</v>
      </c>
      <c r="L4162" s="326">
        <v>4.4300002045929432E-3</v>
      </c>
      <c r="N4162" s="142">
        <v>35</v>
      </c>
      <c r="O4162" s="326">
        <v>5.260000005364418E-3</v>
      </c>
      <c r="Q4162" s="142">
        <v>595</v>
      </c>
      <c r="R4162" s="326">
        <v>4.8199999146163464E-3</v>
      </c>
    </row>
    <row r="4163" spans="1:19" x14ac:dyDescent="0.25">
      <c r="A4163" t="s">
        <v>478</v>
      </c>
      <c r="B4163" t="s">
        <v>284</v>
      </c>
      <c r="C4163" t="s">
        <v>309</v>
      </c>
      <c r="D4163" t="s">
        <v>477</v>
      </c>
      <c r="E4163" t="s">
        <v>156</v>
      </c>
      <c r="F4163" t="s">
        <v>157</v>
      </c>
      <c r="G4163" s="133">
        <v>20</v>
      </c>
      <c r="H4163" t="s">
        <v>274</v>
      </c>
      <c r="I4163" t="s">
        <v>525</v>
      </c>
      <c r="J4163" t="s">
        <v>529</v>
      </c>
      <c r="K4163" s="327">
        <v>22</v>
      </c>
      <c r="L4163" s="326">
        <v>4.8780001699924469E-2</v>
      </c>
      <c r="N4163" s="327">
        <v>280</v>
      </c>
      <c r="O4163" s="326">
        <v>4.2109999805688858E-2</v>
      </c>
      <c r="Q4163" s="327">
        <v>4962</v>
      </c>
      <c r="R4163" s="326">
        <v>4.0219999849796302E-2</v>
      </c>
      <c r="S4163" s="325"/>
    </row>
    <row r="4164" spans="1:19" x14ac:dyDescent="0.25">
      <c r="A4164" t="s">
        <v>478</v>
      </c>
      <c r="B4164" t="s">
        <v>284</v>
      </c>
      <c r="C4164" t="s">
        <v>309</v>
      </c>
      <c r="D4164" t="s">
        <v>477</v>
      </c>
      <c r="E4164" t="s">
        <v>156</v>
      </c>
      <c r="F4164" t="s">
        <v>157</v>
      </c>
      <c r="G4164">
        <v>20</v>
      </c>
      <c r="H4164" t="s">
        <v>274</v>
      </c>
      <c r="I4164" t="s">
        <v>525</v>
      </c>
      <c r="J4164" t="s">
        <v>528</v>
      </c>
      <c r="K4164" s="142">
        <v>56</v>
      </c>
      <c r="L4164" s="326">
        <v>0.1241699978709221</v>
      </c>
      <c r="N4164" s="142">
        <v>858</v>
      </c>
      <c r="O4164" s="326">
        <v>0.129040002822876</v>
      </c>
      <c r="Q4164" s="142">
        <v>15699</v>
      </c>
      <c r="R4164" s="326">
        <v>0.12724000215530401</v>
      </c>
    </row>
    <row r="4165" spans="1:19" x14ac:dyDescent="0.25">
      <c r="A4165" t="s">
        <v>478</v>
      </c>
      <c r="B4165" t="s">
        <v>284</v>
      </c>
      <c r="C4165" t="s">
        <v>309</v>
      </c>
      <c r="D4165" t="s">
        <v>477</v>
      </c>
      <c r="E4165" t="s">
        <v>156</v>
      </c>
      <c r="F4165" t="s">
        <v>157</v>
      </c>
      <c r="G4165" s="133">
        <v>20</v>
      </c>
      <c r="H4165" t="s">
        <v>274</v>
      </c>
      <c r="I4165" t="s">
        <v>525</v>
      </c>
      <c r="J4165" t="s">
        <v>527</v>
      </c>
      <c r="K4165" s="327">
        <v>82</v>
      </c>
      <c r="L4165" s="326">
        <v>0.18182000517845151</v>
      </c>
      <c r="N4165" s="327">
        <v>1597</v>
      </c>
      <c r="O4165" s="326">
        <v>0.24018999934196469</v>
      </c>
      <c r="Q4165" s="327">
        <v>30576</v>
      </c>
      <c r="R4165" s="326">
        <v>0.2478100061416626</v>
      </c>
      <c r="S4165" s="325"/>
    </row>
    <row r="4166" spans="1:19" x14ac:dyDescent="0.25">
      <c r="A4166" t="s">
        <v>478</v>
      </c>
      <c r="B4166" t="s">
        <v>284</v>
      </c>
      <c r="C4166" t="s">
        <v>309</v>
      </c>
      <c r="D4166" t="s">
        <v>477</v>
      </c>
      <c r="E4166" t="s">
        <v>156</v>
      </c>
      <c r="F4166" t="s">
        <v>157</v>
      </c>
      <c r="G4166" s="133">
        <v>20</v>
      </c>
      <c r="H4166" t="s">
        <v>274</v>
      </c>
      <c r="I4166" t="s">
        <v>525</v>
      </c>
      <c r="J4166" t="s">
        <v>526</v>
      </c>
      <c r="K4166" s="327">
        <v>75</v>
      </c>
      <c r="L4166" s="326">
        <v>0.16629999876022339</v>
      </c>
      <c r="N4166" s="327">
        <v>1560</v>
      </c>
      <c r="O4166" s="326">
        <v>0.23462000489234919</v>
      </c>
      <c r="Q4166" s="327">
        <v>30917</v>
      </c>
      <c r="R4166" s="326">
        <v>0.25056999921798712</v>
      </c>
      <c r="S4166" s="325"/>
    </row>
    <row r="4167" spans="1:19" x14ac:dyDescent="0.25">
      <c r="A4167" t="s">
        <v>478</v>
      </c>
      <c r="B4167" t="s">
        <v>284</v>
      </c>
      <c r="C4167" t="s">
        <v>309</v>
      </c>
      <c r="D4167" t="s">
        <v>477</v>
      </c>
      <c r="E4167" t="s">
        <v>156</v>
      </c>
      <c r="F4167" t="s">
        <v>157</v>
      </c>
      <c r="G4167" s="133">
        <v>20</v>
      </c>
      <c r="H4167" t="s">
        <v>274</v>
      </c>
      <c r="I4167" t="s">
        <v>525</v>
      </c>
      <c r="J4167" t="s">
        <v>259</v>
      </c>
      <c r="K4167" s="327">
        <v>97</v>
      </c>
      <c r="L4167" s="326">
        <v>0.21507999300956729</v>
      </c>
      <c r="N4167" s="327">
        <v>1290</v>
      </c>
      <c r="O4167" s="326">
        <v>0.194010004401207</v>
      </c>
      <c r="Q4167" s="327">
        <v>23351</v>
      </c>
      <c r="R4167" s="326">
        <v>0.18925000727176669</v>
      </c>
      <c r="S4167" s="325"/>
    </row>
    <row r="4168" spans="1:19" x14ac:dyDescent="0.25">
      <c r="A4168" t="s">
        <v>478</v>
      </c>
      <c r="B4168" t="s">
        <v>284</v>
      </c>
      <c r="C4168" t="s">
        <v>309</v>
      </c>
      <c r="D4168" t="s">
        <v>477</v>
      </c>
      <c r="E4168" t="s">
        <v>156</v>
      </c>
      <c r="F4168" t="s">
        <v>157</v>
      </c>
      <c r="G4168" s="133">
        <v>20</v>
      </c>
      <c r="H4168" t="s">
        <v>274</v>
      </c>
      <c r="I4168" t="s">
        <v>525</v>
      </c>
      <c r="J4168" t="s">
        <v>260</v>
      </c>
      <c r="K4168" s="327">
        <v>117</v>
      </c>
      <c r="L4168" s="326">
        <v>0.2594200074672699</v>
      </c>
      <c r="N4168" s="327">
        <v>1029</v>
      </c>
      <c r="O4168" s="326">
        <v>0.15476000308990481</v>
      </c>
      <c r="Q4168" s="327">
        <v>17285</v>
      </c>
      <c r="R4168" s="326">
        <v>0.14009000360965729</v>
      </c>
      <c r="S4168" s="325"/>
    </row>
    <row r="4169" spans="1:19" x14ac:dyDescent="0.25">
      <c r="A4169" t="s">
        <v>478</v>
      </c>
      <c r="B4169" t="s">
        <v>284</v>
      </c>
      <c r="C4169" t="s">
        <v>309</v>
      </c>
      <c r="D4169" t="s">
        <v>477</v>
      </c>
      <c r="E4169" t="s">
        <v>156</v>
      </c>
      <c r="F4169" t="s">
        <v>157</v>
      </c>
      <c r="G4169" s="133">
        <v>20</v>
      </c>
      <c r="H4169" t="s">
        <v>274</v>
      </c>
      <c r="I4169" t="s">
        <v>521</v>
      </c>
      <c r="J4169" t="s">
        <v>524</v>
      </c>
      <c r="K4169" s="327">
        <v>357</v>
      </c>
      <c r="L4169" s="326">
        <v>0.79157000780105591</v>
      </c>
      <c r="M4169" s="326">
        <v>0.81321001052856445</v>
      </c>
      <c r="N4169" s="327">
        <v>5503</v>
      </c>
      <c r="O4169" s="326">
        <v>0.82763999700546265</v>
      </c>
      <c r="P4169" s="326">
        <v>0.85503000020980835</v>
      </c>
      <c r="Q4169" s="327">
        <v>99716</v>
      </c>
      <c r="R4169" s="326">
        <v>0.80817002058029175</v>
      </c>
      <c r="S4169" s="325">
        <v>0.84360998868942261</v>
      </c>
    </row>
    <row r="4170" spans="1:19" x14ac:dyDescent="0.25">
      <c r="A4170" t="s">
        <v>478</v>
      </c>
      <c r="B4170" t="s">
        <v>284</v>
      </c>
      <c r="C4170" t="s">
        <v>309</v>
      </c>
      <c r="D4170" t="s">
        <v>477</v>
      </c>
      <c r="E4170" t="s">
        <v>156</v>
      </c>
      <c r="F4170" t="s">
        <v>157</v>
      </c>
      <c r="G4170">
        <v>20</v>
      </c>
      <c r="H4170" t="s">
        <v>274</v>
      </c>
      <c r="I4170" t="s">
        <v>521</v>
      </c>
      <c r="J4170" t="s">
        <v>523</v>
      </c>
      <c r="K4170" s="142">
        <v>38</v>
      </c>
      <c r="L4170" s="326">
        <v>8.42600017786026E-2</v>
      </c>
      <c r="M4170" s="326">
        <v>8.6560003459453583E-2</v>
      </c>
      <c r="N4170" s="142">
        <v>568</v>
      </c>
      <c r="O4170" s="326">
        <v>8.5430003702640533E-2</v>
      </c>
      <c r="P4170" s="326">
        <v>8.8249996304512024E-2</v>
      </c>
      <c r="Q4170" s="142">
        <v>10969</v>
      </c>
      <c r="R4170" s="326">
        <v>8.8899999856948853E-2</v>
      </c>
      <c r="S4170" s="326">
        <v>9.2799998819828033E-2</v>
      </c>
    </row>
    <row r="4171" spans="1:19" x14ac:dyDescent="0.25">
      <c r="A4171" t="s">
        <v>478</v>
      </c>
      <c r="B4171" t="s">
        <v>284</v>
      </c>
      <c r="C4171" t="s">
        <v>309</v>
      </c>
      <c r="D4171" t="s">
        <v>477</v>
      </c>
      <c r="E4171" t="s">
        <v>156</v>
      </c>
      <c r="F4171" t="s">
        <v>157</v>
      </c>
      <c r="G4171" s="133">
        <v>20</v>
      </c>
      <c r="H4171" t="s">
        <v>274</v>
      </c>
      <c r="I4171" t="s">
        <v>521</v>
      </c>
      <c r="J4171" t="s">
        <v>522</v>
      </c>
      <c r="K4171" s="327">
        <v>44</v>
      </c>
      <c r="L4171" s="326">
        <v>9.7560003399848938E-2</v>
      </c>
      <c r="M4171" s="326">
        <v>0.1002300009131432</v>
      </c>
      <c r="N4171" s="327">
        <v>365</v>
      </c>
      <c r="O4171" s="326">
        <v>5.4900001734495163E-2</v>
      </c>
      <c r="P4171" s="326">
        <v>5.6710001081228263E-2</v>
      </c>
      <c r="Q4171" s="327">
        <v>7517</v>
      </c>
      <c r="R4171" s="326">
        <v>6.0920000076293952E-2</v>
      </c>
      <c r="S4171" s="325">
        <v>6.3589997589588165E-2</v>
      </c>
    </row>
    <row r="4172" spans="1:19" x14ac:dyDescent="0.25">
      <c r="A4172" t="s">
        <v>478</v>
      </c>
      <c r="B4172" t="s">
        <v>284</v>
      </c>
      <c r="C4172" t="s">
        <v>309</v>
      </c>
      <c r="D4172" t="s">
        <v>477</v>
      </c>
      <c r="E4172" t="s">
        <v>156</v>
      </c>
      <c r="F4172" t="s">
        <v>157</v>
      </c>
      <c r="G4172" s="133">
        <v>20</v>
      </c>
      <c r="H4172" t="s">
        <v>274</v>
      </c>
      <c r="I4172" t="s">
        <v>521</v>
      </c>
      <c r="J4172" t="s">
        <v>438</v>
      </c>
      <c r="K4172" s="327">
        <v>12</v>
      </c>
      <c r="L4172" s="326">
        <v>2.6610000059008598E-2</v>
      </c>
      <c r="N4172" s="327">
        <v>213</v>
      </c>
      <c r="O4172" s="326">
        <v>3.2030001282691963E-2</v>
      </c>
      <c r="Q4172" s="327">
        <v>5183</v>
      </c>
      <c r="R4172" s="326">
        <v>4.2010001838207238E-2</v>
      </c>
      <c r="S4172" s="325"/>
    </row>
    <row r="4173" spans="1:19" x14ac:dyDescent="0.25">
      <c r="A4173" t="s">
        <v>478</v>
      </c>
      <c r="B4173" t="s">
        <v>284</v>
      </c>
      <c r="C4173" t="s">
        <v>309</v>
      </c>
      <c r="D4173" t="s">
        <v>477</v>
      </c>
      <c r="E4173" t="s">
        <v>156</v>
      </c>
      <c r="F4173" t="s">
        <v>157</v>
      </c>
      <c r="G4173" s="133">
        <v>20</v>
      </c>
      <c r="H4173" t="s">
        <v>274</v>
      </c>
      <c r="I4173" t="s">
        <v>517</v>
      </c>
      <c r="J4173" t="s">
        <v>520</v>
      </c>
      <c r="K4173" s="327">
        <v>150</v>
      </c>
      <c r="L4173" s="326">
        <v>0.3325900137424469</v>
      </c>
      <c r="N4173" s="327">
        <v>2271</v>
      </c>
      <c r="O4173" s="326">
        <v>0.3415600061416626</v>
      </c>
      <c r="Q4173" s="327">
        <v>43571</v>
      </c>
      <c r="R4173" s="326">
        <v>0.35313001275062561</v>
      </c>
      <c r="S4173" s="325"/>
    </row>
    <row r="4174" spans="1:19" x14ac:dyDescent="0.25">
      <c r="A4174" t="s">
        <v>478</v>
      </c>
      <c r="B4174" t="s">
        <v>284</v>
      </c>
      <c r="C4174" t="s">
        <v>309</v>
      </c>
      <c r="D4174" t="s">
        <v>477</v>
      </c>
      <c r="E4174" t="s">
        <v>156</v>
      </c>
      <c r="F4174" t="s">
        <v>157</v>
      </c>
      <c r="G4174" s="133">
        <v>20</v>
      </c>
      <c r="H4174" t="s">
        <v>274</v>
      </c>
      <c r="I4174" t="s">
        <v>517</v>
      </c>
      <c r="J4174" t="s">
        <v>519</v>
      </c>
      <c r="K4174" s="327">
        <v>149</v>
      </c>
      <c r="L4174" s="326">
        <v>0.33037999272346502</v>
      </c>
      <c r="N4174" s="327">
        <v>1912</v>
      </c>
      <c r="O4174" s="326">
        <v>0.28755998611450201</v>
      </c>
      <c r="Q4174" s="327">
        <v>34904</v>
      </c>
      <c r="R4174" s="326">
        <v>0.28288999199867249</v>
      </c>
      <c r="S4174" s="325"/>
    </row>
    <row r="4175" spans="1:19" x14ac:dyDescent="0.25">
      <c r="A4175" t="s">
        <v>478</v>
      </c>
      <c r="B4175" t="s">
        <v>284</v>
      </c>
      <c r="C4175" t="s">
        <v>309</v>
      </c>
      <c r="D4175" t="s">
        <v>477</v>
      </c>
      <c r="E4175" t="s">
        <v>156</v>
      </c>
      <c r="F4175" t="s">
        <v>157</v>
      </c>
      <c r="G4175" s="133">
        <v>20</v>
      </c>
      <c r="H4175" t="s">
        <v>274</v>
      </c>
      <c r="I4175" t="s">
        <v>517</v>
      </c>
      <c r="J4175" t="s">
        <v>518</v>
      </c>
      <c r="K4175" s="327">
        <v>152</v>
      </c>
      <c r="L4175" s="326">
        <v>0.33702999353408808</v>
      </c>
      <c r="N4175" s="327">
        <v>2466</v>
      </c>
      <c r="O4175" s="326">
        <v>0.37088000774383539</v>
      </c>
      <c r="Q4175" s="327">
        <v>44910</v>
      </c>
      <c r="R4175" s="326">
        <v>0.3639799952507019</v>
      </c>
      <c r="S4175" s="325"/>
    </row>
    <row r="4176" spans="1:19" x14ac:dyDescent="0.25">
      <c r="A4176" t="s">
        <v>478</v>
      </c>
      <c r="B4176" t="s">
        <v>284</v>
      </c>
      <c r="C4176" t="s">
        <v>309</v>
      </c>
      <c r="D4176" t="s">
        <v>477</v>
      </c>
      <c r="E4176" t="s">
        <v>156</v>
      </c>
      <c r="F4176" t="s">
        <v>157</v>
      </c>
      <c r="G4176">
        <v>20</v>
      </c>
      <c r="H4176" t="s">
        <v>274</v>
      </c>
      <c r="I4176" t="s">
        <v>513</v>
      </c>
      <c r="J4176" t="s">
        <v>516</v>
      </c>
      <c r="K4176" s="142">
        <v>37</v>
      </c>
      <c r="L4176" s="326">
        <v>8.2039996981620789E-2</v>
      </c>
      <c r="M4176" s="326">
        <v>8.5450001060962677E-2</v>
      </c>
      <c r="N4176" s="142">
        <v>297</v>
      </c>
      <c r="O4176" s="326">
        <v>4.4670000672340393E-2</v>
      </c>
      <c r="P4176" s="326">
        <v>4.6969998627901077E-2</v>
      </c>
      <c r="Q4176" s="142">
        <v>4179</v>
      </c>
      <c r="R4176" s="326">
        <v>3.3870000392198563E-2</v>
      </c>
      <c r="S4176" s="326">
        <v>3.8320001214742661E-2</v>
      </c>
    </row>
    <row r="4177" spans="1:19" x14ac:dyDescent="0.25">
      <c r="A4177" t="s">
        <v>478</v>
      </c>
      <c r="B4177" t="s">
        <v>284</v>
      </c>
      <c r="C4177" t="s">
        <v>309</v>
      </c>
      <c r="D4177" t="s">
        <v>477</v>
      </c>
      <c r="E4177" t="s">
        <v>156</v>
      </c>
      <c r="F4177" t="s">
        <v>157</v>
      </c>
      <c r="G4177" s="133">
        <v>20</v>
      </c>
      <c r="H4177" t="s">
        <v>274</v>
      </c>
      <c r="I4177" t="s">
        <v>513</v>
      </c>
      <c r="J4177" t="s">
        <v>515</v>
      </c>
      <c r="K4177" s="327">
        <v>29</v>
      </c>
      <c r="L4177" s="326">
        <v>6.4300000667572021E-2</v>
      </c>
      <c r="M4177" s="326">
        <v>6.6969998180866241E-2</v>
      </c>
      <c r="N4177" s="327">
        <v>668</v>
      </c>
      <c r="O4177" s="326">
        <v>0.1004699990153313</v>
      </c>
      <c r="P4177" s="326">
        <v>0.10565000027418139</v>
      </c>
      <c r="Q4177" s="327">
        <v>13286</v>
      </c>
      <c r="R4177" s="326">
        <v>0.1076800003647804</v>
      </c>
      <c r="S4177" s="325">
        <v>0.12182000279426571</v>
      </c>
    </row>
    <row r="4178" spans="1:19" x14ac:dyDescent="0.25">
      <c r="A4178" t="s">
        <v>478</v>
      </c>
      <c r="B4178" t="s">
        <v>284</v>
      </c>
      <c r="C4178" t="s">
        <v>309</v>
      </c>
      <c r="D4178" t="s">
        <v>477</v>
      </c>
      <c r="E4178" t="s">
        <v>156</v>
      </c>
      <c r="F4178" t="s">
        <v>157</v>
      </c>
      <c r="G4178" s="133">
        <v>20</v>
      </c>
      <c r="H4178" t="s">
        <v>274</v>
      </c>
      <c r="I4178" t="s">
        <v>513</v>
      </c>
      <c r="J4178" t="s">
        <v>514</v>
      </c>
      <c r="K4178" s="327">
        <v>367</v>
      </c>
      <c r="L4178" s="326">
        <v>0.81375002861022949</v>
      </c>
      <c r="M4178" s="326">
        <v>0.84758001565933228</v>
      </c>
      <c r="N4178" s="327">
        <v>5358</v>
      </c>
      <c r="O4178" s="326">
        <v>0.80584001541137695</v>
      </c>
      <c r="P4178" s="326">
        <v>0.84737998247146606</v>
      </c>
      <c r="Q4178" s="327">
        <v>91601</v>
      </c>
      <c r="R4178" s="326">
        <v>0.74239999055862427</v>
      </c>
      <c r="S4178" s="325">
        <v>0.83986997604370117</v>
      </c>
    </row>
    <row r="4179" spans="1:19" x14ac:dyDescent="0.25">
      <c r="A4179" t="s">
        <v>478</v>
      </c>
      <c r="B4179" t="s">
        <v>284</v>
      </c>
      <c r="C4179" t="s">
        <v>309</v>
      </c>
      <c r="D4179" t="s">
        <v>477</v>
      </c>
      <c r="E4179" t="s">
        <v>156</v>
      </c>
      <c r="F4179" t="s">
        <v>157</v>
      </c>
      <c r="G4179" s="133">
        <v>20</v>
      </c>
      <c r="H4179" t="s">
        <v>274</v>
      </c>
      <c r="I4179" t="s">
        <v>513</v>
      </c>
      <c r="J4179" t="s">
        <v>512</v>
      </c>
      <c r="K4179" s="327">
        <v>18</v>
      </c>
      <c r="L4179" s="326">
        <v>3.9909999817609787E-2</v>
      </c>
      <c r="N4179" s="327">
        <v>326</v>
      </c>
      <c r="O4179" s="326">
        <v>4.9029998481273651E-2</v>
      </c>
      <c r="Q4179" s="327">
        <v>14319</v>
      </c>
      <c r="R4179" s="326">
        <v>0.11604999750852581</v>
      </c>
      <c r="S4179" s="325"/>
    </row>
    <row r="4180" spans="1:19" x14ac:dyDescent="0.25">
      <c r="A4180" t="s">
        <v>478</v>
      </c>
      <c r="B4180" t="s">
        <v>284</v>
      </c>
      <c r="C4180" t="s">
        <v>309</v>
      </c>
      <c r="D4180" t="s">
        <v>477</v>
      </c>
      <c r="E4180" t="s">
        <v>156</v>
      </c>
      <c r="F4180" t="s">
        <v>157</v>
      </c>
      <c r="G4180" s="133">
        <v>20</v>
      </c>
      <c r="H4180" t="s">
        <v>274</v>
      </c>
      <c r="I4180" t="s">
        <v>575</v>
      </c>
      <c r="J4180" t="s">
        <v>511</v>
      </c>
      <c r="K4180" s="327">
        <v>6</v>
      </c>
      <c r="L4180" s="326">
        <v>1.329999975860119E-2</v>
      </c>
      <c r="M4180" s="326">
        <v>1.3819999992847439E-2</v>
      </c>
      <c r="N4180" s="327">
        <v>90</v>
      </c>
      <c r="O4180" s="326">
        <v>1.353999972343445E-2</v>
      </c>
      <c r="P4180" s="326">
        <v>1.499999966472387E-2</v>
      </c>
      <c r="Q4180" s="327">
        <v>5100</v>
      </c>
      <c r="R4180" s="326">
        <v>4.1329998522996902E-2</v>
      </c>
      <c r="S4180" s="325">
        <v>4.4070001691579819E-2</v>
      </c>
    </row>
    <row r="4181" spans="1:19" x14ac:dyDescent="0.25">
      <c r="A4181" t="s">
        <v>478</v>
      </c>
      <c r="B4181" t="s">
        <v>284</v>
      </c>
      <c r="C4181" t="s">
        <v>309</v>
      </c>
      <c r="D4181" t="s">
        <v>477</v>
      </c>
      <c r="E4181" t="s">
        <v>156</v>
      </c>
      <c r="F4181" t="s">
        <v>157</v>
      </c>
      <c r="G4181">
        <v>20</v>
      </c>
      <c r="H4181" t="s">
        <v>274</v>
      </c>
      <c r="I4181" t="s">
        <v>575</v>
      </c>
      <c r="J4181" t="s">
        <v>510</v>
      </c>
      <c r="K4181" s="142">
        <v>2</v>
      </c>
      <c r="L4181" s="326">
        <v>4.4300002045929432E-3</v>
      </c>
      <c r="M4181" s="326">
        <v>4.6100001782178879E-3</v>
      </c>
      <c r="N4181" s="142">
        <v>34</v>
      </c>
      <c r="O4181" s="326">
        <v>5.1099997945129871E-3</v>
      </c>
      <c r="P4181" s="326">
        <v>5.6699998676776886E-3</v>
      </c>
      <c r="Q4181" s="142">
        <v>2781</v>
      </c>
      <c r="R4181" s="326">
        <v>2.2539999336004261E-2</v>
      </c>
      <c r="S4181" s="326">
        <v>2.4029999971389771E-2</v>
      </c>
    </row>
    <row r="4182" spans="1:19" x14ac:dyDescent="0.25">
      <c r="A4182" t="s">
        <v>478</v>
      </c>
      <c r="B4182" t="s">
        <v>284</v>
      </c>
      <c r="C4182" t="s">
        <v>309</v>
      </c>
      <c r="D4182" t="s">
        <v>477</v>
      </c>
      <c r="E4182" t="s">
        <v>156</v>
      </c>
      <c r="F4182" t="s">
        <v>157</v>
      </c>
      <c r="G4182" s="133">
        <v>20</v>
      </c>
      <c r="H4182" t="s">
        <v>274</v>
      </c>
      <c r="I4182" t="s">
        <v>575</v>
      </c>
      <c r="J4182" t="s">
        <v>509</v>
      </c>
      <c r="K4182" s="327">
        <v>2</v>
      </c>
      <c r="L4182" s="326">
        <v>4.4300002045929432E-3</v>
      </c>
      <c r="M4182" s="326">
        <v>4.6100001782178879E-3</v>
      </c>
      <c r="N4182" s="327">
        <v>30</v>
      </c>
      <c r="O4182" s="326">
        <v>4.5099998824298382E-3</v>
      </c>
      <c r="P4182" s="326">
        <v>4.999999888241291E-3</v>
      </c>
      <c r="Q4182" s="327">
        <v>909</v>
      </c>
      <c r="R4182" s="326">
        <v>7.3699997738003731E-3</v>
      </c>
      <c r="S4182" s="325">
        <v>7.8499997034668922E-3</v>
      </c>
    </row>
    <row r="4183" spans="1:19" x14ac:dyDescent="0.25">
      <c r="A4183" t="s">
        <v>478</v>
      </c>
      <c r="B4183" t="s">
        <v>284</v>
      </c>
      <c r="C4183" t="s">
        <v>309</v>
      </c>
      <c r="D4183" t="s">
        <v>477</v>
      </c>
      <c r="E4183" t="s">
        <v>156</v>
      </c>
      <c r="F4183" t="s">
        <v>157</v>
      </c>
      <c r="G4183" s="133">
        <v>20</v>
      </c>
      <c r="H4183" t="s">
        <v>274</v>
      </c>
      <c r="I4183" t="s">
        <v>575</v>
      </c>
      <c r="J4183" t="s">
        <v>508</v>
      </c>
      <c r="K4183" s="327">
        <v>2</v>
      </c>
      <c r="L4183" s="326">
        <v>4.4300002045929432E-3</v>
      </c>
      <c r="M4183" s="326">
        <v>4.6100001782178879E-3</v>
      </c>
      <c r="N4183" s="327">
        <v>37</v>
      </c>
      <c r="O4183" s="326">
        <v>5.5599999614059934E-3</v>
      </c>
      <c r="P4183" s="326">
        <v>6.1699999496340752E-3</v>
      </c>
      <c r="Q4183" s="327">
        <v>2219</v>
      </c>
      <c r="R4183" s="326">
        <v>1.7980000004172329E-2</v>
      </c>
      <c r="S4183" s="325">
        <v>1.9169999286532399E-2</v>
      </c>
    </row>
    <row r="4184" spans="1:19" x14ac:dyDescent="0.25">
      <c r="A4184" t="s">
        <v>478</v>
      </c>
      <c r="B4184" t="s">
        <v>284</v>
      </c>
      <c r="C4184" t="s">
        <v>309</v>
      </c>
      <c r="D4184" t="s">
        <v>477</v>
      </c>
      <c r="E4184" t="s">
        <v>156</v>
      </c>
      <c r="F4184" t="s">
        <v>157</v>
      </c>
      <c r="G4184" s="133">
        <v>20</v>
      </c>
      <c r="H4184" t="s">
        <v>274</v>
      </c>
      <c r="I4184" t="s">
        <v>575</v>
      </c>
      <c r="J4184" t="s">
        <v>438</v>
      </c>
      <c r="K4184" s="327">
        <v>17</v>
      </c>
      <c r="L4184" s="326">
        <v>3.7689998745918267E-2</v>
      </c>
      <c r="N4184" s="327">
        <v>648</v>
      </c>
      <c r="O4184" s="326">
        <v>9.7460001707077026E-2</v>
      </c>
      <c r="Q4184" s="327">
        <v>7648</v>
      </c>
      <c r="R4184" s="326">
        <v>6.1980001628398902E-2</v>
      </c>
      <c r="S4184" s="325"/>
    </row>
    <row r="4185" spans="1:19" x14ac:dyDescent="0.25">
      <c r="A4185" t="s">
        <v>478</v>
      </c>
      <c r="B4185" t="s">
        <v>284</v>
      </c>
      <c r="C4185" t="s">
        <v>309</v>
      </c>
      <c r="D4185" t="s">
        <v>477</v>
      </c>
      <c r="E4185" t="s">
        <v>156</v>
      </c>
      <c r="F4185" t="s">
        <v>157</v>
      </c>
      <c r="G4185">
        <v>20</v>
      </c>
      <c r="H4185" t="s">
        <v>274</v>
      </c>
      <c r="I4185" t="s">
        <v>575</v>
      </c>
      <c r="J4185" t="s">
        <v>507</v>
      </c>
      <c r="K4185" s="142">
        <v>422</v>
      </c>
      <c r="L4185" s="326">
        <v>0.93569999933242798</v>
      </c>
      <c r="M4185" s="326">
        <v>0.97235000133514404</v>
      </c>
      <c r="N4185" s="142">
        <v>5810</v>
      </c>
      <c r="O4185" s="326">
        <v>0.87382000684738159</v>
      </c>
      <c r="P4185" s="326">
        <v>0.96816998720169067</v>
      </c>
      <c r="Q4185" s="142">
        <v>104728</v>
      </c>
      <c r="R4185" s="326">
        <v>0.84878998994827271</v>
      </c>
      <c r="S4185" s="326">
        <v>0.90487998723983765</v>
      </c>
    </row>
    <row r="4186" spans="1:19" x14ac:dyDescent="0.25">
      <c r="A4186" t="s">
        <v>478</v>
      </c>
      <c r="B4186" t="s">
        <v>284</v>
      </c>
      <c r="C4186" t="s">
        <v>309</v>
      </c>
      <c r="D4186" t="s">
        <v>477</v>
      </c>
      <c r="E4186" t="s">
        <v>156</v>
      </c>
      <c r="F4186" t="s">
        <v>157</v>
      </c>
      <c r="G4186" s="133">
        <v>20</v>
      </c>
      <c r="H4186" t="s">
        <v>274</v>
      </c>
      <c r="I4186" t="s">
        <v>576</v>
      </c>
      <c r="J4186" t="s">
        <v>485</v>
      </c>
      <c r="K4186" s="327">
        <v>0</v>
      </c>
      <c r="L4186" s="326">
        <v>0</v>
      </c>
      <c r="N4186" s="327">
        <v>0</v>
      </c>
      <c r="O4186" s="326">
        <v>0</v>
      </c>
      <c r="Q4186" s="327">
        <v>2</v>
      </c>
      <c r="R4186" s="326">
        <v>1.99999994947575E-5</v>
      </c>
      <c r="S4186" s="325">
        <v>0.5</v>
      </c>
    </row>
    <row r="4187" spans="1:19" x14ac:dyDescent="0.25">
      <c r="A4187" t="s">
        <v>478</v>
      </c>
      <c r="B4187" t="s">
        <v>284</v>
      </c>
      <c r="C4187" t="s">
        <v>309</v>
      </c>
      <c r="D4187" t="s">
        <v>477</v>
      </c>
      <c r="E4187" t="s">
        <v>156</v>
      </c>
      <c r="F4187" t="s">
        <v>157</v>
      </c>
      <c r="G4187" s="133">
        <v>20</v>
      </c>
      <c r="H4187" t="s">
        <v>274</v>
      </c>
      <c r="I4187" t="s">
        <v>576</v>
      </c>
      <c r="J4187" t="s">
        <v>484</v>
      </c>
      <c r="K4187" s="327">
        <v>0</v>
      </c>
      <c r="L4187" s="326">
        <v>0</v>
      </c>
      <c r="N4187" s="327">
        <v>0</v>
      </c>
      <c r="O4187" s="326">
        <v>0</v>
      </c>
      <c r="Q4187" s="327">
        <v>2</v>
      </c>
      <c r="R4187" s="326">
        <v>1.99999994947575E-5</v>
      </c>
      <c r="S4187" s="325">
        <v>0.5</v>
      </c>
    </row>
    <row r="4188" spans="1:19" x14ac:dyDescent="0.25">
      <c r="A4188" t="s">
        <v>478</v>
      </c>
      <c r="B4188" t="s">
        <v>284</v>
      </c>
      <c r="C4188" t="s">
        <v>309</v>
      </c>
      <c r="D4188" t="s">
        <v>477</v>
      </c>
      <c r="E4188" t="s">
        <v>156</v>
      </c>
      <c r="F4188" t="s">
        <v>157</v>
      </c>
      <c r="G4188" s="133">
        <v>20</v>
      </c>
      <c r="H4188" t="s">
        <v>274</v>
      </c>
      <c r="I4188" t="s">
        <v>576</v>
      </c>
      <c r="J4188" t="s">
        <v>438</v>
      </c>
      <c r="K4188" s="327">
        <v>451</v>
      </c>
      <c r="L4188" s="326">
        <v>1</v>
      </c>
      <c r="N4188" s="327">
        <v>6649</v>
      </c>
      <c r="O4188" s="326">
        <v>1</v>
      </c>
      <c r="Q4188" s="327">
        <v>123381</v>
      </c>
      <c r="R4188" s="326">
        <v>0.99997001886367798</v>
      </c>
      <c r="S4188" s="325"/>
    </row>
    <row r="4189" spans="1:19" x14ac:dyDescent="0.25">
      <c r="A4189" t="s">
        <v>478</v>
      </c>
      <c r="B4189" t="s">
        <v>284</v>
      </c>
      <c r="C4189" t="s">
        <v>309</v>
      </c>
      <c r="D4189" t="s">
        <v>477</v>
      </c>
      <c r="E4189" t="s">
        <v>156</v>
      </c>
      <c r="F4189" t="s">
        <v>157</v>
      </c>
      <c r="G4189">
        <v>20</v>
      </c>
      <c r="H4189" t="s">
        <v>274</v>
      </c>
      <c r="I4189" t="s">
        <v>504</v>
      </c>
      <c r="J4189" t="s">
        <v>506</v>
      </c>
      <c r="K4189" s="142">
        <v>18</v>
      </c>
      <c r="L4189" s="326">
        <v>3.9909999817609787E-2</v>
      </c>
      <c r="N4189" s="142">
        <v>326</v>
      </c>
      <c r="O4189" s="326">
        <v>4.9029998481273651E-2</v>
      </c>
      <c r="Q4189" s="142">
        <v>14319</v>
      </c>
      <c r="R4189" s="326">
        <v>0.11604999750852581</v>
      </c>
    </row>
    <row r="4190" spans="1:19" x14ac:dyDescent="0.25">
      <c r="A4190" t="s">
        <v>478</v>
      </c>
      <c r="B4190" t="s">
        <v>284</v>
      </c>
      <c r="C4190" t="s">
        <v>309</v>
      </c>
      <c r="D4190" t="s">
        <v>477</v>
      </c>
      <c r="E4190" t="s">
        <v>156</v>
      </c>
      <c r="F4190" t="s">
        <v>157</v>
      </c>
      <c r="G4190" s="133">
        <v>20</v>
      </c>
      <c r="H4190" t="s">
        <v>274</v>
      </c>
      <c r="I4190" t="s">
        <v>504</v>
      </c>
      <c r="J4190" t="s">
        <v>424</v>
      </c>
      <c r="K4190" s="327">
        <v>29</v>
      </c>
      <c r="L4190" s="326">
        <v>6.4300000667572021E-2</v>
      </c>
      <c r="M4190" s="326">
        <v>6.6969998180866241E-2</v>
      </c>
      <c r="N4190" s="327">
        <v>668</v>
      </c>
      <c r="O4190" s="326">
        <v>0.1004699990153313</v>
      </c>
      <c r="P4190" s="326">
        <v>0.10565000027418139</v>
      </c>
      <c r="Q4190" s="327">
        <v>13286</v>
      </c>
      <c r="R4190" s="326">
        <v>0.1076800003647804</v>
      </c>
      <c r="S4190" s="325">
        <v>0.12182000279426571</v>
      </c>
    </row>
    <row r="4191" spans="1:19" x14ac:dyDescent="0.25">
      <c r="A4191" t="s">
        <v>478</v>
      </c>
      <c r="B4191" t="s">
        <v>284</v>
      </c>
      <c r="C4191" t="s">
        <v>309</v>
      </c>
      <c r="D4191" t="s">
        <v>477</v>
      </c>
      <c r="E4191" t="s">
        <v>156</v>
      </c>
      <c r="F4191" t="s">
        <v>157</v>
      </c>
      <c r="G4191" s="133">
        <v>20</v>
      </c>
      <c r="H4191" t="s">
        <v>274</v>
      </c>
      <c r="I4191" t="s">
        <v>504</v>
      </c>
      <c r="J4191" t="s">
        <v>455</v>
      </c>
      <c r="K4191" s="327">
        <v>151</v>
      </c>
      <c r="L4191" s="326">
        <v>0.33480998873710632</v>
      </c>
      <c r="M4191" s="326">
        <v>0.34872999787330627</v>
      </c>
      <c r="N4191" s="327">
        <v>2426</v>
      </c>
      <c r="O4191" s="326">
        <v>0.36487001180648798</v>
      </c>
      <c r="P4191" s="326">
        <v>0.38367998600006098</v>
      </c>
      <c r="Q4191" s="327">
        <v>43045</v>
      </c>
      <c r="R4191" s="326">
        <v>0.34887000918388372</v>
      </c>
      <c r="S4191" s="325">
        <v>0.39467000961303711</v>
      </c>
    </row>
    <row r="4192" spans="1:19" x14ac:dyDescent="0.25">
      <c r="A4192" t="s">
        <v>478</v>
      </c>
      <c r="B4192" t="s">
        <v>284</v>
      </c>
      <c r="C4192" t="s">
        <v>309</v>
      </c>
      <c r="D4192" t="s">
        <v>477</v>
      </c>
      <c r="E4192" t="s">
        <v>156</v>
      </c>
      <c r="F4192" t="s">
        <v>157</v>
      </c>
      <c r="G4192">
        <v>20</v>
      </c>
      <c r="H4192" t="s">
        <v>274</v>
      </c>
      <c r="I4192" t="s">
        <v>504</v>
      </c>
      <c r="J4192" t="s">
        <v>505</v>
      </c>
      <c r="K4192" s="142">
        <v>176</v>
      </c>
      <c r="L4192" s="326">
        <v>0.39024001359939581</v>
      </c>
      <c r="M4192" s="326">
        <v>0.40647000074386602</v>
      </c>
      <c r="N4192" s="142">
        <v>2579</v>
      </c>
      <c r="O4192" s="326">
        <v>0.38787999749183649</v>
      </c>
      <c r="P4192" s="326">
        <v>0.40788000822067261</v>
      </c>
      <c r="Q4192" s="142">
        <v>42835</v>
      </c>
      <c r="R4192" s="326">
        <v>0.34716999530792242</v>
      </c>
      <c r="S4192" s="326">
        <v>0.39274001121521002</v>
      </c>
    </row>
    <row r="4193" spans="1:19" x14ac:dyDescent="0.25">
      <c r="A4193" t="s">
        <v>478</v>
      </c>
      <c r="B4193" t="s">
        <v>284</v>
      </c>
      <c r="C4193" t="s">
        <v>309</v>
      </c>
      <c r="D4193" t="s">
        <v>477</v>
      </c>
      <c r="E4193" t="s">
        <v>156</v>
      </c>
      <c r="F4193" t="s">
        <v>157</v>
      </c>
      <c r="G4193" s="133">
        <v>20</v>
      </c>
      <c r="H4193" t="s">
        <v>274</v>
      </c>
      <c r="I4193" t="s">
        <v>504</v>
      </c>
      <c r="J4193" t="s">
        <v>503</v>
      </c>
      <c r="K4193" s="327">
        <v>77</v>
      </c>
      <c r="L4193" s="326">
        <v>0.17072999477386469</v>
      </c>
      <c r="M4193" s="326">
        <v>0.17782999575138089</v>
      </c>
      <c r="N4193" s="327">
        <v>650</v>
      </c>
      <c r="O4193" s="326">
        <v>9.7759999334812164E-2</v>
      </c>
      <c r="P4193" s="326">
        <v>0.10279999673366549</v>
      </c>
      <c r="Q4193" s="327">
        <v>9900</v>
      </c>
      <c r="R4193" s="326">
        <v>8.0239996314048767E-2</v>
      </c>
      <c r="S4193" s="325">
        <v>9.0769998729228973E-2</v>
      </c>
    </row>
    <row r="4194" spans="1:19" x14ac:dyDescent="0.25">
      <c r="A4194" t="s">
        <v>478</v>
      </c>
      <c r="B4194" t="s">
        <v>284</v>
      </c>
      <c r="C4194" t="s">
        <v>309</v>
      </c>
      <c r="D4194" t="s">
        <v>477</v>
      </c>
      <c r="E4194" t="s">
        <v>156</v>
      </c>
      <c r="F4194" t="s">
        <v>157</v>
      </c>
      <c r="G4194" s="133">
        <v>20</v>
      </c>
      <c r="H4194" t="s">
        <v>274</v>
      </c>
      <c r="I4194" t="s">
        <v>501</v>
      </c>
      <c r="J4194" t="s">
        <v>502</v>
      </c>
      <c r="K4194" s="327">
        <v>18</v>
      </c>
      <c r="L4194" s="326">
        <v>3.9909999817609787E-2</v>
      </c>
      <c r="N4194" s="327">
        <v>326</v>
      </c>
      <c r="O4194" s="326">
        <v>4.9029998481273651E-2</v>
      </c>
      <c r="Q4194" s="327">
        <v>14319</v>
      </c>
      <c r="R4194" s="326">
        <v>0.11604999750852581</v>
      </c>
      <c r="S4194" s="325"/>
    </row>
    <row r="4195" spans="1:19" x14ac:dyDescent="0.25">
      <c r="A4195" t="s">
        <v>478</v>
      </c>
      <c r="B4195" t="s">
        <v>284</v>
      </c>
      <c r="C4195" t="s">
        <v>309</v>
      </c>
      <c r="D4195" t="s">
        <v>477</v>
      </c>
      <c r="E4195" t="s">
        <v>156</v>
      </c>
      <c r="F4195" t="s">
        <v>157</v>
      </c>
      <c r="G4195">
        <v>20</v>
      </c>
      <c r="H4195" t="s">
        <v>274</v>
      </c>
      <c r="I4195" t="s">
        <v>501</v>
      </c>
      <c r="J4195" t="s">
        <v>500</v>
      </c>
      <c r="K4195" s="142">
        <v>433</v>
      </c>
      <c r="L4195" s="326">
        <v>0.96008998155593872</v>
      </c>
      <c r="M4195" s="326">
        <v>1</v>
      </c>
      <c r="N4195" s="142">
        <v>6323</v>
      </c>
      <c r="O4195" s="326">
        <v>0.95096999406814575</v>
      </c>
      <c r="P4195" s="326">
        <v>1</v>
      </c>
      <c r="Q4195" s="142">
        <v>109066</v>
      </c>
      <c r="R4195" s="326">
        <v>0.88394999504089355</v>
      </c>
      <c r="S4195" s="326">
        <v>1</v>
      </c>
    </row>
    <row r="4196" spans="1:19" x14ac:dyDescent="0.25">
      <c r="A4196" t="s">
        <v>478</v>
      </c>
      <c r="B4196" t="s">
        <v>284</v>
      </c>
      <c r="C4196" t="s">
        <v>309</v>
      </c>
      <c r="D4196" t="s">
        <v>477</v>
      </c>
      <c r="E4196" t="s">
        <v>156</v>
      </c>
      <c r="F4196" t="s">
        <v>157</v>
      </c>
      <c r="G4196">
        <v>20</v>
      </c>
      <c r="H4196" t="s">
        <v>274</v>
      </c>
      <c r="I4196" t="s">
        <v>577</v>
      </c>
      <c r="J4196" t="s">
        <v>493</v>
      </c>
      <c r="K4196" s="142">
        <v>32</v>
      </c>
      <c r="L4196" s="326">
        <v>7.095000147819519E-2</v>
      </c>
      <c r="N4196" s="142">
        <v>2968</v>
      </c>
      <c r="O4196" s="326">
        <v>0.44637998938560491</v>
      </c>
      <c r="Q4196" s="142">
        <v>45663</v>
      </c>
      <c r="R4196" s="326">
        <v>0.37009000778198242</v>
      </c>
    </row>
    <row r="4197" spans="1:19" x14ac:dyDescent="0.25">
      <c r="A4197" t="s">
        <v>478</v>
      </c>
      <c r="B4197" t="s">
        <v>284</v>
      </c>
      <c r="C4197" t="s">
        <v>309</v>
      </c>
      <c r="D4197" t="s">
        <v>477</v>
      </c>
      <c r="E4197" t="s">
        <v>156</v>
      </c>
      <c r="F4197" t="s">
        <v>157</v>
      </c>
      <c r="G4197" s="133">
        <v>20</v>
      </c>
      <c r="H4197" t="s">
        <v>274</v>
      </c>
      <c r="I4197" t="s">
        <v>577</v>
      </c>
      <c r="J4197" t="s">
        <v>492</v>
      </c>
      <c r="K4197" s="327">
        <v>206</v>
      </c>
      <c r="L4197" s="326">
        <v>0.4567599892616272</v>
      </c>
      <c r="M4197" s="326">
        <v>0.49164998531341553</v>
      </c>
      <c r="N4197" s="327">
        <v>3013</v>
      </c>
      <c r="O4197" s="326">
        <v>0.45315000414848328</v>
      </c>
      <c r="P4197" s="326">
        <v>0.81853002309799194</v>
      </c>
      <c r="Q4197" s="327">
        <v>63272</v>
      </c>
      <c r="R4197" s="326">
        <v>0.51279997825622559</v>
      </c>
      <c r="S4197" s="325">
        <v>0.81407999992370605</v>
      </c>
    </row>
    <row r="4198" spans="1:19" x14ac:dyDescent="0.25">
      <c r="A4198" t="s">
        <v>478</v>
      </c>
      <c r="B4198" t="s">
        <v>284</v>
      </c>
      <c r="C4198" t="s">
        <v>309</v>
      </c>
      <c r="D4198" t="s">
        <v>477</v>
      </c>
      <c r="E4198" t="s">
        <v>156</v>
      </c>
      <c r="F4198" t="s">
        <v>157</v>
      </c>
      <c r="G4198" s="133">
        <v>20</v>
      </c>
      <c r="H4198" t="s">
        <v>274</v>
      </c>
      <c r="I4198" t="s">
        <v>577</v>
      </c>
      <c r="J4198" t="s">
        <v>491</v>
      </c>
      <c r="K4198" s="327">
        <v>136</v>
      </c>
      <c r="L4198" s="326">
        <v>0.3015500009059906</v>
      </c>
      <c r="M4198" s="326">
        <v>0.32458001375198359</v>
      </c>
      <c r="N4198" s="327">
        <v>410</v>
      </c>
      <c r="O4198" s="326">
        <v>6.1659999191761017E-2</v>
      </c>
      <c r="P4198" s="326">
        <v>0.11138000339269639</v>
      </c>
      <c r="Q4198" s="327">
        <v>9186</v>
      </c>
      <c r="R4198" s="326">
        <v>7.4450001120567322E-2</v>
      </c>
      <c r="S4198" s="325">
        <v>0.11818999797105791</v>
      </c>
    </row>
    <row r="4199" spans="1:19" x14ac:dyDescent="0.25">
      <c r="A4199" t="s">
        <v>478</v>
      </c>
      <c r="B4199" t="s">
        <v>284</v>
      </c>
      <c r="C4199" t="s">
        <v>309</v>
      </c>
      <c r="D4199" t="s">
        <v>477</v>
      </c>
      <c r="E4199" t="s">
        <v>156</v>
      </c>
      <c r="F4199" t="s">
        <v>157</v>
      </c>
      <c r="G4199" s="133">
        <v>20</v>
      </c>
      <c r="H4199" t="s">
        <v>274</v>
      </c>
      <c r="I4199" t="s">
        <v>577</v>
      </c>
      <c r="J4199" t="s">
        <v>490</v>
      </c>
      <c r="K4199" s="327">
        <v>59</v>
      </c>
      <c r="L4199" s="326">
        <v>0.13082000613212591</v>
      </c>
      <c r="M4199" s="326">
        <v>0.14080999791622159</v>
      </c>
      <c r="N4199" s="327">
        <v>158</v>
      </c>
      <c r="O4199" s="326">
        <v>2.3760000243783001E-2</v>
      </c>
      <c r="P4199" s="326">
        <v>4.2920000851154327E-2</v>
      </c>
      <c r="Q4199" s="327">
        <v>3071</v>
      </c>
      <c r="R4199" s="326">
        <v>2.489000000059605E-2</v>
      </c>
      <c r="S4199" s="325">
        <v>3.9510000497102737E-2</v>
      </c>
    </row>
    <row r="4200" spans="1:19" x14ac:dyDescent="0.25">
      <c r="A4200" t="s">
        <v>478</v>
      </c>
      <c r="B4200" t="s">
        <v>284</v>
      </c>
      <c r="C4200" t="s">
        <v>309</v>
      </c>
      <c r="D4200" t="s">
        <v>477</v>
      </c>
      <c r="E4200" t="s">
        <v>156</v>
      </c>
      <c r="F4200" t="s">
        <v>157</v>
      </c>
      <c r="G4200" s="133">
        <v>20</v>
      </c>
      <c r="H4200" t="s">
        <v>274</v>
      </c>
      <c r="I4200" t="s">
        <v>577</v>
      </c>
      <c r="J4200" t="s">
        <v>489</v>
      </c>
      <c r="K4200" s="327">
        <v>18</v>
      </c>
      <c r="L4200" s="326">
        <v>3.9909999817609787E-2</v>
      </c>
      <c r="M4200" s="326">
        <v>4.2959999293088913E-2</v>
      </c>
      <c r="N4200" s="327">
        <v>88</v>
      </c>
      <c r="O4200" s="326">
        <v>1.3240000233054159E-2</v>
      </c>
      <c r="P4200" s="326">
        <v>2.3910000920295719E-2</v>
      </c>
      <c r="Q4200" s="327">
        <v>1819</v>
      </c>
      <c r="R4200" s="326">
        <v>1.473999954760075E-2</v>
      </c>
      <c r="S4200" s="325">
        <v>2.339999936521053E-2</v>
      </c>
    </row>
    <row r="4201" spans="1:19" x14ac:dyDescent="0.25">
      <c r="A4201" t="s">
        <v>478</v>
      </c>
      <c r="B4201" t="s">
        <v>284</v>
      </c>
      <c r="C4201" t="s">
        <v>309</v>
      </c>
      <c r="D4201" t="s">
        <v>477</v>
      </c>
      <c r="E4201" t="s">
        <v>156</v>
      </c>
      <c r="F4201" t="s">
        <v>157</v>
      </c>
      <c r="G4201" s="133">
        <v>20</v>
      </c>
      <c r="H4201" t="s">
        <v>274</v>
      </c>
      <c r="I4201" t="s">
        <v>577</v>
      </c>
      <c r="J4201" t="s">
        <v>488</v>
      </c>
      <c r="K4201" s="327">
        <v>0</v>
      </c>
      <c r="L4201" s="326">
        <v>0</v>
      </c>
      <c r="M4201" s="326">
        <v>0</v>
      </c>
      <c r="N4201" s="327">
        <v>12</v>
      </c>
      <c r="O4201" s="326">
        <v>1.799999969080091E-3</v>
      </c>
      <c r="P4201" s="326">
        <v>3.259999910369515E-3</v>
      </c>
      <c r="Q4201" s="327">
        <v>374</v>
      </c>
      <c r="R4201" s="326">
        <v>3.03000002168119E-3</v>
      </c>
      <c r="S4201" s="325">
        <v>4.8099998384714127E-3</v>
      </c>
    </row>
    <row r="4202" spans="1:19" x14ac:dyDescent="0.25">
      <c r="A4202" t="s">
        <v>478</v>
      </c>
      <c r="B4202" t="s">
        <v>284</v>
      </c>
      <c r="C4202" t="s">
        <v>309</v>
      </c>
      <c r="D4202" t="s">
        <v>477</v>
      </c>
      <c r="E4202" t="s">
        <v>156</v>
      </c>
      <c r="F4202" t="s">
        <v>157</v>
      </c>
      <c r="G4202" s="133">
        <v>20</v>
      </c>
      <c r="H4202" t="s">
        <v>274</v>
      </c>
      <c r="I4202" t="s">
        <v>499</v>
      </c>
      <c r="J4202" t="s">
        <v>261</v>
      </c>
      <c r="K4202" s="327">
        <v>446</v>
      </c>
      <c r="L4202" s="326">
        <v>0.9889100193977356</v>
      </c>
      <c r="N4202" s="327">
        <v>6602</v>
      </c>
      <c r="O4202" s="326">
        <v>0.99292999505996704</v>
      </c>
      <c r="Q4202" s="327">
        <v>122496</v>
      </c>
      <c r="R4202" s="326">
        <v>0.99278998374938965</v>
      </c>
      <c r="S4202" s="325"/>
    </row>
    <row r="4203" spans="1:19" x14ac:dyDescent="0.25">
      <c r="A4203" t="s">
        <v>478</v>
      </c>
      <c r="B4203" t="s">
        <v>284</v>
      </c>
      <c r="C4203" t="s">
        <v>309</v>
      </c>
      <c r="D4203" t="s">
        <v>477</v>
      </c>
      <c r="E4203" t="s">
        <v>156</v>
      </c>
      <c r="F4203" t="s">
        <v>157</v>
      </c>
      <c r="G4203" s="133">
        <v>20</v>
      </c>
      <c r="H4203" t="s">
        <v>274</v>
      </c>
      <c r="I4203" t="s">
        <v>499</v>
      </c>
      <c r="J4203" t="s">
        <v>262</v>
      </c>
      <c r="K4203" s="327">
        <v>5</v>
      </c>
      <c r="L4203" s="326">
        <v>1.1090000160038469E-2</v>
      </c>
      <c r="N4203" s="327">
        <v>47</v>
      </c>
      <c r="O4203" s="326">
        <v>7.0699998177587986E-3</v>
      </c>
      <c r="Q4203" s="327">
        <v>889</v>
      </c>
      <c r="R4203" s="326">
        <v>7.2099999524652958E-3</v>
      </c>
      <c r="S4203" s="325"/>
    </row>
    <row r="4204" spans="1:19" x14ac:dyDescent="0.25">
      <c r="A4204" t="s">
        <v>478</v>
      </c>
      <c r="B4204" t="s">
        <v>284</v>
      </c>
      <c r="C4204" t="s">
        <v>309</v>
      </c>
      <c r="D4204" t="s">
        <v>477</v>
      </c>
      <c r="E4204" t="s">
        <v>156</v>
      </c>
      <c r="F4204" t="s">
        <v>157</v>
      </c>
      <c r="G4204">
        <v>20</v>
      </c>
      <c r="H4204" t="s">
        <v>274</v>
      </c>
      <c r="I4204" t="s">
        <v>578</v>
      </c>
      <c r="J4204" t="s">
        <v>498</v>
      </c>
      <c r="K4204" s="142">
        <v>13</v>
      </c>
      <c r="L4204" s="326">
        <v>2.882000058889389E-2</v>
      </c>
      <c r="N4204" s="142">
        <v>449</v>
      </c>
      <c r="O4204" s="326">
        <v>6.752999871969223E-2</v>
      </c>
      <c r="Q4204" s="142">
        <v>17871</v>
      </c>
      <c r="R4204" s="326">
        <v>0.1448400020599365</v>
      </c>
    </row>
    <row r="4205" spans="1:19" x14ac:dyDescent="0.25">
      <c r="A4205" t="s">
        <v>478</v>
      </c>
      <c r="B4205" t="s">
        <v>284</v>
      </c>
      <c r="C4205" t="s">
        <v>309</v>
      </c>
      <c r="D4205" t="s">
        <v>477</v>
      </c>
      <c r="E4205" t="s">
        <v>156</v>
      </c>
      <c r="F4205" t="s">
        <v>157</v>
      </c>
      <c r="G4205" s="133">
        <v>20</v>
      </c>
      <c r="H4205" t="s">
        <v>274</v>
      </c>
      <c r="I4205" t="s">
        <v>578</v>
      </c>
      <c r="J4205" t="s">
        <v>497</v>
      </c>
      <c r="K4205" s="327">
        <v>46</v>
      </c>
      <c r="L4205" s="326">
        <v>0.10199999809265139</v>
      </c>
      <c r="N4205" s="327">
        <v>848</v>
      </c>
      <c r="O4205" s="326">
        <v>0.12754000723361969</v>
      </c>
      <c r="Q4205" s="327">
        <v>21943</v>
      </c>
      <c r="R4205" s="326">
        <v>0.17783999443054199</v>
      </c>
      <c r="S4205" s="325"/>
    </row>
    <row r="4206" spans="1:19" x14ac:dyDescent="0.25">
      <c r="A4206" t="s">
        <v>478</v>
      </c>
      <c r="B4206" t="s">
        <v>284</v>
      </c>
      <c r="C4206" t="s">
        <v>309</v>
      </c>
      <c r="D4206" t="s">
        <v>477</v>
      </c>
      <c r="E4206" t="s">
        <v>156</v>
      </c>
      <c r="F4206" t="s">
        <v>157</v>
      </c>
      <c r="G4206" s="133">
        <v>20</v>
      </c>
      <c r="H4206" t="s">
        <v>274</v>
      </c>
      <c r="I4206" t="s">
        <v>578</v>
      </c>
      <c r="J4206" t="s">
        <v>496</v>
      </c>
      <c r="K4206" s="327">
        <v>156</v>
      </c>
      <c r="L4206" s="326">
        <v>0.34589999914169312</v>
      </c>
      <c r="N4206" s="327">
        <v>1660</v>
      </c>
      <c r="O4206" s="326">
        <v>0.24966000020504001</v>
      </c>
      <c r="Q4206" s="327">
        <v>25988</v>
      </c>
      <c r="R4206" s="326">
        <v>0.21062999963760379</v>
      </c>
      <c r="S4206" s="325"/>
    </row>
    <row r="4207" spans="1:19" x14ac:dyDescent="0.25">
      <c r="A4207" t="s">
        <v>478</v>
      </c>
      <c r="B4207" t="s">
        <v>284</v>
      </c>
      <c r="C4207" t="s">
        <v>309</v>
      </c>
      <c r="D4207" t="s">
        <v>477</v>
      </c>
      <c r="E4207" t="s">
        <v>156</v>
      </c>
      <c r="F4207" t="s">
        <v>157</v>
      </c>
      <c r="G4207" s="133">
        <v>20</v>
      </c>
      <c r="H4207" t="s">
        <v>274</v>
      </c>
      <c r="I4207" t="s">
        <v>578</v>
      </c>
      <c r="J4207" t="s">
        <v>495</v>
      </c>
      <c r="K4207" s="327">
        <v>101</v>
      </c>
      <c r="L4207" s="326">
        <v>0.22394999861717221</v>
      </c>
      <c r="N4207" s="327">
        <v>1694</v>
      </c>
      <c r="O4207" s="326">
        <v>0.25477999448776251</v>
      </c>
      <c r="Q4207" s="327">
        <v>27975</v>
      </c>
      <c r="R4207" s="326">
        <v>0.22673000395298001</v>
      </c>
      <c r="S4207" s="325"/>
    </row>
    <row r="4208" spans="1:19" x14ac:dyDescent="0.25">
      <c r="A4208" t="s">
        <v>478</v>
      </c>
      <c r="B4208" t="s">
        <v>284</v>
      </c>
      <c r="C4208" t="s">
        <v>309</v>
      </c>
      <c r="D4208" t="s">
        <v>477</v>
      </c>
      <c r="E4208" t="s">
        <v>156</v>
      </c>
      <c r="F4208" t="s">
        <v>157</v>
      </c>
      <c r="G4208">
        <v>20</v>
      </c>
      <c r="H4208" t="s">
        <v>274</v>
      </c>
      <c r="I4208" t="s">
        <v>578</v>
      </c>
      <c r="J4208" t="s">
        <v>494</v>
      </c>
      <c r="K4208" s="142">
        <v>135</v>
      </c>
      <c r="L4208" s="326">
        <v>0.29932999610900879</v>
      </c>
      <c r="N4208" s="142">
        <v>1998</v>
      </c>
      <c r="O4208" s="326">
        <v>0.30050000548362732</v>
      </c>
      <c r="Q4208" s="142">
        <v>29608</v>
      </c>
      <c r="R4208" s="326">
        <v>0.23995999991893771</v>
      </c>
    </row>
    <row r="4209" spans="1:19" x14ac:dyDescent="0.25">
      <c r="A4209" t="s">
        <v>478</v>
      </c>
      <c r="B4209" t="s">
        <v>284</v>
      </c>
      <c r="C4209" t="s">
        <v>309</v>
      </c>
      <c r="D4209" t="s">
        <v>477</v>
      </c>
      <c r="E4209" t="s">
        <v>156</v>
      </c>
      <c r="F4209" t="s">
        <v>157</v>
      </c>
      <c r="G4209" s="133">
        <v>20</v>
      </c>
      <c r="H4209" t="s">
        <v>274</v>
      </c>
      <c r="I4209" t="s">
        <v>476</v>
      </c>
      <c r="J4209" t="s">
        <v>482</v>
      </c>
      <c r="K4209" s="327">
        <v>333</v>
      </c>
      <c r="L4209" s="326">
        <v>0.73835998773574829</v>
      </c>
      <c r="M4209" s="326">
        <v>0.75853997468948364</v>
      </c>
      <c r="N4209" s="327">
        <v>5102</v>
      </c>
      <c r="O4209" s="326">
        <v>0.76732999086380005</v>
      </c>
      <c r="P4209" s="326">
        <v>0.79272997379302979</v>
      </c>
      <c r="Q4209" s="327">
        <v>91484</v>
      </c>
      <c r="R4209" s="326">
        <v>0.74145001173019409</v>
      </c>
      <c r="S4209" s="325">
        <v>0.77395999431610107</v>
      </c>
    </row>
    <row r="4210" spans="1:19" x14ac:dyDescent="0.25">
      <c r="A4210" t="s">
        <v>478</v>
      </c>
      <c r="B4210" t="s">
        <v>284</v>
      </c>
      <c r="C4210" t="s">
        <v>309</v>
      </c>
      <c r="D4210" t="s">
        <v>477</v>
      </c>
      <c r="E4210" t="s">
        <v>156</v>
      </c>
      <c r="F4210" t="s">
        <v>157</v>
      </c>
      <c r="G4210" s="133">
        <v>20</v>
      </c>
      <c r="H4210" t="s">
        <v>274</v>
      </c>
      <c r="I4210" t="s">
        <v>476</v>
      </c>
      <c r="J4210" t="s">
        <v>481</v>
      </c>
      <c r="K4210" s="327">
        <v>39</v>
      </c>
      <c r="L4210" s="326">
        <v>8.6470000445842743E-2</v>
      </c>
      <c r="M4210" s="326">
        <v>8.8840000331401825E-2</v>
      </c>
      <c r="N4210" s="327">
        <v>583</v>
      </c>
      <c r="O4210" s="326">
        <v>8.7679997086524963E-2</v>
      </c>
      <c r="P4210" s="326">
        <v>9.0580001473426819E-2</v>
      </c>
      <c r="Q4210" s="327">
        <v>12086</v>
      </c>
      <c r="R4210" s="326">
        <v>9.7949996590614319E-2</v>
      </c>
      <c r="S4210" s="325">
        <v>0.1022500023245811</v>
      </c>
    </row>
    <row r="4211" spans="1:19" x14ac:dyDescent="0.25">
      <c r="A4211" t="s">
        <v>478</v>
      </c>
      <c r="B4211" t="s">
        <v>284</v>
      </c>
      <c r="C4211" t="s">
        <v>309</v>
      </c>
      <c r="D4211" t="s">
        <v>477</v>
      </c>
      <c r="E4211" t="s">
        <v>156</v>
      </c>
      <c r="F4211" t="s">
        <v>157</v>
      </c>
      <c r="G4211">
        <v>20</v>
      </c>
      <c r="H4211" t="s">
        <v>274</v>
      </c>
      <c r="I4211" t="s">
        <v>476</v>
      </c>
      <c r="J4211" t="s">
        <v>480</v>
      </c>
      <c r="K4211" s="142">
        <v>38</v>
      </c>
      <c r="L4211" s="326">
        <v>8.42600017786026E-2</v>
      </c>
      <c r="M4211" s="326">
        <v>8.6560003459453583E-2</v>
      </c>
      <c r="N4211" s="142">
        <v>456</v>
      </c>
      <c r="O4211" s="326">
        <v>6.8580001592636108E-2</v>
      </c>
      <c r="P4211" s="326">
        <v>7.0849999785423279E-2</v>
      </c>
      <c r="Q4211" s="142">
        <v>8487</v>
      </c>
      <c r="R4211" s="326">
        <v>6.8779997527599335E-2</v>
      </c>
      <c r="S4211" s="326">
        <v>7.1800000965595245E-2</v>
      </c>
    </row>
    <row r="4212" spans="1:19" x14ac:dyDescent="0.25">
      <c r="A4212" t="s">
        <v>478</v>
      </c>
      <c r="B4212" t="s">
        <v>284</v>
      </c>
      <c r="C4212" t="s">
        <v>309</v>
      </c>
      <c r="D4212" t="s">
        <v>477</v>
      </c>
      <c r="E4212" t="s">
        <v>156</v>
      </c>
      <c r="F4212" t="s">
        <v>157</v>
      </c>
      <c r="G4212" s="133">
        <v>20</v>
      </c>
      <c r="H4212" t="s">
        <v>274</v>
      </c>
      <c r="I4212" t="s">
        <v>476</v>
      </c>
      <c r="J4212" t="s">
        <v>479</v>
      </c>
      <c r="K4212" s="327">
        <v>12</v>
      </c>
      <c r="L4212" s="326">
        <v>2.6610000059008598E-2</v>
      </c>
      <c r="N4212" s="327">
        <v>213</v>
      </c>
      <c r="O4212" s="326">
        <v>3.2030001282691963E-2</v>
      </c>
      <c r="Q4212" s="327">
        <v>5183</v>
      </c>
      <c r="R4212" s="326">
        <v>4.2010001838207238E-2</v>
      </c>
      <c r="S4212" s="325"/>
    </row>
    <row r="4213" spans="1:19" x14ac:dyDescent="0.25">
      <c r="A4213" t="s">
        <v>478</v>
      </c>
      <c r="B4213" t="s">
        <v>284</v>
      </c>
      <c r="C4213" t="s">
        <v>309</v>
      </c>
      <c r="D4213" t="s">
        <v>477</v>
      </c>
      <c r="E4213" t="s">
        <v>156</v>
      </c>
      <c r="F4213" t="s">
        <v>157</v>
      </c>
      <c r="G4213">
        <v>20</v>
      </c>
      <c r="H4213" t="s">
        <v>274</v>
      </c>
      <c r="I4213" t="s">
        <v>476</v>
      </c>
      <c r="J4213" t="s">
        <v>475</v>
      </c>
      <c r="K4213" s="142">
        <v>29</v>
      </c>
      <c r="L4213" s="326">
        <v>6.4300000667572021E-2</v>
      </c>
      <c r="M4213" s="326">
        <v>6.6059999167919159E-2</v>
      </c>
      <c r="N4213" s="142">
        <v>295</v>
      </c>
      <c r="O4213" s="326">
        <v>4.4369999319314957E-2</v>
      </c>
      <c r="P4213" s="326">
        <v>4.5839998871088028E-2</v>
      </c>
      <c r="Q4213" s="142">
        <v>6145</v>
      </c>
      <c r="R4213" s="326">
        <v>4.9800001084804528E-2</v>
      </c>
      <c r="S4213" s="326">
        <v>5.1989998668432243E-2</v>
      </c>
    </row>
    <row r="4214" spans="1:19" x14ac:dyDescent="0.25">
      <c r="A4214" t="s">
        <v>478</v>
      </c>
      <c r="B4214" t="s">
        <v>284</v>
      </c>
      <c r="C4214" t="s">
        <v>309</v>
      </c>
      <c r="D4214" t="s">
        <v>477</v>
      </c>
      <c r="E4214" t="s">
        <v>158</v>
      </c>
      <c r="F4214" t="s">
        <v>159</v>
      </c>
      <c r="G4214" s="133">
        <v>8</v>
      </c>
      <c r="H4214" t="s">
        <v>245</v>
      </c>
      <c r="I4214" t="s">
        <v>525</v>
      </c>
      <c r="J4214" t="s">
        <v>530</v>
      </c>
      <c r="K4214" s="327">
        <v>6</v>
      </c>
      <c r="L4214" s="326">
        <v>5.4899998940527439E-3</v>
      </c>
      <c r="N4214" s="327">
        <v>54</v>
      </c>
      <c r="O4214" s="326">
        <v>4.3999999761581421E-3</v>
      </c>
      <c r="Q4214" s="327">
        <v>595</v>
      </c>
      <c r="R4214" s="326">
        <v>4.8199999146163464E-3</v>
      </c>
      <c r="S4214" s="325"/>
    </row>
    <row r="4215" spans="1:19" x14ac:dyDescent="0.25">
      <c r="A4215" t="s">
        <v>478</v>
      </c>
      <c r="B4215" t="s">
        <v>284</v>
      </c>
      <c r="C4215" t="s">
        <v>309</v>
      </c>
      <c r="D4215" t="s">
        <v>477</v>
      </c>
      <c r="E4215" t="s">
        <v>158</v>
      </c>
      <c r="F4215" t="s">
        <v>159</v>
      </c>
      <c r="G4215" s="133">
        <v>8</v>
      </c>
      <c r="H4215" t="s">
        <v>245</v>
      </c>
      <c r="I4215" t="s">
        <v>525</v>
      </c>
      <c r="J4215" t="s">
        <v>529</v>
      </c>
      <c r="K4215" s="327">
        <v>49</v>
      </c>
      <c r="L4215" s="326">
        <v>4.4829998165369027E-2</v>
      </c>
      <c r="N4215" s="327">
        <v>443</v>
      </c>
      <c r="O4215" s="326">
        <v>3.6109998822212219E-2</v>
      </c>
      <c r="Q4215" s="327">
        <v>4962</v>
      </c>
      <c r="R4215" s="326">
        <v>4.0219999849796302E-2</v>
      </c>
      <c r="S4215" s="325"/>
    </row>
    <row r="4216" spans="1:19" x14ac:dyDescent="0.25">
      <c r="A4216" t="s">
        <v>478</v>
      </c>
      <c r="B4216" t="s">
        <v>284</v>
      </c>
      <c r="C4216" t="s">
        <v>309</v>
      </c>
      <c r="D4216" t="s">
        <v>477</v>
      </c>
      <c r="E4216" t="s">
        <v>158</v>
      </c>
      <c r="F4216" t="s">
        <v>159</v>
      </c>
      <c r="G4216">
        <v>8</v>
      </c>
      <c r="H4216" t="s">
        <v>245</v>
      </c>
      <c r="I4216" t="s">
        <v>525</v>
      </c>
      <c r="J4216" t="s">
        <v>528</v>
      </c>
      <c r="K4216" s="142">
        <v>133</v>
      </c>
      <c r="L4216" s="326">
        <v>0.12167999893426901</v>
      </c>
      <c r="N4216" s="142">
        <v>1464</v>
      </c>
      <c r="O4216" s="326">
        <v>0.1193400025367737</v>
      </c>
      <c r="Q4216" s="142">
        <v>15699</v>
      </c>
      <c r="R4216" s="326">
        <v>0.12724000215530401</v>
      </c>
    </row>
    <row r="4217" spans="1:19" x14ac:dyDescent="0.25">
      <c r="A4217" t="s">
        <v>478</v>
      </c>
      <c r="B4217" t="s">
        <v>284</v>
      </c>
      <c r="C4217" t="s">
        <v>309</v>
      </c>
      <c r="D4217" t="s">
        <v>477</v>
      </c>
      <c r="E4217" t="s">
        <v>158</v>
      </c>
      <c r="F4217" t="s">
        <v>159</v>
      </c>
      <c r="G4217" s="133">
        <v>8</v>
      </c>
      <c r="H4217" t="s">
        <v>245</v>
      </c>
      <c r="I4217" t="s">
        <v>525</v>
      </c>
      <c r="J4217" t="s">
        <v>527</v>
      </c>
      <c r="K4217" s="327">
        <v>321</v>
      </c>
      <c r="L4217" s="326">
        <v>0.29368999600410461</v>
      </c>
      <c r="N4217" s="327">
        <v>3030</v>
      </c>
      <c r="O4217" s="326">
        <v>0.24699999392032621</v>
      </c>
      <c r="Q4217" s="327">
        <v>30576</v>
      </c>
      <c r="R4217" s="326">
        <v>0.2478100061416626</v>
      </c>
      <c r="S4217" s="325"/>
    </row>
    <row r="4218" spans="1:19" x14ac:dyDescent="0.25">
      <c r="A4218" t="s">
        <v>478</v>
      </c>
      <c r="B4218" t="s">
        <v>284</v>
      </c>
      <c r="C4218" t="s">
        <v>309</v>
      </c>
      <c r="D4218" t="s">
        <v>477</v>
      </c>
      <c r="E4218" t="s">
        <v>158</v>
      </c>
      <c r="F4218" t="s">
        <v>159</v>
      </c>
      <c r="G4218" s="133">
        <v>8</v>
      </c>
      <c r="H4218" t="s">
        <v>245</v>
      </c>
      <c r="I4218" t="s">
        <v>525</v>
      </c>
      <c r="J4218" t="s">
        <v>526</v>
      </c>
      <c r="K4218" s="327">
        <v>328</v>
      </c>
      <c r="L4218" s="326">
        <v>0.30008998513221741</v>
      </c>
      <c r="N4218" s="327">
        <v>3124</v>
      </c>
      <c r="O4218" s="326">
        <v>0.25466999411582952</v>
      </c>
      <c r="Q4218" s="327">
        <v>30917</v>
      </c>
      <c r="R4218" s="326">
        <v>0.25056999921798712</v>
      </c>
      <c r="S4218" s="325"/>
    </row>
    <row r="4219" spans="1:19" x14ac:dyDescent="0.25">
      <c r="A4219" t="s">
        <v>478</v>
      </c>
      <c r="B4219" t="s">
        <v>284</v>
      </c>
      <c r="C4219" t="s">
        <v>309</v>
      </c>
      <c r="D4219" t="s">
        <v>477</v>
      </c>
      <c r="E4219" t="s">
        <v>158</v>
      </c>
      <c r="F4219" t="s">
        <v>159</v>
      </c>
      <c r="G4219" s="133">
        <v>8</v>
      </c>
      <c r="H4219" t="s">
        <v>245</v>
      </c>
      <c r="I4219" t="s">
        <v>525</v>
      </c>
      <c r="J4219" t="s">
        <v>259</v>
      </c>
      <c r="K4219" s="327">
        <v>153</v>
      </c>
      <c r="L4219" s="326">
        <v>0.1399800032377243</v>
      </c>
      <c r="N4219" s="327">
        <v>2397</v>
      </c>
      <c r="O4219" s="326">
        <v>0.1953999996185303</v>
      </c>
      <c r="Q4219" s="327">
        <v>23351</v>
      </c>
      <c r="R4219" s="326">
        <v>0.18925000727176669</v>
      </c>
      <c r="S4219" s="325"/>
    </row>
    <row r="4220" spans="1:19" x14ac:dyDescent="0.25">
      <c r="A4220" t="s">
        <v>478</v>
      </c>
      <c r="B4220" t="s">
        <v>284</v>
      </c>
      <c r="C4220" t="s">
        <v>309</v>
      </c>
      <c r="D4220" t="s">
        <v>477</v>
      </c>
      <c r="E4220" t="s">
        <v>158</v>
      </c>
      <c r="F4220" t="s">
        <v>159</v>
      </c>
      <c r="G4220" s="133">
        <v>8</v>
      </c>
      <c r="H4220" t="s">
        <v>245</v>
      </c>
      <c r="I4220" t="s">
        <v>525</v>
      </c>
      <c r="J4220" t="s">
        <v>260</v>
      </c>
      <c r="K4220" s="327">
        <v>103</v>
      </c>
      <c r="L4220" s="326">
        <v>9.4240002334117889E-2</v>
      </c>
      <c r="N4220" s="327">
        <v>1755</v>
      </c>
      <c r="O4220" s="326">
        <v>0.14306999742984769</v>
      </c>
      <c r="Q4220" s="327">
        <v>17285</v>
      </c>
      <c r="R4220" s="326">
        <v>0.14009000360965729</v>
      </c>
      <c r="S4220" s="325"/>
    </row>
    <row r="4221" spans="1:19" x14ac:dyDescent="0.25">
      <c r="A4221" t="s">
        <v>478</v>
      </c>
      <c r="B4221" t="s">
        <v>284</v>
      </c>
      <c r="C4221" t="s">
        <v>309</v>
      </c>
      <c r="D4221" t="s">
        <v>477</v>
      </c>
      <c r="E4221" t="s">
        <v>158</v>
      </c>
      <c r="F4221" t="s">
        <v>159</v>
      </c>
      <c r="G4221" s="133">
        <v>8</v>
      </c>
      <c r="H4221" t="s">
        <v>245</v>
      </c>
      <c r="I4221" t="s">
        <v>521</v>
      </c>
      <c r="J4221" t="s">
        <v>524</v>
      </c>
      <c r="K4221" s="327">
        <v>914</v>
      </c>
      <c r="L4221" s="326">
        <v>0.83622997999191284</v>
      </c>
      <c r="M4221" s="326">
        <v>0.85580998659133911</v>
      </c>
      <c r="N4221" s="327">
        <v>9789</v>
      </c>
      <c r="O4221" s="326">
        <v>0.79799002408981323</v>
      </c>
      <c r="P4221" s="326">
        <v>0.82837998867034912</v>
      </c>
      <c r="Q4221" s="327">
        <v>99716</v>
      </c>
      <c r="R4221" s="326">
        <v>0.80817002058029175</v>
      </c>
      <c r="S4221" s="325">
        <v>0.84360998868942261</v>
      </c>
    </row>
    <row r="4222" spans="1:19" x14ac:dyDescent="0.25">
      <c r="A4222" t="s">
        <v>478</v>
      </c>
      <c r="B4222" t="s">
        <v>284</v>
      </c>
      <c r="C4222" t="s">
        <v>309</v>
      </c>
      <c r="D4222" t="s">
        <v>477</v>
      </c>
      <c r="E4222" t="s">
        <v>158</v>
      </c>
      <c r="F4222" t="s">
        <v>159</v>
      </c>
      <c r="G4222" s="133">
        <v>8</v>
      </c>
      <c r="H4222" t="s">
        <v>245</v>
      </c>
      <c r="I4222" t="s">
        <v>521</v>
      </c>
      <c r="J4222" t="s">
        <v>523</v>
      </c>
      <c r="K4222" s="327">
        <v>90</v>
      </c>
      <c r="L4222" s="326">
        <v>8.2340002059936523E-2</v>
      </c>
      <c r="M4222" s="326">
        <v>8.4270000457763672E-2</v>
      </c>
      <c r="N4222" s="327">
        <v>1188</v>
      </c>
      <c r="O4222" s="326">
        <v>9.6850000321865082E-2</v>
      </c>
      <c r="P4222" s="326">
        <v>0.1005299985408783</v>
      </c>
      <c r="Q4222" s="327">
        <v>10969</v>
      </c>
      <c r="R4222" s="326">
        <v>8.8899999856948853E-2</v>
      </c>
      <c r="S4222" s="325">
        <v>9.2799998819828033E-2</v>
      </c>
    </row>
    <row r="4223" spans="1:19" x14ac:dyDescent="0.25">
      <c r="A4223" t="s">
        <v>478</v>
      </c>
      <c r="B4223" t="s">
        <v>284</v>
      </c>
      <c r="C4223" t="s">
        <v>309</v>
      </c>
      <c r="D4223" t="s">
        <v>477</v>
      </c>
      <c r="E4223" t="s">
        <v>158</v>
      </c>
      <c r="F4223" t="s">
        <v>159</v>
      </c>
      <c r="G4223" s="133">
        <v>8</v>
      </c>
      <c r="H4223" t="s">
        <v>245</v>
      </c>
      <c r="I4223" t="s">
        <v>521</v>
      </c>
      <c r="J4223" t="s">
        <v>522</v>
      </c>
      <c r="K4223" s="327">
        <v>64</v>
      </c>
      <c r="L4223" s="326">
        <v>5.8550000190734863E-2</v>
      </c>
      <c r="M4223" s="326">
        <v>5.9930000454187393E-2</v>
      </c>
      <c r="N4223" s="327">
        <v>840</v>
      </c>
      <c r="O4223" s="326">
        <v>6.8479999899864197E-2</v>
      </c>
      <c r="P4223" s="326">
        <v>7.1079999208450317E-2</v>
      </c>
      <c r="Q4223" s="327">
        <v>7517</v>
      </c>
      <c r="R4223" s="326">
        <v>6.0920000076293952E-2</v>
      </c>
      <c r="S4223" s="325">
        <v>6.3589997589588165E-2</v>
      </c>
    </row>
    <row r="4224" spans="1:19" x14ac:dyDescent="0.25">
      <c r="A4224" t="s">
        <v>478</v>
      </c>
      <c r="B4224" t="s">
        <v>284</v>
      </c>
      <c r="C4224" t="s">
        <v>309</v>
      </c>
      <c r="D4224" t="s">
        <v>477</v>
      </c>
      <c r="E4224" t="s">
        <v>158</v>
      </c>
      <c r="F4224" t="s">
        <v>159</v>
      </c>
      <c r="G4224">
        <v>8</v>
      </c>
      <c r="H4224" t="s">
        <v>245</v>
      </c>
      <c r="I4224" t="s">
        <v>521</v>
      </c>
      <c r="J4224" t="s">
        <v>438</v>
      </c>
      <c r="K4224" s="142">
        <v>25</v>
      </c>
      <c r="L4224" s="326">
        <v>2.2870000451803211E-2</v>
      </c>
      <c r="N4224" s="142">
        <v>450</v>
      </c>
      <c r="O4224" s="326">
        <v>3.6680001765489578E-2</v>
      </c>
      <c r="Q4224" s="142">
        <v>5183</v>
      </c>
      <c r="R4224" s="326">
        <v>4.2010001838207238E-2</v>
      </c>
    </row>
    <row r="4225" spans="1:19" x14ac:dyDescent="0.25">
      <c r="A4225" t="s">
        <v>478</v>
      </c>
      <c r="B4225" t="s">
        <v>284</v>
      </c>
      <c r="C4225" t="s">
        <v>309</v>
      </c>
      <c r="D4225" t="s">
        <v>477</v>
      </c>
      <c r="E4225" t="s">
        <v>158</v>
      </c>
      <c r="F4225" t="s">
        <v>159</v>
      </c>
      <c r="G4225" s="133">
        <v>8</v>
      </c>
      <c r="H4225" t="s">
        <v>245</v>
      </c>
      <c r="I4225" t="s">
        <v>517</v>
      </c>
      <c r="J4225" t="s">
        <v>520</v>
      </c>
      <c r="K4225" s="327">
        <v>407</v>
      </c>
      <c r="L4225" s="326">
        <v>0.37237000465393072</v>
      </c>
      <c r="N4225" s="327">
        <v>4270</v>
      </c>
      <c r="O4225" s="326">
        <v>0.34808999300003052</v>
      </c>
      <c r="Q4225" s="327">
        <v>43571</v>
      </c>
      <c r="R4225" s="326">
        <v>0.35313001275062561</v>
      </c>
      <c r="S4225" s="325"/>
    </row>
    <row r="4226" spans="1:19" x14ac:dyDescent="0.25">
      <c r="A4226" t="s">
        <v>478</v>
      </c>
      <c r="B4226" t="s">
        <v>284</v>
      </c>
      <c r="C4226" t="s">
        <v>309</v>
      </c>
      <c r="D4226" t="s">
        <v>477</v>
      </c>
      <c r="E4226" t="s">
        <v>158</v>
      </c>
      <c r="F4226" t="s">
        <v>159</v>
      </c>
      <c r="G4226">
        <v>8</v>
      </c>
      <c r="H4226" t="s">
        <v>245</v>
      </c>
      <c r="I4226" t="s">
        <v>517</v>
      </c>
      <c r="J4226" t="s">
        <v>519</v>
      </c>
      <c r="K4226" s="142">
        <v>286</v>
      </c>
      <c r="L4226" s="326">
        <v>0.26166999340057367</v>
      </c>
      <c r="N4226" s="142">
        <v>3432</v>
      </c>
      <c r="O4226" s="326">
        <v>0.27978000044822687</v>
      </c>
      <c r="Q4226" s="142">
        <v>34904</v>
      </c>
      <c r="R4226" s="326">
        <v>0.28288999199867249</v>
      </c>
    </row>
    <row r="4227" spans="1:19" x14ac:dyDescent="0.25">
      <c r="A4227" t="s">
        <v>478</v>
      </c>
      <c r="B4227" t="s">
        <v>284</v>
      </c>
      <c r="C4227" t="s">
        <v>309</v>
      </c>
      <c r="D4227" t="s">
        <v>477</v>
      </c>
      <c r="E4227" t="s">
        <v>158</v>
      </c>
      <c r="F4227" t="s">
        <v>159</v>
      </c>
      <c r="G4227" s="133">
        <v>8</v>
      </c>
      <c r="H4227" t="s">
        <v>245</v>
      </c>
      <c r="I4227" t="s">
        <v>517</v>
      </c>
      <c r="J4227" t="s">
        <v>518</v>
      </c>
      <c r="K4227" s="327">
        <v>400</v>
      </c>
      <c r="L4227" s="326">
        <v>0.36596998572349548</v>
      </c>
      <c r="N4227" s="327">
        <v>4565</v>
      </c>
      <c r="O4227" s="326">
        <v>0.37213999032974238</v>
      </c>
      <c r="Q4227" s="327">
        <v>44910</v>
      </c>
      <c r="R4227" s="326">
        <v>0.3639799952507019</v>
      </c>
      <c r="S4227" s="325"/>
    </row>
    <row r="4228" spans="1:19" x14ac:dyDescent="0.25">
      <c r="A4228" t="s">
        <v>478</v>
      </c>
      <c r="B4228" t="s">
        <v>284</v>
      </c>
      <c r="C4228" t="s">
        <v>309</v>
      </c>
      <c r="D4228" t="s">
        <v>477</v>
      </c>
      <c r="E4228" t="s">
        <v>158</v>
      </c>
      <c r="F4228" t="s">
        <v>159</v>
      </c>
      <c r="G4228" s="133">
        <v>8</v>
      </c>
      <c r="H4228" t="s">
        <v>245</v>
      </c>
      <c r="I4228" t="s">
        <v>513</v>
      </c>
      <c r="J4228" t="s">
        <v>516</v>
      </c>
      <c r="K4228" s="327">
        <v>30</v>
      </c>
      <c r="L4228" s="326">
        <v>2.7450000867247581E-2</v>
      </c>
      <c r="M4228" s="326">
        <v>2.7879999950528141E-2</v>
      </c>
      <c r="N4228" s="327">
        <v>392</v>
      </c>
      <c r="O4228" s="326">
        <v>3.1959999352693558E-2</v>
      </c>
      <c r="P4228" s="326">
        <v>3.4669999033212662E-2</v>
      </c>
      <c r="Q4228" s="327">
        <v>4179</v>
      </c>
      <c r="R4228" s="326">
        <v>3.3870000392198563E-2</v>
      </c>
      <c r="S4228" s="325">
        <v>3.8320001214742661E-2</v>
      </c>
    </row>
    <row r="4229" spans="1:19" x14ac:dyDescent="0.25">
      <c r="A4229" t="s">
        <v>478</v>
      </c>
      <c r="B4229" t="s">
        <v>284</v>
      </c>
      <c r="C4229" t="s">
        <v>309</v>
      </c>
      <c r="D4229" t="s">
        <v>477</v>
      </c>
      <c r="E4229" t="s">
        <v>158</v>
      </c>
      <c r="F4229" t="s">
        <v>159</v>
      </c>
      <c r="G4229" s="133">
        <v>8</v>
      </c>
      <c r="H4229" t="s">
        <v>245</v>
      </c>
      <c r="I4229" t="s">
        <v>513</v>
      </c>
      <c r="J4229" t="s">
        <v>515</v>
      </c>
      <c r="K4229" s="327">
        <v>184</v>
      </c>
      <c r="L4229" s="326">
        <v>0.16833999752998349</v>
      </c>
      <c r="M4229" s="326">
        <v>0.17100000381469729</v>
      </c>
      <c r="N4229" s="327">
        <v>1311</v>
      </c>
      <c r="O4229" s="326">
        <v>0.1068700030446053</v>
      </c>
      <c r="P4229" s="326">
        <v>0.11596000194549561</v>
      </c>
      <c r="Q4229" s="327">
        <v>13286</v>
      </c>
      <c r="R4229" s="326">
        <v>0.1076800003647804</v>
      </c>
      <c r="S4229" s="325">
        <v>0.12182000279426571</v>
      </c>
    </row>
    <row r="4230" spans="1:19" x14ac:dyDescent="0.25">
      <c r="A4230" t="s">
        <v>478</v>
      </c>
      <c r="B4230" t="s">
        <v>284</v>
      </c>
      <c r="C4230" t="s">
        <v>309</v>
      </c>
      <c r="D4230" t="s">
        <v>477</v>
      </c>
      <c r="E4230" t="s">
        <v>158</v>
      </c>
      <c r="F4230" t="s">
        <v>159</v>
      </c>
      <c r="G4230" s="133">
        <v>8</v>
      </c>
      <c r="H4230" t="s">
        <v>245</v>
      </c>
      <c r="I4230" t="s">
        <v>513</v>
      </c>
      <c r="J4230" t="s">
        <v>514</v>
      </c>
      <c r="K4230" s="327">
        <v>862</v>
      </c>
      <c r="L4230" s="326">
        <v>0.78865998983383179</v>
      </c>
      <c r="M4230" s="326">
        <v>0.80111998319625854</v>
      </c>
      <c r="N4230" s="327">
        <v>9603</v>
      </c>
      <c r="O4230" s="326">
        <v>0.78282999992370605</v>
      </c>
      <c r="P4230" s="326">
        <v>0.84937000274658203</v>
      </c>
      <c r="Q4230" s="327">
        <v>91601</v>
      </c>
      <c r="R4230" s="326">
        <v>0.74239999055862427</v>
      </c>
      <c r="S4230" s="325">
        <v>0.83986997604370117</v>
      </c>
    </row>
    <row r="4231" spans="1:19" x14ac:dyDescent="0.25">
      <c r="A4231" t="s">
        <v>478</v>
      </c>
      <c r="B4231" t="s">
        <v>284</v>
      </c>
      <c r="C4231" t="s">
        <v>309</v>
      </c>
      <c r="D4231" t="s">
        <v>477</v>
      </c>
      <c r="E4231" t="s">
        <v>158</v>
      </c>
      <c r="F4231" t="s">
        <v>159</v>
      </c>
      <c r="G4231">
        <v>8</v>
      </c>
      <c r="H4231" t="s">
        <v>245</v>
      </c>
      <c r="I4231" t="s">
        <v>513</v>
      </c>
      <c r="J4231" t="s">
        <v>512</v>
      </c>
      <c r="K4231" s="142">
        <v>17</v>
      </c>
      <c r="L4231" s="326">
        <v>1.5549999661743639E-2</v>
      </c>
      <c r="N4231" s="142">
        <v>961</v>
      </c>
      <c r="O4231" s="326">
        <v>7.8340001404285431E-2</v>
      </c>
      <c r="Q4231" s="142">
        <v>14319</v>
      </c>
      <c r="R4231" s="326">
        <v>0.11604999750852581</v>
      </c>
    </row>
    <row r="4232" spans="1:19" x14ac:dyDescent="0.25">
      <c r="A4232" t="s">
        <v>478</v>
      </c>
      <c r="B4232" t="s">
        <v>284</v>
      </c>
      <c r="C4232" t="s">
        <v>309</v>
      </c>
      <c r="D4232" t="s">
        <v>477</v>
      </c>
      <c r="E4232" t="s">
        <v>158</v>
      </c>
      <c r="F4232" t="s">
        <v>159</v>
      </c>
      <c r="G4232" s="133">
        <v>8</v>
      </c>
      <c r="H4232" t="s">
        <v>245</v>
      </c>
      <c r="I4232" t="s">
        <v>575</v>
      </c>
      <c r="J4232" t="s">
        <v>511</v>
      </c>
      <c r="K4232" s="327">
        <v>200</v>
      </c>
      <c r="L4232" s="326">
        <v>0.1829800009727478</v>
      </c>
      <c r="M4232" s="326">
        <v>0.18569999933242801</v>
      </c>
      <c r="N4232" s="327">
        <v>756</v>
      </c>
      <c r="O4232" s="326">
        <v>6.1629999428987503E-2</v>
      </c>
      <c r="P4232" s="326">
        <v>6.4429998397827148E-2</v>
      </c>
      <c r="Q4232" s="327">
        <v>5100</v>
      </c>
      <c r="R4232" s="326">
        <v>4.1329998522996902E-2</v>
      </c>
      <c r="S4232" s="325">
        <v>4.4070001691579819E-2</v>
      </c>
    </row>
    <row r="4233" spans="1:19" x14ac:dyDescent="0.25">
      <c r="A4233" t="s">
        <v>478</v>
      </c>
      <c r="B4233" t="s">
        <v>284</v>
      </c>
      <c r="C4233" t="s">
        <v>309</v>
      </c>
      <c r="D4233" t="s">
        <v>477</v>
      </c>
      <c r="E4233" t="s">
        <v>158</v>
      </c>
      <c r="F4233" t="s">
        <v>159</v>
      </c>
      <c r="G4233" s="133">
        <v>8</v>
      </c>
      <c r="H4233" t="s">
        <v>245</v>
      </c>
      <c r="I4233" t="s">
        <v>575</v>
      </c>
      <c r="J4233" t="s">
        <v>510</v>
      </c>
      <c r="K4233" s="327">
        <v>109</v>
      </c>
      <c r="L4233" s="326">
        <v>9.9729999899864197E-2</v>
      </c>
      <c r="M4233" s="326">
        <v>0.1012099981307983</v>
      </c>
      <c r="N4233" s="327">
        <v>297</v>
      </c>
      <c r="O4233" s="326">
        <v>2.4210000410675999E-2</v>
      </c>
      <c r="P4233" s="326">
        <v>2.5310000404715541E-2</v>
      </c>
      <c r="Q4233" s="327">
        <v>2781</v>
      </c>
      <c r="R4233" s="326">
        <v>2.2539999336004261E-2</v>
      </c>
      <c r="S4233" s="325">
        <v>2.4029999971389771E-2</v>
      </c>
    </row>
    <row r="4234" spans="1:19" x14ac:dyDescent="0.25">
      <c r="A4234" t="s">
        <v>478</v>
      </c>
      <c r="B4234" t="s">
        <v>284</v>
      </c>
      <c r="C4234" t="s">
        <v>309</v>
      </c>
      <c r="D4234" t="s">
        <v>477</v>
      </c>
      <c r="E4234" t="s">
        <v>158</v>
      </c>
      <c r="F4234" t="s">
        <v>159</v>
      </c>
      <c r="G4234" s="133">
        <v>8</v>
      </c>
      <c r="H4234" t="s">
        <v>245</v>
      </c>
      <c r="I4234" t="s">
        <v>575</v>
      </c>
      <c r="J4234" t="s">
        <v>509</v>
      </c>
      <c r="K4234" s="327">
        <v>17</v>
      </c>
      <c r="L4234" s="326">
        <v>1.5549999661743639E-2</v>
      </c>
      <c r="M4234" s="326">
        <v>1.5780000016093251E-2</v>
      </c>
      <c r="N4234" s="327">
        <v>101</v>
      </c>
      <c r="O4234" s="326">
        <v>8.229999803006649E-3</v>
      </c>
      <c r="P4234" s="326">
        <v>8.6099999025464058E-3</v>
      </c>
      <c r="Q4234" s="327">
        <v>909</v>
      </c>
      <c r="R4234" s="326">
        <v>7.3699997738003731E-3</v>
      </c>
      <c r="S4234" s="325">
        <v>7.8499997034668922E-3</v>
      </c>
    </row>
    <row r="4235" spans="1:19" x14ac:dyDescent="0.25">
      <c r="A4235" t="s">
        <v>478</v>
      </c>
      <c r="B4235" t="s">
        <v>284</v>
      </c>
      <c r="C4235" t="s">
        <v>309</v>
      </c>
      <c r="D4235" t="s">
        <v>477</v>
      </c>
      <c r="E4235" t="s">
        <v>158</v>
      </c>
      <c r="F4235" t="s">
        <v>159</v>
      </c>
      <c r="G4235" s="133">
        <v>8</v>
      </c>
      <c r="H4235" t="s">
        <v>245</v>
      </c>
      <c r="I4235" t="s">
        <v>575</v>
      </c>
      <c r="J4235" t="s">
        <v>508</v>
      </c>
      <c r="K4235" s="327">
        <v>24</v>
      </c>
      <c r="L4235" s="326">
        <v>2.1959999576210979E-2</v>
      </c>
      <c r="M4235" s="326">
        <v>2.2280000150203701E-2</v>
      </c>
      <c r="N4235" s="327">
        <v>142</v>
      </c>
      <c r="O4235" s="326">
        <v>1.157999970018864E-2</v>
      </c>
      <c r="P4235" s="326">
        <v>1.2099999934434891E-2</v>
      </c>
      <c r="Q4235" s="327">
        <v>2219</v>
      </c>
      <c r="R4235" s="326">
        <v>1.7980000004172329E-2</v>
      </c>
      <c r="S4235" s="325">
        <v>1.9169999286532399E-2</v>
      </c>
    </row>
    <row r="4236" spans="1:19" x14ac:dyDescent="0.25">
      <c r="A4236" t="s">
        <v>478</v>
      </c>
      <c r="B4236" t="s">
        <v>284</v>
      </c>
      <c r="C4236" t="s">
        <v>309</v>
      </c>
      <c r="D4236" t="s">
        <v>477</v>
      </c>
      <c r="E4236" t="s">
        <v>158</v>
      </c>
      <c r="F4236" t="s">
        <v>159</v>
      </c>
      <c r="G4236" s="133">
        <v>8</v>
      </c>
      <c r="H4236" t="s">
        <v>245</v>
      </c>
      <c r="I4236" t="s">
        <v>575</v>
      </c>
      <c r="J4236" t="s">
        <v>438</v>
      </c>
      <c r="K4236" s="327">
        <v>16</v>
      </c>
      <c r="L4236" s="326">
        <v>1.463999971747398E-2</v>
      </c>
      <c r="N4236" s="327">
        <v>534</v>
      </c>
      <c r="O4236" s="326">
        <v>4.3529998511075967E-2</v>
      </c>
      <c r="Q4236" s="327">
        <v>7648</v>
      </c>
      <c r="R4236" s="326">
        <v>6.1980001628398902E-2</v>
      </c>
      <c r="S4236" s="325"/>
    </row>
    <row r="4237" spans="1:19" x14ac:dyDescent="0.25">
      <c r="A4237" t="s">
        <v>478</v>
      </c>
      <c r="B4237" t="s">
        <v>284</v>
      </c>
      <c r="C4237" t="s">
        <v>309</v>
      </c>
      <c r="D4237" t="s">
        <v>477</v>
      </c>
      <c r="E4237" t="s">
        <v>158</v>
      </c>
      <c r="F4237" t="s">
        <v>159</v>
      </c>
      <c r="G4237" s="133">
        <v>8</v>
      </c>
      <c r="H4237" t="s">
        <v>245</v>
      </c>
      <c r="I4237" t="s">
        <v>575</v>
      </c>
      <c r="J4237" t="s">
        <v>507</v>
      </c>
      <c r="K4237" s="327">
        <v>727</v>
      </c>
      <c r="L4237" s="326">
        <v>0.66513997316360474</v>
      </c>
      <c r="M4237" s="326">
        <v>0.67501997947692871</v>
      </c>
      <c r="N4237" s="327">
        <v>10437</v>
      </c>
      <c r="O4237" s="326">
        <v>0.85082000494003296</v>
      </c>
      <c r="P4237" s="326">
        <v>0.88954001665115356</v>
      </c>
      <c r="Q4237" s="327">
        <v>104728</v>
      </c>
      <c r="R4237" s="326">
        <v>0.84878998994827271</v>
      </c>
      <c r="S4237" s="325">
        <v>0.90487998723983765</v>
      </c>
    </row>
    <row r="4238" spans="1:19" x14ac:dyDescent="0.25">
      <c r="A4238" t="s">
        <v>478</v>
      </c>
      <c r="B4238" t="s">
        <v>284</v>
      </c>
      <c r="C4238" t="s">
        <v>309</v>
      </c>
      <c r="D4238" t="s">
        <v>477</v>
      </c>
      <c r="E4238" t="s">
        <v>158</v>
      </c>
      <c r="F4238" t="s">
        <v>159</v>
      </c>
      <c r="G4238" s="133">
        <v>8</v>
      </c>
      <c r="H4238" t="s">
        <v>245</v>
      </c>
      <c r="I4238" t="s">
        <v>576</v>
      </c>
      <c r="J4238" t="s">
        <v>485</v>
      </c>
      <c r="K4238" s="327">
        <v>0</v>
      </c>
      <c r="L4238" s="326">
        <v>0</v>
      </c>
      <c r="N4238" s="327">
        <v>0</v>
      </c>
      <c r="O4238" s="326">
        <v>0</v>
      </c>
      <c r="P4238" s="326">
        <v>0</v>
      </c>
      <c r="Q4238" s="327">
        <v>2</v>
      </c>
      <c r="R4238" s="326">
        <v>1.99999994947575E-5</v>
      </c>
      <c r="S4238" s="325">
        <v>0.5</v>
      </c>
    </row>
    <row r="4239" spans="1:19" x14ac:dyDescent="0.25">
      <c r="A4239" t="s">
        <v>478</v>
      </c>
      <c r="B4239" t="s">
        <v>284</v>
      </c>
      <c r="C4239" t="s">
        <v>309</v>
      </c>
      <c r="D4239" t="s">
        <v>477</v>
      </c>
      <c r="E4239" t="s">
        <v>158</v>
      </c>
      <c r="F4239" t="s">
        <v>159</v>
      </c>
      <c r="G4239">
        <v>8</v>
      </c>
      <c r="H4239" t="s">
        <v>245</v>
      </c>
      <c r="I4239" t="s">
        <v>576</v>
      </c>
      <c r="J4239" t="s">
        <v>484</v>
      </c>
      <c r="K4239" s="142">
        <v>0</v>
      </c>
      <c r="L4239" s="326">
        <v>0</v>
      </c>
      <c r="N4239" s="142">
        <v>2</v>
      </c>
      <c r="O4239" s="326">
        <v>1.5999999595806E-4</v>
      </c>
      <c r="P4239" s="326">
        <v>1</v>
      </c>
      <c r="Q4239" s="142">
        <v>2</v>
      </c>
      <c r="R4239" s="326">
        <v>1.99999994947575E-5</v>
      </c>
      <c r="S4239" s="326">
        <v>0.5</v>
      </c>
    </row>
    <row r="4240" spans="1:19" x14ac:dyDescent="0.25">
      <c r="A4240" t="s">
        <v>478</v>
      </c>
      <c r="B4240" t="s">
        <v>284</v>
      </c>
      <c r="C4240" t="s">
        <v>309</v>
      </c>
      <c r="D4240" t="s">
        <v>477</v>
      </c>
      <c r="E4240" t="s">
        <v>158</v>
      </c>
      <c r="F4240" t="s">
        <v>159</v>
      </c>
      <c r="G4240" s="133">
        <v>8</v>
      </c>
      <c r="H4240" t="s">
        <v>245</v>
      </c>
      <c r="I4240" t="s">
        <v>576</v>
      </c>
      <c r="J4240" t="s">
        <v>438</v>
      </c>
      <c r="K4240" s="327">
        <v>1093</v>
      </c>
      <c r="L4240" s="326">
        <v>1</v>
      </c>
      <c r="N4240" s="327">
        <v>12265</v>
      </c>
      <c r="O4240" s="326">
        <v>0.99984002113342285</v>
      </c>
      <c r="Q4240" s="327">
        <v>123381</v>
      </c>
      <c r="R4240" s="326">
        <v>0.99997001886367798</v>
      </c>
      <c r="S4240" s="325"/>
    </row>
    <row r="4241" spans="1:19" x14ac:dyDescent="0.25">
      <c r="A4241" t="s">
        <v>478</v>
      </c>
      <c r="B4241" t="s">
        <v>284</v>
      </c>
      <c r="C4241" t="s">
        <v>309</v>
      </c>
      <c r="D4241" t="s">
        <v>477</v>
      </c>
      <c r="E4241" t="s">
        <v>158</v>
      </c>
      <c r="F4241" t="s">
        <v>159</v>
      </c>
      <c r="G4241" s="133">
        <v>8</v>
      </c>
      <c r="H4241" t="s">
        <v>245</v>
      </c>
      <c r="I4241" t="s">
        <v>504</v>
      </c>
      <c r="J4241" t="s">
        <v>506</v>
      </c>
      <c r="K4241" s="327">
        <v>17</v>
      </c>
      <c r="L4241" s="326">
        <v>1.5549999661743639E-2</v>
      </c>
      <c r="N4241" s="327">
        <v>961</v>
      </c>
      <c r="O4241" s="326">
        <v>7.8340001404285431E-2</v>
      </c>
      <c r="Q4241" s="327">
        <v>14319</v>
      </c>
      <c r="R4241" s="326">
        <v>0.11604999750852581</v>
      </c>
      <c r="S4241" s="325"/>
    </row>
    <row r="4242" spans="1:19" x14ac:dyDescent="0.25">
      <c r="A4242" t="s">
        <v>478</v>
      </c>
      <c r="B4242" t="s">
        <v>284</v>
      </c>
      <c r="C4242" t="s">
        <v>309</v>
      </c>
      <c r="D4242" t="s">
        <v>477</v>
      </c>
      <c r="E4242" t="s">
        <v>158</v>
      </c>
      <c r="F4242" t="s">
        <v>159</v>
      </c>
      <c r="G4242" s="133">
        <v>8</v>
      </c>
      <c r="H4242" t="s">
        <v>245</v>
      </c>
      <c r="I4242" t="s">
        <v>504</v>
      </c>
      <c r="J4242" t="s">
        <v>424</v>
      </c>
      <c r="K4242" s="327">
        <v>184</v>
      </c>
      <c r="L4242" s="326">
        <v>0.16833999752998349</v>
      </c>
      <c r="M4242" s="326">
        <v>0.17100000381469729</v>
      </c>
      <c r="N4242" s="327">
        <v>1311</v>
      </c>
      <c r="O4242" s="326">
        <v>0.1068700030446053</v>
      </c>
      <c r="P4242" s="326">
        <v>0.11596000194549561</v>
      </c>
      <c r="Q4242" s="327">
        <v>13286</v>
      </c>
      <c r="R4242" s="326">
        <v>0.1076800003647804</v>
      </c>
      <c r="S4242" s="325">
        <v>0.12182000279426571</v>
      </c>
    </row>
    <row r="4243" spans="1:19" x14ac:dyDescent="0.25">
      <c r="A4243" t="s">
        <v>478</v>
      </c>
      <c r="B4243" t="s">
        <v>284</v>
      </c>
      <c r="C4243" t="s">
        <v>309</v>
      </c>
      <c r="D4243" t="s">
        <v>477</v>
      </c>
      <c r="E4243" t="s">
        <v>158</v>
      </c>
      <c r="F4243" t="s">
        <v>159</v>
      </c>
      <c r="G4243">
        <v>8</v>
      </c>
      <c r="H4243" t="s">
        <v>245</v>
      </c>
      <c r="I4243" t="s">
        <v>504</v>
      </c>
      <c r="J4243" t="s">
        <v>455</v>
      </c>
      <c r="K4243" s="142">
        <v>401</v>
      </c>
      <c r="L4243" s="326">
        <v>0.36687999963760382</v>
      </c>
      <c r="M4243" s="326">
        <v>0.37268000841140753</v>
      </c>
      <c r="N4243" s="142">
        <v>4319</v>
      </c>
      <c r="O4243" s="326">
        <v>0.35207998752593989</v>
      </c>
      <c r="P4243" s="326">
        <v>0.38201001286506647</v>
      </c>
      <c r="Q4243" s="142">
        <v>43045</v>
      </c>
      <c r="R4243" s="326">
        <v>0.34887000918388372</v>
      </c>
      <c r="S4243" s="326">
        <v>0.39467000961303711</v>
      </c>
    </row>
    <row r="4244" spans="1:19" x14ac:dyDescent="0.25">
      <c r="A4244" t="s">
        <v>478</v>
      </c>
      <c r="B4244" t="s">
        <v>284</v>
      </c>
      <c r="C4244" t="s">
        <v>309</v>
      </c>
      <c r="D4244" t="s">
        <v>477</v>
      </c>
      <c r="E4244" t="s">
        <v>158</v>
      </c>
      <c r="F4244" t="s">
        <v>159</v>
      </c>
      <c r="G4244" s="133">
        <v>8</v>
      </c>
      <c r="H4244" t="s">
        <v>245</v>
      </c>
      <c r="I4244" t="s">
        <v>504</v>
      </c>
      <c r="J4244" t="s">
        <v>505</v>
      </c>
      <c r="K4244" s="327">
        <v>404</v>
      </c>
      <c r="L4244" s="326">
        <v>0.36961999535560608</v>
      </c>
      <c r="M4244" s="326">
        <v>0.37545999884605408</v>
      </c>
      <c r="N4244" s="327">
        <v>4637</v>
      </c>
      <c r="O4244" s="326">
        <v>0.37801000475883478</v>
      </c>
      <c r="P4244" s="326">
        <v>0.41014000773429871</v>
      </c>
      <c r="Q4244" s="327">
        <v>42835</v>
      </c>
      <c r="R4244" s="326">
        <v>0.34716999530792242</v>
      </c>
      <c r="S4244" s="325">
        <v>0.39274001121521002</v>
      </c>
    </row>
    <row r="4245" spans="1:19" x14ac:dyDescent="0.25">
      <c r="A4245" t="s">
        <v>478</v>
      </c>
      <c r="B4245" t="s">
        <v>284</v>
      </c>
      <c r="C4245" t="s">
        <v>309</v>
      </c>
      <c r="D4245" t="s">
        <v>477</v>
      </c>
      <c r="E4245" t="s">
        <v>158</v>
      </c>
      <c r="F4245" t="s">
        <v>159</v>
      </c>
      <c r="G4245" s="133">
        <v>8</v>
      </c>
      <c r="H4245" t="s">
        <v>245</v>
      </c>
      <c r="I4245" t="s">
        <v>504</v>
      </c>
      <c r="J4245" t="s">
        <v>503</v>
      </c>
      <c r="K4245" s="327">
        <v>87</v>
      </c>
      <c r="L4245" s="326">
        <v>7.9599998891353607E-2</v>
      </c>
      <c r="M4245" s="326">
        <v>8.0859996378421783E-2</v>
      </c>
      <c r="N4245" s="327">
        <v>1039</v>
      </c>
      <c r="O4245" s="326">
        <v>8.4700003266334534E-2</v>
      </c>
      <c r="P4245" s="326">
        <v>9.1899998486042023E-2</v>
      </c>
      <c r="Q4245" s="327">
        <v>9900</v>
      </c>
      <c r="R4245" s="326">
        <v>8.0239996314048767E-2</v>
      </c>
      <c r="S4245" s="325">
        <v>9.0769998729228973E-2</v>
      </c>
    </row>
    <row r="4246" spans="1:19" x14ac:dyDescent="0.25">
      <c r="A4246" t="s">
        <v>478</v>
      </c>
      <c r="B4246" t="s">
        <v>284</v>
      </c>
      <c r="C4246" t="s">
        <v>309</v>
      </c>
      <c r="D4246" t="s">
        <v>477</v>
      </c>
      <c r="E4246" t="s">
        <v>158</v>
      </c>
      <c r="F4246" t="s">
        <v>159</v>
      </c>
      <c r="G4246" s="133">
        <v>8</v>
      </c>
      <c r="H4246" t="s">
        <v>245</v>
      </c>
      <c r="I4246" t="s">
        <v>501</v>
      </c>
      <c r="J4246" t="s">
        <v>502</v>
      </c>
      <c r="K4246" s="327">
        <v>17</v>
      </c>
      <c r="L4246" s="326">
        <v>1.5549999661743639E-2</v>
      </c>
      <c r="N4246" s="327">
        <v>961</v>
      </c>
      <c r="O4246" s="326">
        <v>7.8340001404285431E-2</v>
      </c>
      <c r="Q4246" s="327">
        <v>14319</v>
      </c>
      <c r="R4246" s="326">
        <v>0.11604999750852581</v>
      </c>
      <c r="S4246" s="325"/>
    </row>
    <row r="4247" spans="1:19" x14ac:dyDescent="0.25">
      <c r="A4247" t="s">
        <v>478</v>
      </c>
      <c r="B4247" t="s">
        <v>284</v>
      </c>
      <c r="C4247" t="s">
        <v>309</v>
      </c>
      <c r="D4247" t="s">
        <v>477</v>
      </c>
      <c r="E4247" t="s">
        <v>158</v>
      </c>
      <c r="F4247" t="s">
        <v>159</v>
      </c>
      <c r="G4247" s="133">
        <v>8</v>
      </c>
      <c r="H4247" t="s">
        <v>245</v>
      </c>
      <c r="I4247" t="s">
        <v>501</v>
      </c>
      <c r="J4247" t="s">
        <v>500</v>
      </c>
      <c r="K4247" s="327">
        <v>1076</v>
      </c>
      <c r="L4247" s="326">
        <v>0.98444998264312744</v>
      </c>
      <c r="M4247" s="326">
        <v>1</v>
      </c>
      <c r="N4247" s="327">
        <v>11306</v>
      </c>
      <c r="O4247" s="326">
        <v>0.92166000604629517</v>
      </c>
      <c r="P4247" s="326">
        <v>1</v>
      </c>
      <c r="Q4247" s="327">
        <v>109066</v>
      </c>
      <c r="R4247" s="326">
        <v>0.88394999504089355</v>
      </c>
      <c r="S4247" s="325">
        <v>1</v>
      </c>
    </row>
    <row r="4248" spans="1:19" x14ac:dyDescent="0.25">
      <c r="A4248" t="s">
        <v>478</v>
      </c>
      <c r="B4248" t="s">
        <v>284</v>
      </c>
      <c r="C4248" t="s">
        <v>309</v>
      </c>
      <c r="D4248" t="s">
        <v>477</v>
      </c>
      <c r="E4248" t="s">
        <v>158</v>
      </c>
      <c r="F4248" t="s">
        <v>159</v>
      </c>
      <c r="G4248">
        <v>8</v>
      </c>
      <c r="H4248" t="s">
        <v>245</v>
      </c>
      <c r="I4248" t="s">
        <v>577</v>
      </c>
      <c r="J4248" t="s">
        <v>493</v>
      </c>
      <c r="K4248" s="142">
        <v>84</v>
      </c>
      <c r="L4248" s="326">
        <v>7.6849997043609619E-2</v>
      </c>
      <c r="N4248" s="142">
        <v>3568</v>
      </c>
      <c r="O4248" s="326">
        <v>0.29085999727249151</v>
      </c>
      <c r="Q4248" s="142">
        <v>45663</v>
      </c>
      <c r="R4248" s="326">
        <v>0.37009000778198242</v>
      </c>
    </row>
    <row r="4249" spans="1:19" x14ac:dyDescent="0.25">
      <c r="A4249" t="s">
        <v>478</v>
      </c>
      <c r="B4249" t="s">
        <v>284</v>
      </c>
      <c r="C4249" t="s">
        <v>309</v>
      </c>
      <c r="D4249" t="s">
        <v>477</v>
      </c>
      <c r="E4249" t="s">
        <v>158</v>
      </c>
      <c r="F4249" t="s">
        <v>159</v>
      </c>
      <c r="G4249" s="133">
        <v>8</v>
      </c>
      <c r="H4249" t="s">
        <v>245</v>
      </c>
      <c r="I4249" t="s">
        <v>577</v>
      </c>
      <c r="J4249" t="s">
        <v>492</v>
      </c>
      <c r="K4249" s="327">
        <v>770</v>
      </c>
      <c r="L4249" s="326">
        <v>0.70447999238967896</v>
      </c>
      <c r="M4249" s="326">
        <v>0.76313000917434692</v>
      </c>
      <c r="N4249" s="327">
        <v>6927</v>
      </c>
      <c r="O4249" s="326">
        <v>0.5646899938583374</v>
      </c>
      <c r="P4249" s="326">
        <v>0.79629999399185181</v>
      </c>
      <c r="Q4249" s="327">
        <v>63272</v>
      </c>
      <c r="R4249" s="326">
        <v>0.51279997825622559</v>
      </c>
      <c r="S4249" s="325">
        <v>0.81407999992370605</v>
      </c>
    </row>
    <row r="4250" spans="1:19" x14ac:dyDescent="0.25">
      <c r="A4250" t="s">
        <v>478</v>
      </c>
      <c r="B4250" t="s">
        <v>284</v>
      </c>
      <c r="C4250" t="s">
        <v>309</v>
      </c>
      <c r="D4250" t="s">
        <v>477</v>
      </c>
      <c r="E4250" t="s">
        <v>158</v>
      </c>
      <c r="F4250" t="s">
        <v>159</v>
      </c>
      <c r="G4250" s="133">
        <v>8</v>
      </c>
      <c r="H4250" t="s">
        <v>245</v>
      </c>
      <c r="I4250" t="s">
        <v>577</v>
      </c>
      <c r="J4250" t="s">
        <v>491</v>
      </c>
      <c r="K4250" s="327">
        <v>164</v>
      </c>
      <c r="L4250" s="326">
        <v>0.15004999935626981</v>
      </c>
      <c r="M4250" s="326">
        <v>0.162540003657341</v>
      </c>
      <c r="N4250" s="327">
        <v>1072</v>
      </c>
      <c r="O4250" s="326">
        <v>8.7389998137950897E-2</v>
      </c>
      <c r="P4250" s="326">
        <v>0.1232300028204918</v>
      </c>
      <c r="Q4250" s="327">
        <v>9186</v>
      </c>
      <c r="R4250" s="326">
        <v>7.4450001120567322E-2</v>
      </c>
      <c r="S4250" s="325">
        <v>0.11818999797105791</v>
      </c>
    </row>
    <row r="4251" spans="1:19" x14ac:dyDescent="0.25">
      <c r="A4251" t="s">
        <v>478</v>
      </c>
      <c r="B4251" t="s">
        <v>284</v>
      </c>
      <c r="C4251" t="s">
        <v>309</v>
      </c>
      <c r="D4251" t="s">
        <v>477</v>
      </c>
      <c r="E4251" t="s">
        <v>158</v>
      </c>
      <c r="F4251" t="s">
        <v>159</v>
      </c>
      <c r="G4251" s="133">
        <v>8</v>
      </c>
      <c r="H4251" t="s">
        <v>245</v>
      </c>
      <c r="I4251" t="s">
        <v>577</v>
      </c>
      <c r="J4251" t="s">
        <v>490</v>
      </c>
      <c r="K4251" s="327">
        <v>44</v>
      </c>
      <c r="L4251" s="326">
        <v>4.0259998291730881E-2</v>
      </c>
      <c r="M4251" s="326">
        <v>4.3609999120235443E-2</v>
      </c>
      <c r="N4251" s="327">
        <v>412</v>
      </c>
      <c r="O4251" s="326">
        <v>3.3590000122785568E-2</v>
      </c>
      <c r="P4251" s="326">
        <v>4.7359999269247062E-2</v>
      </c>
      <c r="Q4251" s="327">
        <v>3071</v>
      </c>
      <c r="R4251" s="326">
        <v>2.489000000059605E-2</v>
      </c>
      <c r="S4251" s="325">
        <v>3.9510000497102737E-2</v>
      </c>
    </row>
    <row r="4252" spans="1:19" x14ac:dyDescent="0.25">
      <c r="A4252" t="s">
        <v>478</v>
      </c>
      <c r="B4252" t="s">
        <v>284</v>
      </c>
      <c r="C4252" t="s">
        <v>309</v>
      </c>
      <c r="D4252" t="s">
        <v>477</v>
      </c>
      <c r="E4252" t="s">
        <v>158</v>
      </c>
      <c r="F4252" t="s">
        <v>159</v>
      </c>
      <c r="G4252">
        <v>8</v>
      </c>
      <c r="H4252" t="s">
        <v>245</v>
      </c>
      <c r="I4252" t="s">
        <v>577</v>
      </c>
      <c r="J4252" t="s">
        <v>489</v>
      </c>
      <c r="K4252" s="142">
        <v>29</v>
      </c>
      <c r="L4252" s="326">
        <v>2.6529999449849129E-2</v>
      </c>
      <c r="M4252" s="326">
        <v>2.8739999979734421E-2</v>
      </c>
      <c r="N4252" s="142">
        <v>252</v>
      </c>
      <c r="O4252" s="326">
        <v>2.054000087082386E-2</v>
      </c>
      <c r="P4252" s="326">
        <v>2.8969999402761459E-2</v>
      </c>
      <c r="Q4252" s="142">
        <v>1819</v>
      </c>
      <c r="R4252" s="326">
        <v>1.473999954760075E-2</v>
      </c>
      <c r="S4252" s="326">
        <v>2.339999936521053E-2</v>
      </c>
    </row>
    <row r="4253" spans="1:19" x14ac:dyDescent="0.25">
      <c r="A4253" t="s">
        <v>478</v>
      </c>
      <c r="B4253" t="s">
        <v>284</v>
      </c>
      <c r="C4253" t="s">
        <v>309</v>
      </c>
      <c r="D4253" t="s">
        <v>477</v>
      </c>
      <c r="E4253" t="s">
        <v>158</v>
      </c>
      <c r="F4253" t="s">
        <v>159</v>
      </c>
      <c r="G4253" s="133">
        <v>8</v>
      </c>
      <c r="H4253" t="s">
        <v>245</v>
      </c>
      <c r="I4253" t="s">
        <v>577</v>
      </c>
      <c r="J4253" t="s">
        <v>488</v>
      </c>
      <c r="K4253" s="327">
        <v>2</v>
      </c>
      <c r="L4253" s="326">
        <v>1.829999964684248E-3</v>
      </c>
      <c r="M4253" s="326">
        <v>1.9799999427050352E-3</v>
      </c>
      <c r="N4253" s="327">
        <v>36</v>
      </c>
      <c r="O4253" s="326">
        <v>2.9299999587237831E-3</v>
      </c>
      <c r="P4253" s="326">
        <v>4.1399998590350151E-3</v>
      </c>
      <c r="Q4253" s="327">
        <v>374</v>
      </c>
      <c r="R4253" s="326">
        <v>3.03000002168119E-3</v>
      </c>
      <c r="S4253" s="325">
        <v>4.8099998384714127E-3</v>
      </c>
    </row>
    <row r="4254" spans="1:19" x14ac:dyDescent="0.25">
      <c r="A4254" t="s">
        <v>478</v>
      </c>
      <c r="B4254" t="s">
        <v>284</v>
      </c>
      <c r="C4254" t="s">
        <v>309</v>
      </c>
      <c r="D4254" t="s">
        <v>477</v>
      </c>
      <c r="E4254" t="s">
        <v>158</v>
      </c>
      <c r="F4254" t="s">
        <v>159</v>
      </c>
      <c r="G4254" s="133">
        <v>8</v>
      </c>
      <c r="H4254" t="s">
        <v>245</v>
      </c>
      <c r="I4254" t="s">
        <v>499</v>
      </c>
      <c r="J4254" t="s">
        <v>261</v>
      </c>
      <c r="K4254" s="327">
        <v>1088</v>
      </c>
      <c r="L4254" s="326">
        <v>0.99542999267578125</v>
      </c>
      <c r="N4254" s="327">
        <v>12179</v>
      </c>
      <c r="O4254" s="326">
        <v>0.99282997846603394</v>
      </c>
      <c r="Q4254" s="327">
        <v>122496</v>
      </c>
      <c r="R4254" s="326">
        <v>0.99278998374938965</v>
      </c>
      <c r="S4254" s="325"/>
    </row>
    <row r="4255" spans="1:19" x14ac:dyDescent="0.25">
      <c r="A4255" t="s">
        <v>478</v>
      </c>
      <c r="B4255" t="s">
        <v>284</v>
      </c>
      <c r="C4255" t="s">
        <v>309</v>
      </c>
      <c r="D4255" t="s">
        <v>477</v>
      </c>
      <c r="E4255" t="s">
        <v>158</v>
      </c>
      <c r="F4255" t="s">
        <v>159</v>
      </c>
      <c r="G4255" s="133">
        <v>8</v>
      </c>
      <c r="H4255" t="s">
        <v>245</v>
      </c>
      <c r="I4255" t="s">
        <v>499</v>
      </c>
      <c r="J4255" t="s">
        <v>262</v>
      </c>
      <c r="K4255" s="327">
        <v>5</v>
      </c>
      <c r="L4255" s="326">
        <v>4.5699998736381531E-3</v>
      </c>
      <c r="N4255" s="327">
        <v>88</v>
      </c>
      <c r="O4255" s="326">
        <v>7.1700001135468483E-3</v>
      </c>
      <c r="Q4255" s="327">
        <v>889</v>
      </c>
      <c r="R4255" s="326">
        <v>7.2099999524652958E-3</v>
      </c>
      <c r="S4255" s="325"/>
    </row>
    <row r="4256" spans="1:19" x14ac:dyDescent="0.25">
      <c r="A4256" t="s">
        <v>478</v>
      </c>
      <c r="B4256" t="s">
        <v>284</v>
      </c>
      <c r="C4256" t="s">
        <v>309</v>
      </c>
      <c r="D4256" t="s">
        <v>477</v>
      </c>
      <c r="E4256" t="s">
        <v>158</v>
      </c>
      <c r="F4256" t="s">
        <v>159</v>
      </c>
      <c r="G4256" s="133">
        <v>8</v>
      </c>
      <c r="H4256" t="s">
        <v>245</v>
      </c>
      <c r="I4256" t="s">
        <v>578</v>
      </c>
      <c r="J4256" t="s">
        <v>498</v>
      </c>
      <c r="K4256" s="327">
        <v>586</v>
      </c>
      <c r="L4256" s="326">
        <v>0.53614002466201782</v>
      </c>
      <c r="N4256" s="327">
        <v>2713</v>
      </c>
      <c r="O4256" s="326">
        <v>0.2211599946022034</v>
      </c>
      <c r="Q4256" s="327">
        <v>17871</v>
      </c>
      <c r="R4256" s="326">
        <v>0.1448400020599365</v>
      </c>
      <c r="S4256" s="325"/>
    </row>
    <row r="4257" spans="1:19" x14ac:dyDescent="0.25">
      <c r="A4257" t="s">
        <v>478</v>
      </c>
      <c r="B4257" t="s">
        <v>284</v>
      </c>
      <c r="C4257" t="s">
        <v>309</v>
      </c>
      <c r="D4257" t="s">
        <v>477</v>
      </c>
      <c r="E4257" t="s">
        <v>158</v>
      </c>
      <c r="F4257" t="s">
        <v>159</v>
      </c>
      <c r="G4257" s="133">
        <v>8</v>
      </c>
      <c r="H4257" t="s">
        <v>245</v>
      </c>
      <c r="I4257" t="s">
        <v>578</v>
      </c>
      <c r="J4257" t="s">
        <v>497</v>
      </c>
      <c r="K4257" s="327">
        <v>235</v>
      </c>
      <c r="L4257" s="326">
        <v>0.21500000357627869</v>
      </c>
      <c r="N4257" s="327">
        <v>2240</v>
      </c>
      <c r="O4257" s="326">
        <v>0.18260000646114349</v>
      </c>
      <c r="Q4257" s="327">
        <v>21943</v>
      </c>
      <c r="R4257" s="326">
        <v>0.17783999443054199</v>
      </c>
      <c r="S4257" s="325"/>
    </row>
    <row r="4258" spans="1:19" x14ac:dyDescent="0.25">
      <c r="A4258" t="s">
        <v>478</v>
      </c>
      <c r="B4258" t="s">
        <v>284</v>
      </c>
      <c r="C4258" t="s">
        <v>309</v>
      </c>
      <c r="D4258" t="s">
        <v>477</v>
      </c>
      <c r="E4258" t="s">
        <v>158</v>
      </c>
      <c r="F4258" t="s">
        <v>159</v>
      </c>
      <c r="G4258" s="133">
        <v>8</v>
      </c>
      <c r="H4258" t="s">
        <v>245</v>
      </c>
      <c r="I4258" t="s">
        <v>578</v>
      </c>
      <c r="J4258" t="s">
        <v>496</v>
      </c>
      <c r="K4258" s="327">
        <v>154</v>
      </c>
      <c r="L4258" s="326">
        <v>0.14090000092983249</v>
      </c>
      <c r="N4258" s="327">
        <v>2633</v>
      </c>
      <c r="O4258" s="326">
        <v>0.21464000642299649</v>
      </c>
      <c r="Q4258" s="327">
        <v>25988</v>
      </c>
      <c r="R4258" s="326">
        <v>0.21062999963760379</v>
      </c>
      <c r="S4258" s="325"/>
    </row>
    <row r="4259" spans="1:19" x14ac:dyDescent="0.25">
      <c r="A4259" t="s">
        <v>478</v>
      </c>
      <c r="B4259" t="s">
        <v>284</v>
      </c>
      <c r="C4259" t="s">
        <v>309</v>
      </c>
      <c r="D4259" t="s">
        <v>477</v>
      </c>
      <c r="E4259" t="s">
        <v>158</v>
      </c>
      <c r="F4259" t="s">
        <v>159</v>
      </c>
      <c r="G4259" s="133">
        <v>8</v>
      </c>
      <c r="H4259" t="s">
        <v>245</v>
      </c>
      <c r="I4259" t="s">
        <v>578</v>
      </c>
      <c r="J4259" t="s">
        <v>495</v>
      </c>
      <c r="K4259" s="327">
        <v>66</v>
      </c>
      <c r="L4259" s="326">
        <v>6.0380000621080399E-2</v>
      </c>
      <c r="N4259" s="327">
        <v>2581</v>
      </c>
      <c r="O4259" s="326">
        <v>0.21040000021457669</v>
      </c>
      <c r="Q4259" s="327">
        <v>27975</v>
      </c>
      <c r="R4259" s="326">
        <v>0.22673000395298001</v>
      </c>
      <c r="S4259" s="325"/>
    </row>
    <row r="4260" spans="1:19" x14ac:dyDescent="0.25">
      <c r="A4260" t="s">
        <v>478</v>
      </c>
      <c r="B4260" t="s">
        <v>284</v>
      </c>
      <c r="C4260" t="s">
        <v>309</v>
      </c>
      <c r="D4260" t="s">
        <v>477</v>
      </c>
      <c r="E4260" t="s">
        <v>158</v>
      </c>
      <c r="F4260" t="s">
        <v>159</v>
      </c>
      <c r="G4260" s="133">
        <v>8</v>
      </c>
      <c r="H4260" t="s">
        <v>245</v>
      </c>
      <c r="I4260" t="s">
        <v>578</v>
      </c>
      <c r="J4260" t="s">
        <v>494</v>
      </c>
      <c r="K4260" s="327">
        <v>52</v>
      </c>
      <c r="L4260" s="326">
        <v>4.7580000013113022E-2</v>
      </c>
      <c r="N4260" s="327">
        <v>2100</v>
      </c>
      <c r="O4260" s="326">
        <v>0.1711899936199188</v>
      </c>
      <c r="Q4260" s="327">
        <v>29608</v>
      </c>
      <c r="R4260" s="326">
        <v>0.23995999991893771</v>
      </c>
      <c r="S4260" s="325"/>
    </row>
    <row r="4261" spans="1:19" x14ac:dyDescent="0.25">
      <c r="A4261" t="s">
        <v>478</v>
      </c>
      <c r="B4261" t="s">
        <v>284</v>
      </c>
      <c r="C4261" t="s">
        <v>309</v>
      </c>
      <c r="D4261" t="s">
        <v>477</v>
      </c>
      <c r="E4261" t="s">
        <v>158</v>
      </c>
      <c r="F4261" t="s">
        <v>159</v>
      </c>
      <c r="G4261" s="133">
        <v>8</v>
      </c>
      <c r="H4261" t="s">
        <v>245</v>
      </c>
      <c r="I4261" t="s">
        <v>476</v>
      </c>
      <c r="J4261" t="s">
        <v>482</v>
      </c>
      <c r="K4261" s="327">
        <v>843</v>
      </c>
      <c r="L4261" s="326">
        <v>0.77126997709274292</v>
      </c>
      <c r="M4261" s="326">
        <v>0.78933000564575195</v>
      </c>
      <c r="N4261" s="327">
        <v>8908</v>
      </c>
      <c r="O4261" s="326">
        <v>0.72618001699447632</v>
      </c>
      <c r="P4261" s="326">
        <v>0.75383001565933228</v>
      </c>
      <c r="Q4261" s="327">
        <v>91484</v>
      </c>
      <c r="R4261" s="326">
        <v>0.74145001173019409</v>
      </c>
      <c r="S4261" s="325">
        <v>0.77395999431610107</v>
      </c>
    </row>
    <row r="4262" spans="1:19" x14ac:dyDescent="0.25">
      <c r="A4262" t="s">
        <v>478</v>
      </c>
      <c r="B4262" t="s">
        <v>284</v>
      </c>
      <c r="C4262" t="s">
        <v>309</v>
      </c>
      <c r="D4262" t="s">
        <v>477</v>
      </c>
      <c r="E4262" t="s">
        <v>158</v>
      </c>
      <c r="F4262" t="s">
        <v>159</v>
      </c>
      <c r="G4262" s="133">
        <v>8</v>
      </c>
      <c r="H4262" t="s">
        <v>245</v>
      </c>
      <c r="I4262" t="s">
        <v>476</v>
      </c>
      <c r="J4262" t="s">
        <v>481</v>
      </c>
      <c r="K4262" s="327">
        <v>99</v>
      </c>
      <c r="L4262" s="326">
        <v>9.0580001473426819E-2</v>
      </c>
      <c r="M4262" s="326">
        <v>9.2699997127056122E-2</v>
      </c>
      <c r="N4262" s="327">
        <v>1293</v>
      </c>
      <c r="O4262" s="326">
        <v>0.1054000034928322</v>
      </c>
      <c r="P4262" s="326">
        <v>0.10942000150680541</v>
      </c>
      <c r="Q4262" s="327">
        <v>12086</v>
      </c>
      <c r="R4262" s="326">
        <v>9.7949996590614319E-2</v>
      </c>
      <c r="S4262" s="325">
        <v>0.1022500023245811</v>
      </c>
    </row>
    <row r="4263" spans="1:19" x14ac:dyDescent="0.25">
      <c r="A4263" t="s">
        <v>478</v>
      </c>
      <c r="B4263" t="s">
        <v>284</v>
      </c>
      <c r="C4263" t="s">
        <v>309</v>
      </c>
      <c r="D4263" t="s">
        <v>477</v>
      </c>
      <c r="E4263" t="s">
        <v>158</v>
      </c>
      <c r="F4263" t="s">
        <v>159</v>
      </c>
      <c r="G4263" s="133">
        <v>8</v>
      </c>
      <c r="H4263" t="s">
        <v>245</v>
      </c>
      <c r="I4263" t="s">
        <v>476</v>
      </c>
      <c r="J4263" t="s">
        <v>480</v>
      </c>
      <c r="K4263" s="327">
        <v>69</v>
      </c>
      <c r="L4263" s="326">
        <v>6.3129998743534088E-2</v>
      </c>
      <c r="M4263" s="326">
        <v>6.4609996974468231E-2</v>
      </c>
      <c r="N4263" s="327">
        <v>938</v>
      </c>
      <c r="O4263" s="326">
        <v>7.647000253200531E-2</v>
      </c>
      <c r="P4263" s="326">
        <v>7.937999814748764E-2</v>
      </c>
      <c r="Q4263" s="327">
        <v>8487</v>
      </c>
      <c r="R4263" s="326">
        <v>6.8779997527599335E-2</v>
      </c>
      <c r="S4263" s="325">
        <v>7.1800000965595245E-2</v>
      </c>
    </row>
    <row r="4264" spans="1:19" x14ac:dyDescent="0.25">
      <c r="A4264" t="s">
        <v>478</v>
      </c>
      <c r="B4264" t="s">
        <v>284</v>
      </c>
      <c r="C4264" t="s">
        <v>309</v>
      </c>
      <c r="D4264" t="s">
        <v>477</v>
      </c>
      <c r="E4264" t="s">
        <v>158</v>
      </c>
      <c r="F4264" t="s">
        <v>159</v>
      </c>
      <c r="G4264" s="133">
        <v>8</v>
      </c>
      <c r="H4264" t="s">
        <v>245</v>
      </c>
      <c r="I4264" t="s">
        <v>476</v>
      </c>
      <c r="J4264" t="s">
        <v>479</v>
      </c>
      <c r="K4264" s="327">
        <v>25</v>
      </c>
      <c r="L4264" s="326">
        <v>2.2870000451803211E-2</v>
      </c>
      <c r="N4264" s="327">
        <v>450</v>
      </c>
      <c r="O4264" s="326">
        <v>3.6680001765489578E-2</v>
      </c>
      <c r="Q4264" s="327">
        <v>5183</v>
      </c>
      <c r="R4264" s="326">
        <v>4.2010001838207238E-2</v>
      </c>
      <c r="S4264" s="325"/>
    </row>
    <row r="4265" spans="1:19" x14ac:dyDescent="0.25">
      <c r="A4265" t="s">
        <v>478</v>
      </c>
      <c r="B4265" t="s">
        <v>284</v>
      </c>
      <c r="C4265" t="s">
        <v>309</v>
      </c>
      <c r="D4265" t="s">
        <v>477</v>
      </c>
      <c r="E4265" t="s">
        <v>158</v>
      </c>
      <c r="F4265" t="s">
        <v>159</v>
      </c>
      <c r="G4265" s="133">
        <v>8</v>
      </c>
      <c r="H4265" t="s">
        <v>245</v>
      </c>
      <c r="I4265" t="s">
        <v>476</v>
      </c>
      <c r="J4265" t="s">
        <v>475</v>
      </c>
      <c r="K4265" s="327">
        <v>57</v>
      </c>
      <c r="L4265" s="326">
        <v>5.2149999886751168E-2</v>
      </c>
      <c r="M4265" s="326">
        <v>5.3369998931884773E-2</v>
      </c>
      <c r="N4265" s="327">
        <v>678</v>
      </c>
      <c r="O4265" s="326">
        <v>5.5270001292228699E-2</v>
      </c>
      <c r="P4265" s="326">
        <v>5.7369999587535858E-2</v>
      </c>
      <c r="Q4265" s="327">
        <v>6145</v>
      </c>
      <c r="R4265" s="326">
        <v>4.9800001084804528E-2</v>
      </c>
      <c r="S4265" s="325">
        <v>5.1989998668432243E-2</v>
      </c>
    </row>
    <row r="4266" spans="1:19" x14ac:dyDescent="0.25">
      <c r="A4266" t="s">
        <v>478</v>
      </c>
      <c r="B4266" t="s">
        <v>284</v>
      </c>
      <c r="C4266" t="s">
        <v>309</v>
      </c>
      <c r="D4266" t="s">
        <v>477</v>
      </c>
      <c r="E4266" t="s">
        <v>160</v>
      </c>
      <c r="F4266" t="s">
        <v>161</v>
      </c>
      <c r="G4266" s="133">
        <v>7</v>
      </c>
      <c r="H4266" t="s">
        <v>258</v>
      </c>
      <c r="I4266" t="s">
        <v>525</v>
      </c>
      <c r="J4266" t="s">
        <v>530</v>
      </c>
      <c r="K4266" s="327">
        <v>2</v>
      </c>
      <c r="L4266" s="326">
        <v>1.780000049620867E-3</v>
      </c>
      <c r="N4266" s="327">
        <v>24</v>
      </c>
      <c r="O4266" s="326">
        <v>5.8900001458823681E-3</v>
      </c>
      <c r="Q4266" s="327">
        <v>595</v>
      </c>
      <c r="R4266" s="326">
        <v>4.8199999146163464E-3</v>
      </c>
      <c r="S4266" s="325"/>
    </row>
    <row r="4267" spans="1:19" x14ac:dyDescent="0.25">
      <c r="A4267" t="s">
        <v>478</v>
      </c>
      <c r="B4267" t="s">
        <v>284</v>
      </c>
      <c r="C4267" t="s">
        <v>309</v>
      </c>
      <c r="D4267" t="s">
        <v>477</v>
      </c>
      <c r="E4267" t="s">
        <v>160</v>
      </c>
      <c r="F4267" t="s">
        <v>161</v>
      </c>
      <c r="G4267" s="133">
        <v>7</v>
      </c>
      <c r="H4267" t="s">
        <v>258</v>
      </c>
      <c r="I4267" t="s">
        <v>525</v>
      </c>
      <c r="J4267" t="s">
        <v>529</v>
      </c>
      <c r="K4267" s="327">
        <v>49</v>
      </c>
      <c r="L4267" s="326">
        <v>4.3630000203847892E-2</v>
      </c>
      <c r="N4267" s="327">
        <v>142</v>
      </c>
      <c r="O4267" s="326">
        <v>3.4820001572370529E-2</v>
      </c>
      <c r="Q4267" s="327">
        <v>4962</v>
      </c>
      <c r="R4267" s="326">
        <v>4.0219999849796302E-2</v>
      </c>
      <c r="S4267" s="325"/>
    </row>
    <row r="4268" spans="1:19" x14ac:dyDescent="0.25">
      <c r="A4268" t="s">
        <v>478</v>
      </c>
      <c r="B4268" t="s">
        <v>284</v>
      </c>
      <c r="C4268" t="s">
        <v>309</v>
      </c>
      <c r="D4268" t="s">
        <v>477</v>
      </c>
      <c r="E4268" t="s">
        <v>160</v>
      </c>
      <c r="F4268" t="s">
        <v>161</v>
      </c>
      <c r="G4268">
        <v>7</v>
      </c>
      <c r="H4268" t="s">
        <v>258</v>
      </c>
      <c r="I4268" t="s">
        <v>525</v>
      </c>
      <c r="J4268" t="s">
        <v>528</v>
      </c>
      <c r="K4268" s="142">
        <v>138</v>
      </c>
      <c r="L4268" s="326">
        <v>0.1228900030255318</v>
      </c>
      <c r="N4268" s="142">
        <v>450</v>
      </c>
      <c r="O4268" s="326">
        <v>0.1103499978780746</v>
      </c>
      <c r="Q4268" s="142">
        <v>15699</v>
      </c>
      <c r="R4268" s="326">
        <v>0.12724000215530401</v>
      </c>
    </row>
    <row r="4269" spans="1:19" x14ac:dyDescent="0.25">
      <c r="A4269" t="s">
        <v>478</v>
      </c>
      <c r="B4269" t="s">
        <v>284</v>
      </c>
      <c r="C4269" t="s">
        <v>309</v>
      </c>
      <c r="D4269" t="s">
        <v>477</v>
      </c>
      <c r="E4269" t="s">
        <v>160</v>
      </c>
      <c r="F4269" t="s">
        <v>161</v>
      </c>
      <c r="G4269" s="133">
        <v>7</v>
      </c>
      <c r="H4269" t="s">
        <v>258</v>
      </c>
      <c r="I4269" t="s">
        <v>525</v>
      </c>
      <c r="J4269" t="s">
        <v>527</v>
      </c>
      <c r="K4269" s="327">
        <v>268</v>
      </c>
      <c r="L4269" s="326">
        <v>0.23864999413490301</v>
      </c>
      <c r="N4269" s="327">
        <v>980</v>
      </c>
      <c r="O4269" s="326">
        <v>0.2403099983930588</v>
      </c>
      <c r="Q4269" s="327">
        <v>30576</v>
      </c>
      <c r="R4269" s="326">
        <v>0.2478100061416626</v>
      </c>
      <c r="S4269" s="325"/>
    </row>
    <row r="4270" spans="1:19" x14ac:dyDescent="0.25">
      <c r="A4270" t="s">
        <v>478</v>
      </c>
      <c r="B4270" t="s">
        <v>284</v>
      </c>
      <c r="C4270" t="s">
        <v>309</v>
      </c>
      <c r="D4270" t="s">
        <v>477</v>
      </c>
      <c r="E4270" t="s">
        <v>160</v>
      </c>
      <c r="F4270" t="s">
        <v>161</v>
      </c>
      <c r="G4270">
        <v>7</v>
      </c>
      <c r="H4270" t="s">
        <v>258</v>
      </c>
      <c r="I4270" t="s">
        <v>525</v>
      </c>
      <c r="J4270" t="s">
        <v>526</v>
      </c>
      <c r="K4270" s="142">
        <v>271</v>
      </c>
      <c r="L4270" s="326">
        <v>0.2413199990987778</v>
      </c>
      <c r="N4270" s="142">
        <v>1045</v>
      </c>
      <c r="O4270" s="326">
        <v>0.25624999403953552</v>
      </c>
      <c r="Q4270" s="142">
        <v>30917</v>
      </c>
      <c r="R4270" s="326">
        <v>0.25056999921798712</v>
      </c>
    </row>
    <row r="4271" spans="1:19" x14ac:dyDescent="0.25">
      <c r="A4271" t="s">
        <v>478</v>
      </c>
      <c r="B4271" t="s">
        <v>284</v>
      </c>
      <c r="C4271" t="s">
        <v>309</v>
      </c>
      <c r="D4271" t="s">
        <v>477</v>
      </c>
      <c r="E4271" t="s">
        <v>160</v>
      </c>
      <c r="F4271" t="s">
        <v>161</v>
      </c>
      <c r="G4271" s="133">
        <v>7</v>
      </c>
      <c r="H4271" t="s">
        <v>258</v>
      </c>
      <c r="I4271" t="s">
        <v>525</v>
      </c>
      <c r="J4271" t="s">
        <v>259</v>
      </c>
      <c r="K4271" s="327">
        <v>223</v>
      </c>
      <c r="L4271" s="326">
        <v>0.1985799968242645</v>
      </c>
      <c r="N4271" s="327">
        <v>828</v>
      </c>
      <c r="O4271" s="326">
        <v>0.20304000377655029</v>
      </c>
      <c r="Q4271" s="327">
        <v>23351</v>
      </c>
      <c r="R4271" s="326">
        <v>0.18925000727176669</v>
      </c>
      <c r="S4271" s="325"/>
    </row>
    <row r="4272" spans="1:19" x14ac:dyDescent="0.25">
      <c r="A4272" t="s">
        <v>478</v>
      </c>
      <c r="B4272" t="s">
        <v>284</v>
      </c>
      <c r="C4272" t="s">
        <v>309</v>
      </c>
      <c r="D4272" t="s">
        <v>477</v>
      </c>
      <c r="E4272" t="s">
        <v>160</v>
      </c>
      <c r="F4272" t="s">
        <v>161</v>
      </c>
      <c r="G4272" s="133">
        <v>7</v>
      </c>
      <c r="H4272" t="s">
        <v>258</v>
      </c>
      <c r="I4272" t="s">
        <v>525</v>
      </c>
      <c r="J4272" t="s">
        <v>260</v>
      </c>
      <c r="K4272" s="327">
        <v>172</v>
      </c>
      <c r="L4272" s="326">
        <v>0.15316000580787659</v>
      </c>
      <c r="N4272" s="327">
        <v>609</v>
      </c>
      <c r="O4272" s="326">
        <v>0.1493400037288666</v>
      </c>
      <c r="Q4272" s="327">
        <v>17285</v>
      </c>
      <c r="R4272" s="326">
        <v>0.14009000360965729</v>
      </c>
      <c r="S4272" s="325"/>
    </row>
    <row r="4273" spans="1:19" x14ac:dyDescent="0.25">
      <c r="A4273" t="s">
        <v>478</v>
      </c>
      <c r="B4273" t="s">
        <v>284</v>
      </c>
      <c r="C4273" t="s">
        <v>309</v>
      </c>
      <c r="D4273" t="s">
        <v>477</v>
      </c>
      <c r="E4273" t="s">
        <v>160</v>
      </c>
      <c r="F4273" t="s">
        <v>161</v>
      </c>
      <c r="G4273" s="133">
        <v>7</v>
      </c>
      <c r="H4273" t="s">
        <v>258</v>
      </c>
      <c r="I4273" t="s">
        <v>521</v>
      </c>
      <c r="J4273" t="s">
        <v>524</v>
      </c>
      <c r="K4273" s="327">
        <v>920</v>
      </c>
      <c r="L4273" s="326">
        <v>0.81923002004623413</v>
      </c>
      <c r="M4273" s="326">
        <v>0.83257997035980225</v>
      </c>
      <c r="N4273" s="327">
        <v>3329</v>
      </c>
      <c r="O4273" s="326">
        <v>0.81633001565933228</v>
      </c>
      <c r="P4273" s="326">
        <v>0.83142000436782837</v>
      </c>
      <c r="Q4273" s="327">
        <v>99716</v>
      </c>
      <c r="R4273" s="326">
        <v>0.80817002058029175</v>
      </c>
      <c r="S4273" s="325">
        <v>0.84360998868942261</v>
      </c>
    </row>
    <row r="4274" spans="1:19" x14ac:dyDescent="0.25">
      <c r="A4274" t="s">
        <v>478</v>
      </c>
      <c r="B4274" t="s">
        <v>284</v>
      </c>
      <c r="C4274" t="s">
        <v>309</v>
      </c>
      <c r="D4274" t="s">
        <v>477</v>
      </c>
      <c r="E4274" t="s">
        <v>160</v>
      </c>
      <c r="F4274" t="s">
        <v>161</v>
      </c>
      <c r="G4274" s="133">
        <v>7</v>
      </c>
      <c r="H4274" t="s">
        <v>258</v>
      </c>
      <c r="I4274" t="s">
        <v>521</v>
      </c>
      <c r="J4274" t="s">
        <v>523</v>
      </c>
      <c r="K4274" s="327">
        <v>109</v>
      </c>
      <c r="L4274" s="326">
        <v>9.7060002386569977E-2</v>
      </c>
      <c r="M4274" s="326">
        <v>9.8640002310276031E-2</v>
      </c>
      <c r="N4274" s="327">
        <v>381</v>
      </c>
      <c r="O4274" s="326">
        <v>9.3429997563362122E-2</v>
      </c>
      <c r="P4274" s="326">
        <v>9.5150001347064972E-2</v>
      </c>
      <c r="Q4274" s="327">
        <v>10969</v>
      </c>
      <c r="R4274" s="326">
        <v>8.8899999856948853E-2</v>
      </c>
      <c r="S4274" s="325">
        <v>9.2799998819828033E-2</v>
      </c>
    </row>
    <row r="4275" spans="1:19" x14ac:dyDescent="0.25">
      <c r="A4275" t="s">
        <v>478</v>
      </c>
      <c r="B4275" t="s">
        <v>284</v>
      </c>
      <c r="C4275" t="s">
        <v>309</v>
      </c>
      <c r="D4275" t="s">
        <v>477</v>
      </c>
      <c r="E4275" t="s">
        <v>160</v>
      </c>
      <c r="F4275" t="s">
        <v>161</v>
      </c>
      <c r="G4275" s="133">
        <v>7</v>
      </c>
      <c r="H4275" t="s">
        <v>258</v>
      </c>
      <c r="I4275" t="s">
        <v>521</v>
      </c>
      <c r="J4275" t="s">
        <v>522</v>
      </c>
      <c r="K4275" s="327">
        <v>76</v>
      </c>
      <c r="L4275" s="326">
        <v>6.7680001258850098E-2</v>
      </c>
      <c r="M4275" s="326">
        <v>6.8779997527599335E-2</v>
      </c>
      <c r="N4275" s="327">
        <v>294</v>
      </c>
      <c r="O4275" s="326">
        <v>7.2089999914169312E-2</v>
      </c>
      <c r="P4275" s="326">
        <v>7.3430001735687256E-2</v>
      </c>
      <c r="Q4275" s="327">
        <v>7517</v>
      </c>
      <c r="R4275" s="326">
        <v>6.0920000076293952E-2</v>
      </c>
      <c r="S4275" s="325">
        <v>6.3589997589588165E-2</v>
      </c>
    </row>
    <row r="4276" spans="1:19" x14ac:dyDescent="0.25">
      <c r="A4276" t="s">
        <v>478</v>
      </c>
      <c r="B4276" t="s">
        <v>284</v>
      </c>
      <c r="C4276" t="s">
        <v>309</v>
      </c>
      <c r="D4276" t="s">
        <v>477</v>
      </c>
      <c r="E4276" t="s">
        <v>160</v>
      </c>
      <c r="F4276" t="s">
        <v>161</v>
      </c>
      <c r="G4276" s="133">
        <v>7</v>
      </c>
      <c r="H4276" t="s">
        <v>258</v>
      </c>
      <c r="I4276" t="s">
        <v>521</v>
      </c>
      <c r="J4276" t="s">
        <v>438</v>
      </c>
      <c r="K4276" s="327">
        <v>18</v>
      </c>
      <c r="L4276" s="326">
        <v>1.6030000522732731E-2</v>
      </c>
      <c r="N4276" s="327">
        <v>74</v>
      </c>
      <c r="O4276" s="326">
        <v>1.814999990165234E-2</v>
      </c>
      <c r="Q4276" s="327">
        <v>5183</v>
      </c>
      <c r="R4276" s="326">
        <v>4.2010001838207238E-2</v>
      </c>
      <c r="S4276" s="325"/>
    </row>
    <row r="4277" spans="1:19" x14ac:dyDescent="0.25">
      <c r="A4277" t="s">
        <v>478</v>
      </c>
      <c r="B4277" t="s">
        <v>284</v>
      </c>
      <c r="C4277" t="s">
        <v>309</v>
      </c>
      <c r="D4277" t="s">
        <v>477</v>
      </c>
      <c r="E4277" t="s">
        <v>160</v>
      </c>
      <c r="F4277" t="s">
        <v>161</v>
      </c>
      <c r="G4277">
        <v>7</v>
      </c>
      <c r="H4277" t="s">
        <v>258</v>
      </c>
      <c r="I4277" t="s">
        <v>517</v>
      </c>
      <c r="J4277" t="s">
        <v>520</v>
      </c>
      <c r="K4277" s="142">
        <v>421</v>
      </c>
      <c r="L4277" s="326">
        <v>0.37488999962806702</v>
      </c>
      <c r="N4277" s="142">
        <v>1469</v>
      </c>
      <c r="O4277" s="326">
        <v>0.36022999882698059</v>
      </c>
      <c r="Q4277" s="142">
        <v>43571</v>
      </c>
      <c r="R4277" s="326">
        <v>0.35313001275062561</v>
      </c>
    </row>
    <row r="4278" spans="1:19" x14ac:dyDescent="0.25">
      <c r="A4278" t="s">
        <v>478</v>
      </c>
      <c r="B4278" t="s">
        <v>284</v>
      </c>
      <c r="C4278" t="s">
        <v>309</v>
      </c>
      <c r="D4278" t="s">
        <v>477</v>
      </c>
      <c r="E4278" t="s">
        <v>160</v>
      </c>
      <c r="F4278" t="s">
        <v>161</v>
      </c>
      <c r="G4278" s="133">
        <v>7</v>
      </c>
      <c r="H4278" t="s">
        <v>258</v>
      </c>
      <c r="I4278" t="s">
        <v>517</v>
      </c>
      <c r="J4278" t="s">
        <v>519</v>
      </c>
      <c r="K4278" s="327">
        <v>270</v>
      </c>
      <c r="L4278" s="326">
        <v>0.2404299974441528</v>
      </c>
      <c r="N4278" s="327">
        <v>1080</v>
      </c>
      <c r="O4278" s="326">
        <v>0.26484000682830811</v>
      </c>
      <c r="Q4278" s="327">
        <v>34904</v>
      </c>
      <c r="R4278" s="326">
        <v>0.28288999199867249</v>
      </c>
      <c r="S4278" s="325"/>
    </row>
    <row r="4279" spans="1:19" x14ac:dyDescent="0.25">
      <c r="A4279" t="s">
        <v>478</v>
      </c>
      <c r="B4279" t="s">
        <v>284</v>
      </c>
      <c r="C4279" t="s">
        <v>309</v>
      </c>
      <c r="D4279" t="s">
        <v>477</v>
      </c>
      <c r="E4279" t="s">
        <v>160</v>
      </c>
      <c r="F4279" t="s">
        <v>161</v>
      </c>
      <c r="G4279" s="133">
        <v>7</v>
      </c>
      <c r="H4279" t="s">
        <v>258</v>
      </c>
      <c r="I4279" t="s">
        <v>517</v>
      </c>
      <c r="J4279" t="s">
        <v>518</v>
      </c>
      <c r="K4279" s="327">
        <v>432</v>
      </c>
      <c r="L4279" s="326">
        <v>0.38468000292778021</v>
      </c>
      <c r="N4279" s="327">
        <v>1529</v>
      </c>
      <c r="O4279" s="326">
        <v>0.37494000792503362</v>
      </c>
      <c r="Q4279" s="327">
        <v>44910</v>
      </c>
      <c r="R4279" s="326">
        <v>0.3639799952507019</v>
      </c>
      <c r="S4279" s="325"/>
    </row>
    <row r="4280" spans="1:19" x14ac:dyDescent="0.25">
      <c r="A4280" t="s">
        <v>478</v>
      </c>
      <c r="B4280" t="s">
        <v>284</v>
      </c>
      <c r="C4280" t="s">
        <v>309</v>
      </c>
      <c r="D4280" t="s">
        <v>477</v>
      </c>
      <c r="E4280" t="s">
        <v>160</v>
      </c>
      <c r="F4280" t="s">
        <v>161</v>
      </c>
      <c r="G4280" s="133">
        <v>7</v>
      </c>
      <c r="H4280" t="s">
        <v>258</v>
      </c>
      <c r="I4280" t="s">
        <v>513</v>
      </c>
      <c r="J4280" t="s">
        <v>516</v>
      </c>
      <c r="K4280" s="327">
        <v>49</v>
      </c>
      <c r="L4280" s="326">
        <v>4.3630000203847892E-2</v>
      </c>
      <c r="M4280" s="326">
        <v>5.2239999175071723E-2</v>
      </c>
      <c r="N4280" s="327">
        <v>157</v>
      </c>
      <c r="O4280" s="326">
        <v>3.8499999791383743E-2</v>
      </c>
      <c r="P4280" s="326">
        <v>4.278000071644783E-2</v>
      </c>
      <c r="Q4280" s="327">
        <v>4179</v>
      </c>
      <c r="R4280" s="326">
        <v>3.3870000392198563E-2</v>
      </c>
      <c r="S4280" s="325">
        <v>3.8320001214742661E-2</v>
      </c>
    </row>
    <row r="4281" spans="1:19" x14ac:dyDescent="0.25">
      <c r="A4281" t="s">
        <v>478</v>
      </c>
      <c r="B4281" t="s">
        <v>284</v>
      </c>
      <c r="C4281" t="s">
        <v>309</v>
      </c>
      <c r="D4281" t="s">
        <v>477</v>
      </c>
      <c r="E4281" t="s">
        <v>160</v>
      </c>
      <c r="F4281" t="s">
        <v>161</v>
      </c>
      <c r="G4281" s="133">
        <v>7</v>
      </c>
      <c r="H4281" t="s">
        <v>258</v>
      </c>
      <c r="I4281" t="s">
        <v>513</v>
      </c>
      <c r="J4281" t="s">
        <v>515</v>
      </c>
      <c r="K4281" s="327">
        <v>80</v>
      </c>
      <c r="L4281" s="326">
        <v>7.1240000426769257E-2</v>
      </c>
      <c r="M4281" s="326">
        <v>8.5289999842643738E-2</v>
      </c>
      <c r="N4281" s="327">
        <v>367</v>
      </c>
      <c r="O4281" s="326">
        <v>9.0000003576278687E-2</v>
      </c>
      <c r="P4281" s="326">
        <v>0.10000000149011611</v>
      </c>
      <c r="Q4281" s="327">
        <v>13286</v>
      </c>
      <c r="R4281" s="326">
        <v>0.1076800003647804</v>
      </c>
      <c r="S4281" s="325">
        <v>0.12182000279426571</v>
      </c>
    </row>
    <row r="4282" spans="1:19" x14ac:dyDescent="0.25">
      <c r="A4282" t="s">
        <v>478</v>
      </c>
      <c r="B4282" t="s">
        <v>284</v>
      </c>
      <c r="C4282" t="s">
        <v>309</v>
      </c>
      <c r="D4282" t="s">
        <v>477</v>
      </c>
      <c r="E4282" t="s">
        <v>160</v>
      </c>
      <c r="F4282" t="s">
        <v>161</v>
      </c>
      <c r="G4282" s="133">
        <v>7</v>
      </c>
      <c r="H4282" t="s">
        <v>258</v>
      </c>
      <c r="I4282" t="s">
        <v>513</v>
      </c>
      <c r="J4282" t="s">
        <v>514</v>
      </c>
      <c r="K4282" s="327">
        <v>809</v>
      </c>
      <c r="L4282" s="326">
        <v>0.72039002180099487</v>
      </c>
      <c r="M4282" s="326">
        <v>0.86246997117996216</v>
      </c>
      <c r="N4282" s="327">
        <v>3146</v>
      </c>
      <c r="O4282" s="326">
        <v>0.77145999670028687</v>
      </c>
      <c r="P4282" s="326">
        <v>0.85721999406814575</v>
      </c>
      <c r="Q4282" s="327">
        <v>91601</v>
      </c>
      <c r="R4282" s="326">
        <v>0.74239999055862427</v>
      </c>
      <c r="S4282" s="325">
        <v>0.83986997604370117</v>
      </c>
    </row>
    <row r="4283" spans="1:19" x14ac:dyDescent="0.25">
      <c r="A4283" t="s">
        <v>478</v>
      </c>
      <c r="B4283" t="s">
        <v>284</v>
      </c>
      <c r="C4283" t="s">
        <v>309</v>
      </c>
      <c r="D4283" t="s">
        <v>477</v>
      </c>
      <c r="E4283" t="s">
        <v>160</v>
      </c>
      <c r="F4283" t="s">
        <v>161</v>
      </c>
      <c r="G4283">
        <v>7</v>
      </c>
      <c r="H4283" t="s">
        <v>258</v>
      </c>
      <c r="I4283" t="s">
        <v>513</v>
      </c>
      <c r="J4283" t="s">
        <v>512</v>
      </c>
      <c r="K4283" s="142">
        <v>185</v>
      </c>
      <c r="L4283" s="326">
        <v>0.16473999619483951</v>
      </c>
      <c r="N4283" s="142">
        <v>408</v>
      </c>
      <c r="O4283" s="326">
        <v>0.1000500023365021</v>
      </c>
      <c r="Q4283" s="142">
        <v>14319</v>
      </c>
      <c r="R4283" s="326">
        <v>0.11604999750852581</v>
      </c>
    </row>
    <row r="4284" spans="1:19" x14ac:dyDescent="0.25">
      <c r="A4284" t="s">
        <v>478</v>
      </c>
      <c r="B4284" t="s">
        <v>284</v>
      </c>
      <c r="C4284" t="s">
        <v>309</v>
      </c>
      <c r="D4284" t="s">
        <v>477</v>
      </c>
      <c r="E4284" t="s">
        <v>160</v>
      </c>
      <c r="F4284" t="s">
        <v>161</v>
      </c>
      <c r="G4284">
        <v>7</v>
      </c>
      <c r="H4284" t="s">
        <v>258</v>
      </c>
      <c r="I4284" t="s">
        <v>575</v>
      </c>
      <c r="J4284" t="s">
        <v>511</v>
      </c>
      <c r="K4284" s="142">
        <v>27</v>
      </c>
      <c r="L4284" s="326">
        <v>2.4040000513195992E-2</v>
      </c>
      <c r="M4284" s="326">
        <v>2.473000064492226E-2</v>
      </c>
      <c r="N4284" s="142">
        <v>63</v>
      </c>
      <c r="O4284" s="326">
        <v>1.544999983161688E-2</v>
      </c>
      <c r="P4284" s="326">
        <v>1.5820000320672989E-2</v>
      </c>
      <c r="Q4284" s="142">
        <v>5100</v>
      </c>
      <c r="R4284" s="326">
        <v>4.1329998522996902E-2</v>
      </c>
      <c r="S4284" s="326">
        <v>4.4070001691579819E-2</v>
      </c>
    </row>
    <row r="4285" spans="1:19" x14ac:dyDescent="0.25">
      <c r="A4285" t="s">
        <v>478</v>
      </c>
      <c r="B4285" t="s">
        <v>284</v>
      </c>
      <c r="C4285" t="s">
        <v>309</v>
      </c>
      <c r="D4285" t="s">
        <v>477</v>
      </c>
      <c r="E4285" t="s">
        <v>160</v>
      </c>
      <c r="F4285" t="s">
        <v>161</v>
      </c>
      <c r="G4285" s="133">
        <v>7</v>
      </c>
      <c r="H4285" t="s">
        <v>258</v>
      </c>
      <c r="I4285" t="s">
        <v>575</v>
      </c>
      <c r="J4285" t="s">
        <v>510</v>
      </c>
      <c r="K4285" s="327">
        <v>17</v>
      </c>
      <c r="L4285" s="326">
        <v>1.513999979943037E-2</v>
      </c>
      <c r="M4285" s="326">
        <v>1.556999981403351E-2</v>
      </c>
      <c r="N4285" s="327">
        <v>32</v>
      </c>
      <c r="O4285" s="326">
        <v>7.8499997034668922E-3</v>
      </c>
      <c r="P4285" s="326">
        <v>8.0399997532367706E-3</v>
      </c>
      <c r="Q4285" s="327">
        <v>2781</v>
      </c>
      <c r="R4285" s="326">
        <v>2.2539999336004261E-2</v>
      </c>
      <c r="S4285" s="325">
        <v>2.4029999971389771E-2</v>
      </c>
    </row>
    <row r="4286" spans="1:19" x14ac:dyDescent="0.25">
      <c r="A4286" t="s">
        <v>478</v>
      </c>
      <c r="B4286" t="s">
        <v>284</v>
      </c>
      <c r="C4286" t="s">
        <v>309</v>
      </c>
      <c r="D4286" t="s">
        <v>477</v>
      </c>
      <c r="E4286" t="s">
        <v>160</v>
      </c>
      <c r="F4286" t="s">
        <v>161</v>
      </c>
      <c r="G4286" s="133">
        <v>7</v>
      </c>
      <c r="H4286" t="s">
        <v>258</v>
      </c>
      <c r="I4286" t="s">
        <v>575</v>
      </c>
      <c r="J4286" t="s">
        <v>509</v>
      </c>
      <c r="K4286" s="327">
        <v>7</v>
      </c>
      <c r="L4286" s="326">
        <v>6.2299999408423901E-3</v>
      </c>
      <c r="M4286" s="326">
        <v>6.4099999144673347E-3</v>
      </c>
      <c r="N4286" s="327">
        <v>16</v>
      </c>
      <c r="O4286" s="326">
        <v>3.9200000464916229E-3</v>
      </c>
      <c r="P4286" s="326">
        <v>4.0199998766183853E-3</v>
      </c>
      <c r="Q4286" s="327">
        <v>909</v>
      </c>
      <c r="R4286" s="326">
        <v>7.3699997738003731E-3</v>
      </c>
      <c r="S4286" s="325">
        <v>7.8499997034668922E-3</v>
      </c>
    </row>
    <row r="4287" spans="1:19" x14ac:dyDescent="0.25">
      <c r="A4287" t="s">
        <v>478</v>
      </c>
      <c r="B4287" t="s">
        <v>284</v>
      </c>
      <c r="C4287" t="s">
        <v>309</v>
      </c>
      <c r="D4287" t="s">
        <v>477</v>
      </c>
      <c r="E4287" t="s">
        <v>160</v>
      </c>
      <c r="F4287" t="s">
        <v>161</v>
      </c>
      <c r="G4287" s="133">
        <v>7</v>
      </c>
      <c r="H4287" t="s">
        <v>258</v>
      </c>
      <c r="I4287" t="s">
        <v>575</v>
      </c>
      <c r="J4287" t="s">
        <v>508</v>
      </c>
      <c r="K4287" s="327">
        <v>13</v>
      </c>
      <c r="L4287" s="326">
        <v>1.157999970018864E-2</v>
      </c>
      <c r="M4287" s="326">
        <v>1.1900000274181369E-2</v>
      </c>
      <c r="N4287" s="327">
        <v>32</v>
      </c>
      <c r="O4287" s="326">
        <v>7.8499997034668922E-3</v>
      </c>
      <c r="P4287" s="326">
        <v>8.0399997532367706E-3</v>
      </c>
      <c r="Q4287" s="327">
        <v>2219</v>
      </c>
      <c r="R4287" s="326">
        <v>1.7980000004172329E-2</v>
      </c>
      <c r="S4287" s="325">
        <v>1.9169999286532399E-2</v>
      </c>
    </row>
    <row r="4288" spans="1:19" x14ac:dyDescent="0.25">
      <c r="A4288" t="s">
        <v>478</v>
      </c>
      <c r="B4288" t="s">
        <v>284</v>
      </c>
      <c r="C4288" t="s">
        <v>309</v>
      </c>
      <c r="D4288" t="s">
        <v>477</v>
      </c>
      <c r="E4288" t="s">
        <v>160</v>
      </c>
      <c r="F4288" t="s">
        <v>161</v>
      </c>
      <c r="G4288" s="133">
        <v>7</v>
      </c>
      <c r="H4288" t="s">
        <v>258</v>
      </c>
      <c r="I4288" t="s">
        <v>575</v>
      </c>
      <c r="J4288" t="s">
        <v>438</v>
      </c>
      <c r="K4288" s="327">
        <v>31</v>
      </c>
      <c r="L4288" s="326">
        <v>2.759999968111515E-2</v>
      </c>
      <c r="N4288" s="327">
        <v>96</v>
      </c>
      <c r="O4288" s="326">
        <v>2.353999949991703E-2</v>
      </c>
      <c r="Q4288" s="327">
        <v>7648</v>
      </c>
      <c r="R4288" s="326">
        <v>6.1980001628398902E-2</v>
      </c>
      <c r="S4288" s="325"/>
    </row>
    <row r="4289" spans="1:19" x14ac:dyDescent="0.25">
      <c r="A4289" t="s">
        <v>478</v>
      </c>
      <c r="B4289" t="s">
        <v>284</v>
      </c>
      <c r="C4289" t="s">
        <v>309</v>
      </c>
      <c r="D4289" t="s">
        <v>477</v>
      </c>
      <c r="E4289" t="s">
        <v>160</v>
      </c>
      <c r="F4289" t="s">
        <v>161</v>
      </c>
      <c r="G4289" s="133">
        <v>7</v>
      </c>
      <c r="H4289" t="s">
        <v>258</v>
      </c>
      <c r="I4289" t="s">
        <v>575</v>
      </c>
      <c r="J4289" t="s">
        <v>507</v>
      </c>
      <c r="K4289" s="327">
        <v>1028</v>
      </c>
      <c r="L4289" s="326">
        <v>0.91540998220443726</v>
      </c>
      <c r="M4289" s="326">
        <v>0.94138997793197632</v>
      </c>
      <c r="N4289" s="327">
        <v>3839</v>
      </c>
      <c r="O4289" s="326">
        <v>0.94138997793197632</v>
      </c>
      <c r="P4289" s="326">
        <v>0.96408998966217041</v>
      </c>
      <c r="Q4289" s="327">
        <v>104728</v>
      </c>
      <c r="R4289" s="326">
        <v>0.84878998994827271</v>
      </c>
      <c r="S4289" s="325">
        <v>0.90487998723983765</v>
      </c>
    </row>
    <row r="4290" spans="1:19" x14ac:dyDescent="0.25">
      <c r="A4290" t="s">
        <v>478</v>
      </c>
      <c r="B4290" t="s">
        <v>284</v>
      </c>
      <c r="C4290" t="s">
        <v>309</v>
      </c>
      <c r="D4290" t="s">
        <v>477</v>
      </c>
      <c r="E4290" t="s">
        <v>160</v>
      </c>
      <c r="F4290" t="s">
        <v>161</v>
      </c>
      <c r="G4290" s="133">
        <v>7</v>
      </c>
      <c r="H4290" t="s">
        <v>258</v>
      </c>
      <c r="I4290" t="s">
        <v>576</v>
      </c>
      <c r="J4290" t="s">
        <v>485</v>
      </c>
      <c r="K4290" s="327">
        <v>0</v>
      </c>
      <c r="L4290" s="326">
        <v>0</v>
      </c>
      <c r="N4290" s="327">
        <v>0</v>
      </c>
      <c r="O4290" s="326">
        <v>0</v>
      </c>
      <c r="P4290" s="326">
        <v>0</v>
      </c>
      <c r="Q4290" s="327">
        <v>2</v>
      </c>
      <c r="R4290" s="326">
        <v>1.99999994947575E-5</v>
      </c>
      <c r="S4290" s="325">
        <v>0.5</v>
      </c>
    </row>
    <row r="4291" spans="1:19" x14ac:dyDescent="0.25">
      <c r="A4291" t="s">
        <v>478</v>
      </c>
      <c r="B4291" t="s">
        <v>284</v>
      </c>
      <c r="C4291" t="s">
        <v>309</v>
      </c>
      <c r="D4291" t="s">
        <v>477</v>
      </c>
      <c r="E4291" t="s">
        <v>160</v>
      </c>
      <c r="F4291" t="s">
        <v>161</v>
      </c>
      <c r="G4291">
        <v>7</v>
      </c>
      <c r="H4291" t="s">
        <v>258</v>
      </c>
      <c r="I4291" t="s">
        <v>576</v>
      </c>
      <c r="J4291" t="s">
        <v>484</v>
      </c>
      <c r="K4291" s="142">
        <v>0</v>
      </c>
      <c r="L4291" s="326">
        <v>0</v>
      </c>
      <c r="N4291" s="142">
        <v>2</v>
      </c>
      <c r="O4291" s="326">
        <v>4.9000000581145287E-4</v>
      </c>
      <c r="P4291" s="326">
        <v>1</v>
      </c>
      <c r="Q4291" s="142">
        <v>2</v>
      </c>
      <c r="R4291" s="326">
        <v>1.99999994947575E-5</v>
      </c>
      <c r="S4291" s="326">
        <v>0.5</v>
      </c>
    </row>
    <row r="4292" spans="1:19" x14ac:dyDescent="0.25">
      <c r="A4292" t="s">
        <v>478</v>
      </c>
      <c r="B4292" t="s">
        <v>284</v>
      </c>
      <c r="C4292" t="s">
        <v>309</v>
      </c>
      <c r="D4292" t="s">
        <v>477</v>
      </c>
      <c r="E4292" t="s">
        <v>160</v>
      </c>
      <c r="F4292" t="s">
        <v>161</v>
      </c>
      <c r="G4292" s="133">
        <v>7</v>
      </c>
      <c r="H4292" t="s">
        <v>258</v>
      </c>
      <c r="I4292" t="s">
        <v>576</v>
      </c>
      <c r="J4292" t="s">
        <v>438</v>
      </c>
      <c r="K4292" s="327">
        <v>1123</v>
      </c>
      <c r="L4292" s="326">
        <v>1</v>
      </c>
      <c r="N4292" s="327">
        <v>4076</v>
      </c>
      <c r="O4292" s="326">
        <v>0.99950999021530151</v>
      </c>
      <c r="Q4292" s="327">
        <v>123381</v>
      </c>
      <c r="R4292" s="326">
        <v>0.99997001886367798</v>
      </c>
      <c r="S4292" s="325"/>
    </row>
    <row r="4293" spans="1:19" x14ac:dyDescent="0.25">
      <c r="A4293" t="s">
        <v>478</v>
      </c>
      <c r="B4293" t="s">
        <v>284</v>
      </c>
      <c r="C4293" t="s">
        <v>309</v>
      </c>
      <c r="D4293" t="s">
        <v>477</v>
      </c>
      <c r="E4293" t="s">
        <v>160</v>
      </c>
      <c r="F4293" t="s">
        <v>161</v>
      </c>
      <c r="G4293" s="133">
        <v>7</v>
      </c>
      <c r="H4293" t="s">
        <v>258</v>
      </c>
      <c r="I4293" t="s">
        <v>504</v>
      </c>
      <c r="J4293" t="s">
        <v>506</v>
      </c>
      <c r="K4293" s="327">
        <v>185</v>
      </c>
      <c r="L4293" s="326">
        <v>0.16473999619483951</v>
      </c>
      <c r="N4293" s="327">
        <v>408</v>
      </c>
      <c r="O4293" s="326">
        <v>0.1000500023365021</v>
      </c>
      <c r="Q4293" s="327">
        <v>14319</v>
      </c>
      <c r="R4293" s="326">
        <v>0.11604999750852581</v>
      </c>
      <c r="S4293" s="325"/>
    </row>
    <row r="4294" spans="1:19" x14ac:dyDescent="0.25">
      <c r="A4294" t="s">
        <v>478</v>
      </c>
      <c r="B4294" t="s">
        <v>284</v>
      </c>
      <c r="C4294" t="s">
        <v>309</v>
      </c>
      <c r="D4294" t="s">
        <v>477</v>
      </c>
      <c r="E4294" t="s">
        <v>160</v>
      </c>
      <c r="F4294" t="s">
        <v>161</v>
      </c>
      <c r="G4294" s="133">
        <v>7</v>
      </c>
      <c r="H4294" t="s">
        <v>258</v>
      </c>
      <c r="I4294" t="s">
        <v>504</v>
      </c>
      <c r="J4294" t="s">
        <v>424</v>
      </c>
      <c r="K4294" s="327">
        <v>80</v>
      </c>
      <c r="L4294" s="326">
        <v>7.1240000426769257E-2</v>
      </c>
      <c r="M4294" s="326">
        <v>8.5289999842643738E-2</v>
      </c>
      <c r="N4294" s="327">
        <v>367</v>
      </c>
      <c r="O4294" s="326">
        <v>9.0000003576278687E-2</v>
      </c>
      <c r="P4294" s="326">
        <v>0.10000000149011611</v>
      </c>
      <c r="Q4294" s="327">
        <v>13286</v>
      </c>
      <c r="R4294" s="326">
        <v>0.1076800003647804</v>
      </c>
      <c r="S4294" s="325">
        <v>0.12182000279426571</v>
      </c>
    </row>
    <row r="4295" spans="1:19" x14ac:dyDescent="0.25">
      <c r="A4295" t="s">
        <v>478</v>
      </c>
      <c r="B4295" t="s">
        <v>284</v>
      </c>
      <c r="C4295" t="s">
        <v>309</v>
      </c>
      <c r="D4295" t="s">
        <v>477</v>
      </c>
      <c r="E4295" t="s">
        <v>160</v>
      </c>
      <c r="F4295" t="s">
        <v>161</v>
      </c>
      <c r="G4295" s="133">
        <v>7</v>
      </c>
      <c r="H4295" t="s">
        <v>258</v>
      </c>
      <c r="I4295" t="s">
        <v>504</v>
      </c>
      <c r="J4295" t="s">
        <v>455</v>
      </c>
      <c r="K4295" s="327">
        <v>360</v>
      </c>
      <c r="L4295" s="326">
        <v>0.32056999206542969</v>
      </c>
      <c r="M4295" s="326">
        <v>0.38379999995231628</v>
      </c>
      <c r="N4295" s="327">
        <v>1481</v>
      </c>
      <c r="O4295" s="326">
        <v>0.36316999793052668</v>
      </c>
      <c r="P4295" s="326">
        <v>0.4035399854183197</v>
      </c>
      <c r="Q4295" s="327">
        <v>43045</v>
      </c>
      <c r="R4295" s="326">
        <v>0.34887000918388372</v>
      </c>
      <c r="S4295" s="325">
        <v>0.39467000961303711</v>
      </c>
    </row>
    <row r="4296" spans="1:19" x14ac:dyDescent="0.25">
      <c r="A4296" t="s">
        <v>478</v>
      </c>
      <c r="B4296" t="s">
        <v>284</v>
      </c>
      <c r="C4296" t="s">
        <v>309</v>
      </c>
      <c r="D4296" t="s">
        <v>477</v>
      </c>
      <c r="E4296" t="s">
        <v>160</v>
      </c>
      <c r="F4296" t="s">
        <v>161</v>
      </c>
      <c r="G4296" s="133">
        <v>7</v>
      </c>
      <c r="H4296" t="s">
        <v>258</v>
      </c>
      <c r="I4296" t="s">
        <v>504</v>
      </c>
      <c r="J4296" t="s">
        <v>505</v>
      </c>
      <c r="K4296" s="327">
        <v>385</v>
      </c>
      <c r="L4296" s="326">
        <v>0.34283000230789179</v>
      </c>
      <c r="M4296" s="326">
        <v>0.41045001149177551</v>
      </c>
      <c r="N4296" s="327">
        <v>1459</v>
      </c>
      <c r="O4296" s="326">
        <v>0.35776999592781072</v>
      </c>
      <c r="P4296" s="326">
        <v>0.39754998683929438</v>
      </c>
      <c r="Q4296" s="327">
        <v>42835</v>
      </c>
      <c r="R4296" s="326">
        <v>0.34716999530792242</v>
      </c>
      <c r="S4296" s="325">
        <v>0.39274001121521002</v>
      </c>
    </row>
    <row r="4297" spans="1:19" x14ac:dyDescent="0.25">
      <c r="A4297" t="s">
        <v>478</v>
      </c>
      <c r="B4297" t="s">
        <v>284</v>
      </c>
      <c r="C4297" t="s">
        <v>309</v>
      </c>
      <c r="D4297" t="s">
        <v>477</v>
      </c>
      <c r="E4297" t="s">
        <v>160</v>
      </c>
      <c r="F4297" t="s">
        <v>161</v>
      </c>
      <c r="G4297" s="133">
        <v>7</v>
      </c>
      <c r="H4297" t="s">
        <v>258</v>
      </c>
      <c r="I4297" t="s">
        <v>504</v>
      </c>
      <c r="J4297" t="s">
        <v>503</v>
      </c>
      <c r="K4297" s="327">
        <v>113</v>
      </c>
      <c r="L4297" s="326">
        <v>0.10062000155448909</v>
      </c>
      <c r="M4297" s="326">
        <v>0.1204700022935867</v>
      </c>
      <c r="N4297" s="327">
        <v>363</v>
      </c>
      <c r="O4297" s="326">
        <v>8.9010000228881836E-2</v>
      </c>
      <c r="P4297" s="326">
        <v>9.8909996449947357E-2</v>
      </c>
      <c r="Q4297" s="327">
        <v>9900</v>
      </c>
      <c r="R4297" s="326">
        <v>8.0239996314048767E-2</v>
      </c>
      <c r="S4297" s="325">
        <v>9.0769998729228973E-2</v>
      </c>
    </row>
    <row r="4298" spans="1:19" x14ac:dyDescent="0.25">
      <c r="A4298" t="s">
        <v>478</v>
      </c>
      <c r="B4298" t="s">
        <v>284</v>
      </c>
      <c r="C4298" t="s">
        <v>309</v>
      </c>
      <c r="D4298" t="s">
        <v>477</v>
      </c>
      <c r="E4298" t="s">
        <v>160</v>
      </c>
      <c r="F4298" t="s">
        <v>161</v>
      </c>
      <c r="G4298" s="133">
        <v>7</v>
      </c>
      <c r="H4298" t="s">
        <v>258</v>
      </c>
      <c r="I4298" t="s">
        <v>501</v>
      </c>
      <c r="J4298" t="s">
        <v>502</v>
      </c>
      <c r="K4298" s="327">
        <v>185</v>
      </c>
      <c r="L4298" s="326">
        <v>0.16473999619483951</v>
      </c>
      <c r="N4298" s="327">
        <v>408</v>
      </c>
      <c r="O4298" s="326">
        <v>0.1000500023365021</v>
      </c>
      <c r="Q4298" s="327">
        <v>14319</v>
      </c>
      <c r="R4298" s="326">
        <v>0.11604999750852581</v>
      </c>
      <c r="S4298" s="325"/>
    </row>
    <row r="4299" spans="1:19" x14ac:dyDescent="0.25">
      <c r="A4299" t="s">
        <v>478</v>
      </c>
      <c r="B4299" t="s">
        <v>284</v>
      </c>
      <c r="C4299" t="s">
        <v>309</v>
      </c>
      <c r="D4299" t="s">
        <v>477</v>
      </c>
      <c r="E4299" t="s">
        <v>160</v>
      </c>
      <c r="F4299" t="s">
        <v>161</v>
      </c>
      <c r="G4299" s="133">
        <v>7</v>
      </c>
      <c r="H4299" t="s">
        <v>258</v>
      </c>
      <c r="I4299" t="s">
        <v>501</v>
      </c>
      <c r="J4299" t="s">
        <v>500</v>
      </c>
      <c r="K4299" s="327">
        <v>938</v>
      </c>
      <c r="L4299" s="326">
        <v>0.83525997400283813</v>
      </c>
      <c r="M4299" s="326">
        <v>1</v>
      </c>
      <c r="N4299" s="327">
        <v>3670</v>
      </c>
      <c r="O4299" s="326">
        <v>0.89995002746582031</v>
      </c>
      <c r="P4299" s="326">
        <v>1</v>
      </c>
      <c r="Q4299" s="327">
        <v>109066</v>
      </c>
      <c r="R4299" s="326">
        <v>0.88394999504089355</v>
      </c>
      <c r="S4299" s="325">
        <v>1</v>
      </c>
    </row>
    <row r="4300" spans="1:19" x14ac:dyDescent="0.25">
      <c r="A4300" t="s">
        <v>478</v>
      </c>
      <c r="B4300" t="s">
        <v>284</v>
      </c>
      <c r="C4300" t="s">
        <v>309</v>
      </c>
      <c r="D4300" t="s">
        <v>477</v>
      </c>
      <c r="E4300" t="s">
        <v>160</v>
      </c>
      <c r="F4300" t="s">
        <v>161</v>
      </c>
      <c r="G4300" s="133">
        <v>7</v>
      </c>
      <c r="H4300" t="s">
        <v>258</v>
      </c>
      <c r="I4300" t="s">
        <v>577</v>
      </c>
      <c r="J4300" t="s">
        <v>493</v>
      </c>
      <c r="K4300" s="327">
        <v>289</v>
      </c>
      <c r="L4300" s="326">
        <v>0.25734999775886541</v>
      </c>
      <c r="N4300" s="327">
        <v>1158</v>
      </c>
      <c r="O4300" s="326">
        <v>0.2839600145816803</v>
      </c>
      <c r="Q4300" s="327">
        <v>45663</v>
      </c>
      <c r="R4300" s="326">
        <v>0.37009000778198242</v>
      </c>
      <c r="S4300" s="325"/>
    </row>
    <row r="4301" spans="1:19" x14ac:dyDescent="0.25">
      <c r="A4301" t="s">
        <v>478</v>
      </c>
      <c r="B4301" t="s">
        <v>284</v>
      </c>
      <c r="C4301" t="s">
        <v>309</v>
      </c>
      <c r="D4301" t="s">
        <v>477</v>
      </c>
      <c r="E4301" t="s">
        <v>160</v>
      </c>
      <c r="F4301" t="s">
        <v>161</v>
      </c>
      <c r="G4301">
        <v>7</v>
      </c>
      <c r="H4301" t="s">
        <v>258</v>
      </c>
      <c r="I4301" t="s">
        <v>577</v>
      </c>
      <c r="J4301" t="s">
        <v>492</v>
      </c>
      <c r="K4301" s="142">
        <v>772</v>
      </c>
      <c r="L4301" s="326">
        <v>0.68743997812271118</v>
      </c>
      <c r="M4301" s="326">
        <v>0.92566001415252686</v>
      </c>
      <c r="N4301" s="142">
        <v>2514</v>
      </c>
      <c r="O4301" s="326">
        <v>0.61647999286651611</v>
      </c>
      <c r="P4301" s="326">
        <v>0.86096000671386719</v>
      </c>
      <c r="Q4301" s="142">
        <v>63272</v>
      </c>
      <c r="R4301" s="326">
        <v>0.51279997825622559</v>
      </c>
      <c r="S4301" s="326">
        <v>0.81407999992370605</v>
      </c>
    </row>
    <row r="4302" spans="1:19" x14ac:dyDescent="0.25">
      <c r="A4302" t="s">
        <v>478</v>
      </c>
      <c r="B4302" t="s">
        <v>284</v>
      </c>
      <c r="C4302" t="s">
        <v>309</v>
      </c>
      <c r="D4302" t="s">
        <v>477</v>
      </c>
      <c r="E4302" t="s">
        <v>160</v>
      </c>
      <c r="F4302" t="s">
        <v>161</v>
      </c>
      <c r="G4302" s="133">
        <v>7</v>
      </c>
      <c r="H4302" t="s">
        <v>258</v>
      </c>
      <c r="I4302" t="s">
        <v>577</v>
      </c>
      <c r="J4302" t="s">
        <v>491</v>
      </c>
      <c r="K4302" s="327">
        <v>35</v>
      </c>
      <c r="L4302" s="326">
        <v>3.116999939084053E-2</v>
      </c>
      <c r="M4302" s="326">
        <v>4.1969999670982361E-2</v>
      </c>
      <c r="N4302" s="327">
        <v>234</v>
      </c>
      <c r="O4302" s="326">
        <v>5.737999826669693E-2</v>
      </c>
      <c r="P4302" s="326">
        <v>8.0140002071857452E-2</v>
      </c>
      <c r="Q4302" s="327">
        <v>9186</v>
      </c>
      <c r="R4302" s="326">
        <v>7.4450001120567322E-2</v>
      </c>
      <c r="S4302" s="325">
        <v>0.11818999797105791</v>
      </c>
    </row>
    <row r="4303" spans="1:19" x14ac:dyDescent="0.25">
      <c r="A4303" t="s">
        <v>478</v>
      </c>
      <c r="B4303" t="s">
        <v>284</v>
      </c>
      <c r="C4303" t="s">
        <v>309</v>
      </c>
      <c r="D4303" t="s">
        <v>477</v>
      </c>
      <c r="E4303" t="s">
        <v>160</v>
      </c>
      <c r="F4303" t="s">
        <v>161</v>
      </c>
      <c r="G4303" s="133">
        <v>7</v>
      </c>
      <c r="H4303" t="s">
        <v>258</v>
      </c>
      <c r="I4303" t="s">
        <v>577</v>
      </c>
      <c r="J4303" t="s">
        <v>490</v>
      </c>
      <c r="K4303" s="327">
        <v>10</v>
      </c>
      <c r="L4303" s="326">
        <v>8.8999997824430466E-3</v>
      </c>
      <c r="M4303" s="326">
        <v>1.1989999562501911E-2</v>
      </c>
      <c r="N4303" s="327">
        <v>79</v>
      </c>
      <c r="O4303" s="326">
        <v>1.937000080943108E-2</v>
      </c>
      <c r="P4303" s="326">
        <v>2.7049999684095379E-2</v>
      </c>
      <c r="Q4303" s="327">
        <v>3071</v>
      </c>
      <c r="R4303" s="326">
        <v>2.489000000059605E-2</v>
      </c>
      <c r="S4303" s="325">
        <v>3.9510000497102737E-2</v>
      </c>
    </row>
    <row r="4304" spans="1:19" x14ac:dyDescent="0.25">
      <c r="A4304" t="s">
        <v>478</v>
      </c>
      <c r="B4304" t="s">
        <v>284</v>
      </c>
      <c r="C4304" t="s">
        <v>309</v>
      </c>
      <c r="D4304" t="s">
        <v>477</v>
      </c>
      <c r="E4304" t="s">
        <v>160</v>
      </c>
      <c r="F4304" t="s">
        <v>161</v>
      </c>
      <c r="G4304" s="133">
        <v>7</v>
      </c>
      <c r="H4304" t="s">
        <v>258</v>
      </c>
      <c r="I4304" t="s">
        <v>577</v>
      </c>
      <c r="J4304" t="s">
        <v>489</v>
      </c>
      <c r="K4304" s="327">
        <v>15</v>
      </c>
      <c r="L4304" s="326">
        <v>1.3360000215470791E-2</v>
      </c>
      <c r="M4304" s="326">
        <v>1.799000054597855E-2</v>
      </c>
      <c r="N4304" s="327">
        <v>78</v>
      </c>
      <c r="O4304" s="326">
        <v>1.913000084459782E-2</v>
      </c>
      <c r="P4304" s="326">
        <v>2.6709999889135361E-2</v>
      </c>
      <c r="Q4304" s="327">
        <v>1819</v>
      </c>
      <c r="R4304" s="326">
        <v>1.473999954760075E-2</v>
      </c>
      <c r="S4304" s="325">
        <v>2.339999936521053E-2</v>
      </c>
    </row>
    <row r="4305" spans="1:19" x14ac:dyDescent="0.25">
      <c r="A4305" t="s">
        <v>478</v>
      </c>
      <c r="B4305" t="s">
        <v>284</v>
      </c>
      <c r="C4305" t="s">
        <v>309</v>
      </c>
      <c r="D4305" t="s">
        <v>477</v>
      </c>
      <c r="E4305" t="s">
        <v>160</v>
      </c>
      <c r="F4305" t="s">
        <v>161</v>
      </c>
      <c r="G4305">
        <v>7</v>
      </c>
      <c r="H4305" t="s">
        <v>258</v>
      </c>
      <c r="I4305" t="s">
        <v>577</v>
      </c>
      <c r="J4305" t="s">
        <v>488</v>
      </c>
      <c r="K4305" s="142">
        <v>2</v>
      </c>
      <c r="L4305" s="326">
        <v>1.780000049620867E-3</v>
      </c>
      <c r="M4305" s="326">
        <v>2.4000001139938831E-3</v>
      </c>
      <c r="N4305" s="142">
        <v>15</v>
      </c>
      <c r="O4305" s="326">
        <v>3.6800000816583629E-3</v>
      </c>
      <c r="P4305" s="326">
        <v>5.1400000229477882E-3</v>
      </c>
      <c r="Q4305" s="142">
        <v>374</v>
      </c>
      <c r="R4305" s="326">
        <v>3.03000002168119E-3</v>
      </c>
      <c r="S4305" s="326">
        <v>4.8099998384714127E-3</v>
      </c>
    </row>
    <row r="4306" spans="1:19" x14ac:dyDescent="0.25">
      <c r="A4306" t="s">
        <v>478</v>
      </c>
      <c r="B4306" t="s">
        <v>284</v>
      </c>
      <c r="C4306" t="s">
        <v>309</v>
      </c>
      <c r="D4306" t="s">
        <v>477</v>
      </c>
      <c r="E4306" t="s">
        <v>160</v>
      </c>
      <c r="F4306" t="s">
        <v>161</v>
      </c>
      <c r="G4306" s="133">
        <v>7</v>
      </c>
      <c r="H4306" t="s">
        <v>258</v>
      </c>
      <c r="I4306" t="s">
        <v>499</v>
      </c>
      <c r="J4306" t="s">
        <v>261</v>
      </c>
      <c r="K4306" s="327">
        <v>1116</v>
      </c>
      <c r="L4306" s="326">
        <v>0.99377000331878662</v>
      </c>
      <c r="N4306" s="327">
        <v>4059</v>
      </c>
      <c r="O4306" s="326">
        <v>0.99533998966217041</v>
      </c>
      <c r="Q4306" s="327">
        <v>122496</v>
      </c>
      <c r="R4306" s="326">
        <v>0.99278998374938965</v>
      </c>
      <c r="S4306" s="325"/>
    </row>
    <row r="4307" spans="1:19" x14ac:dyDescent="0.25">
      <c r="A4307" t="s">
        <v>478</v>
      </c>
      <c r="B4307" t="s">
        <v>284</v>
      </c>
      <c r="C4307" t="s">
        <v>309</v>
      </c>
      <c r="D4307" t="s">
        <v>477</v>
      </c>
      <c r="E4307" t="s">
        <v>160</v>
      </c>
      <c r="F4307" t="s">
        <v>161</v>
      </c>
      <c r="G4307" s="133">
        <v>7</v>
      </c>
      <c r="H4307" t="s">
        <v>258</v>
      </c>
      <c r="I4307" t="s">
        <v>499</v>
      </c>
      <c r="J4307" t="s">
        <v>262</v>
      </c>
      <c r="K4307" s="327">
        <v>7</v>
      </c>
      <c r="L4307" s="326">
        <v>6.2299999408423901E-3</v>
      </c>
      <c r="N4307" s="327">
        <v>19</v>
      </c>
      <c r="O4307" s="326">
        <v>4.6600000932812691E-3</v>
      </c>
      <c r="Q4307" s="327">
        <v>889</v>
      </c>
      <c r="R4307" s="326">
        <v>7.2099999524652958E-3</v>
      </c>
      <c r="S4307" s="325"/>
    </row>
    <row r="4308" spans="1:19" x14ac:dyDescent="0.25">
      <c r="A4308" t="s">
        <v>478</v>
      </c>
      <c r="B4308" t="s">
        <v>284</v>
      </c>
      <c r="C4308" t="s">
        <v>309</v>
      </c>
      <c r="D4308" t="s">
        <v>477</v>
      </c>
      <c r="E4308" t="s">
        <v>160</v>
      </c>
      <c r="F4308" t="s">
        <v>161</v>
      </c>
      <c r="G4308" s="133">
        <v>7</v>
      </c>
      <c r="H4308" t="s">
        <v>258</v>
      </c>
      <c r="I4308" t="s">
        <v>578</v>
      </c>
      <c r="J4308" t="s">
        <v>498</v>
      </c>
      <c r="K4308" s="327">
        <v>296</v>
      </c>
      <c r="L4308" s="326">
        <v>0.26357999444007868</v>
      </c>
      <c r="N4308" s="327">
        <v>1017</v>
      </c>
      <c r="O4308" s="326">
        <v>0.24939000606536871</v>
      </c>
      <c r="Q4308" s="327">
        <v>17871</v>
      </c>
      <c r="R4308" s="326">
        <v>0.1448400020599365</v>
      </c>
      <c r="S4308" s="325"/>
    </row>
    <row r="4309" spans="1:19" x14ac:dyDescent="0.25">
      <c r="A4309" t="s">
        <v>478</v>
      </c>
      <c r="B4309" t="s">
        <v>284</v>
      </c>
      <c r="C4309" t="s">
        <v>309</v>
      </c>
      <c r="D4309" t="s">
        <v>477</v>
      </c>
      <c r="E4309" t="s">
        <v>160</v>
      </c>
      <c r="F4309" t="s">
        <v>161</v>
      </c>
      <c r="G4309" s="133">
        <v>7</v>
      </c>
      <c r="H4309" t="s">
        <v>258</v>
      </c>
      <c r="I4309" t="s">
        <v>578</v>
      </c>
      <c r="J4309" t="s">
        <v>497</v>
      </c>
      <c r="K4309" s="327">
        <v>141</v>
      </c>
      <c r="L4309" s="326">
        <v>0.12556000053882599</v>
      </c>
      <c r="N4309" s="327">
        <v>832</v>
      </c>
      <c r="O4309" s="326">
        <v>0.20401999354362491</v>
      </c>
      <c r="Q4309" s="327">
        <v>21943</v>
      </c>
      <c r="R4309" s="326">
        <v>0.17783999443054199</v>
      </c>
      <c r="S4309" s="325"/>
    </row>
    <row r="4310" spans="1:19" x14ac:dyDescent="0.25">
      <c r="A4310" t="s">
        <v>478</v>
      </c>
      <c r="B4310" t="s">
        <v>284</v>
      </c>
      <c r="C4310" t="s">
        <v>309</v>
      </c>
      <c r="D4310" t="s">
        <v>477</v>
      </c>
      <c r="E4310" t="s">
        <v>160</v>
      </c>
      <c r="F4310" t="s">
        <v>161</v>
      </c>
      <c r="G4310" s="133">
        <v>7</v>
      </c>
      <c r="H4310" t="s">
        <v>258</v>
      </c>
      <c r="I4310" t="s">
        <v>578</v>
      </c>
      <c r="J4310" t="s">
        <v>496</v>
      </c>
      <c r="K4310" s="327">
        <v>222</v>
      </c>
      <c r="L4310" s="326">
        <v>0.19767999649047849</v>
      </c>
      <c r="N4310" s="327">
        <v>792</v>
      </c>
      <c r="O4310" s="326">
        <v>0.1942099928855896</v>
      </c>
      <c r="Q4310" s="327">
        <v>25988</v>
      </c>
      <c r="R4310" s="326">
        <v>0.21062999963760379</v>
      </c>
      <c r="S4310" s="325"/>
    </row>
    <row r="4311" spans="1:19" x14ac:dyDescent="0.25">
      <c r="A4311" t="s">
        <v>478</v>
      </c>
      <c r="B4311" t="s">
        <v>284</v>
      </c>
      <c r="C4311" t="s">
        <v>309</v>
      </c>
      <c r="D4311" t="s">
        <v>477</v>
      </c>
      <c r="E4311" t="s">
        <v>160</v>
      </c>
      <c r="F4311" t="s">
        <v>161</v>
      </c>
      <c r="G4311" s="133">
        <v>7</v>
      </c>
      <c r="H4311" t="s">
        <v>258</v>
      </c>
      <c r="I4311" t="s">
        <v>578</v>
      </c>
      <c r="J4311" t="s">
        <v>495</v>
      </c>
      <c r="K4311" s="327">
        <v>232</v>
      </c>
      <c r="L4311" s="326">
        <v>0.20658999681472781</v>
      </c>
      <c r="N4311" s="327">
        <v>834</v>
      </c>
      <c r="O4311" s="326">
        <v>0.20451000332832339</v>
      </c>
      <c r="Q4311" s="327">
        <v>27975</v>
      </c>
      <c r="R4311" s="326">
        <v>0.22673000395298001</v>
      </c>
      <c r="S4311" s="325"/>
    </row>
    <row r="4312" spans="1:19" x14ac:dyDescent="0.25">
      <c r="A4312" t="s">
        <v>478</v>
      </c>
      <c r="B4312" t="s">
        <v>284</v>
      </c>
      <c r="C4312" t="s">
        <v>309</v>
      </c>
      <c r="D4312" t="s">
        <v>477</v>
      </c>
      <c r="E4312" t="s">
        <v>160</v>
      </c>
      <c r="F4312" t="s">
        <v>161</v>
      </c>
      <c r="G4312" s="133">
        <v>7</v>
      </c>
      <c r="H4312" t="s">
        <v>258</v>
      </c>
      <c r="I4312" t="s">
        <v>578</v>
      </c>
      <c r="J4312" t="s">
        <v>494</v>
      </c>
      <c r="K4312" s="327">
        <v>232</v>
      </c>
      <c r="L4312" s="326">
        <v>0.20658999681472781</v>
      </c>
      <c r="N4312" s="327">
        <v>603</v>
      </c>
      <c r="O4312" s="326">
        <v>0.14787000417709351</v>
      </c>
      <c r="Q4312" s="327">
        <v>29608</v>
      </c>
      <c r="R4312" s="326">
        <v>0.23995999991893771</v>
      </c>
      <c r="S4312" s="325"/>
    </row>
    <row r="4313" spans="1:19" x14ac:dyDescent="0.25">
      <c r="A4313" t="s">
        <v>478</v>
      </c>
      <c r="B4313" t="s">
        <v>284</v>
      </c>
      <c r="C4313" t="s">
        <v>309</v>
      </c>
      <c r="D4313" t="s">
        <v>477</v>
      </c>
      <c r="E4313" t="s">
        <v>160</v>
      </c>
      <c r="F4313" t="s">
        <v>161</v>
      </c>
      <c r="G4313">
        <v>7</v>
      </c>
      <c r="H4313" t="s">
        <v>258</v>
      </c>
      <c r="I4313" t="s">
        <v>476</v>
      </c>
      <c r="J4313" t="s">
        <v>482</v>
      </c>
      <c r="K4313" s="142">
        <v>845</v>
      </c>
      <c r="L4313" s="326">
        <v>0.75244998931884766</v>
      </c>
      <c r="M4313" s="326">
        <v>0.76471000909805298</v>
      </c>
      <c r="N4313" s="142">
        <v>3066</v>
      </c>
      <c r="O4313" s="326">
        <v>0.75183999538421631</v>
      </c>
      <c r="P4313" s="326">
        <v>0.76573002338409424</v>
      </c>
      <c r="Q4313" s="142">
        <v>91484</v>
      </c>
      <c r="R4313" s="326">
        <v>0.74145001173019409</v>
      </c>
      <c r="S4313" s="326">
        <v>0.77395999431610107</v>
      </c>
    </row>
    <row r="4314" spans="1:19" x14ac:dyDescent="0.25">
      <c r="A4314" t="s">
        <v>478</v>
      </c>
      <c r="B4314" t="s">
        <v>284</v>
      </c>
      <c r="C4314" t="s">
        <v>309</v>
      </c>
      <c r="D4314" t="s">
        <v>477</v>
      </c>
      <c r="E4314" t="s">
        <v>160</v>
      </c>
      <c r="F4314" t="s">
        <v>161</v>
      </c>
      <c r="G4314" s="133">
        <v>7</v>
      </c>
      <c r="H4314" t="s">
        <v>258</v>
      </c>
      <c r="I4314" t="s">
        <v>476</v>
      </c>
      <c r="J4314" t="s">
        <v>481</v>
      </c>
      <c r="K4314" s="327">
        <v>114</v>
      </c>
      <c r="L4314" s="326">
        <v>0.1015100032091141</v>
      </c>
      <c r="M4314" s="326">
        <v>0.1031700000166893</v>
      </c>
      <c r="N4314" s="327">
        <v>407</v>
      </c>
      <c r="O4314" s="326">
        <v>9.9799998104572296E-2</v>
      </c>
      <c r="P4314" s="326">
        <v>0.1016499996185303</v>
      </c>
      <c r="Q4314" s="327">
        <v>12086</v>
      </c>
      <c r="R4314" s="326">
        <v>9.7949996590614319E-2</v>
      </c>
      <c r="S4314" s="325">
        <v>0.1022500023245811</v>
      </c>
    </row>
    <row r="4315" spans="1:19" x14ac:dyDescent="0.25">
      <c r="A4315" t="s">
        <v>478</v>
      </c>
      <c r="B4315" t="s">
        <v>284</v>
      </c>
      <c r="C4315" t="s">
        <v>309</v>
      </c>
      <c r="D4315" t="s">
        <v>477</v>
      </c>
      <c r="E4315" t="s">
        <v>160</v>
      </c>
      <c r="F4315" t="s">
        <v>161</v>
      </c>
      <c r="G4315">
        <v>7</v>
      </c>
      <c r="H4315" t="s">
        <v>258</v>
      </c>
      <c r="I4315" t="s">
        <v>476</v>
      </c>
      <c r="J4315" t="s">
        <v>480</v>
      </c>
      <c r="K4315" s="142">
        <v>83</v>
      </c>
      <c r="L4315" s="326">
        <v>7.3909997940063477E-2</v>
      </c>
      <c r="M4315" s="326">
        <v>7.5110003352165222E-2</v>
      </c>
      <c r="N4315" s="142">
        <v>290</v>
      </c>
      <c r="O4315" s="326">
        <v>7.111000269651413E-2</v>
      </c>
      <c r="P4315" s="326">
        <v>7.2429999709129333E-2</v>
      </c>
      <c r="Q4315" s="142">
        <v>8487</v>
      </c>
      <c r="R4315" s="326">
        <v>6.8779997527599335E-2</v>
      </c>
      <c r="S4315" s="326">
        <v>7.1800000965595245E-2</v>
      </c>
    </row>
    <row r="4316" spans="1:19" x14ac:dyDescent="0.25">
      <c r="A4316" t="s">
        <v>478</v>
      </c>
      <c r="B4316" t="s">
        <v>284</v>
      </c>
      <c r="C4316" t="s">
        <v>309</v>
      </c>
      <c r="D4316" t="s">
        <v>477</v>
      </c>
      <c r="E4316" t="s">
        <v>160</v>
      </c>
      <c r="F4316" t="s">
        <v>161</v>
      </c>
      <c r="G4316" s="133">
        <v>7</v>
      </c>
      <c r="H4316" t="s">
        <v>258</v>
      </c>
      <c r="I4316" t="s">
        <v>476</v>
      </c>
      <c r="J4316" t="s">
        <v>479</v>
      </c>
      <c r="K4316" s="327">
        <v>18</v>
      </c>
      <c r="L4316" s="326">
        <v>1.6030000522732731E-2</v>
      </c>
      <c r="N4316" s="327">
        <v>74</v>
      </c>
      <c r="O4316" s="326">
        <v>1.814999990165234E-2</v>
      </c>
      <c r="Q4316" s="327">
        <v>5183</v>
      </c>
      <c r="R4316" s="326">
        <v>4.2010001838207238E-2</v>
      </c>
      <c r="S4316" s="325"/>
    </row>
    <row r="4317" spans="1:19" x14ac:dyDescent="0.25">
      <c r="A4317" t="s">
        <v>478</v>
      </c>
      <c r="B4317" t="s">
        <v>284</v>
      </c>
      <c r="C4317" t="s">
        <v>309</v>
      </c>
      <c r="D4317" t="s">
        <v>477</v>
      </c>
      <c r="E4317" t="s">
        <v>160</v>
      </c>
      <c r="F4317" t="s">
        <v>161</v>
      </c>
      <c r="G4317">
        <v>7</v>
      </c>
      <c r="H4317" t="s">
        <v>258</v>
      </c>
      <c r="I4317" t="s">
        <v>476</v>
      </c>
      <c r="J4317" t="s">
        <v>475</v>
      </c>
      <c r="K4317" s="142">
        <v>63</v>
      </c>
      <c r="L4317" s="326">
        <v>5.6099999696016312E-2</v>
      </c>
      <c r="M4317" s="326">
        <v>5.7009998708963387E-2</v>
      </c>
      <c r="N4317" s="142">
        <v>241</v>
      </c>
      <c r="O4317" s="326">
        <v>5.9099998325109482E-2</v>
      </c>
      <c r="P4317" s="326">
        <v>6.0189999639987952E-2</v>
      </c>
      <c r="Q4317" s="142">
        <v>6145</v>
      </c>
      <c r="R4317" s="326">
        <v>4.9800001084804528E-2</v>
      </c>
      <c r="S4317" s="326">
        <v>5.1989998668432243E-2</v>
      </c>
    </row>
    <row r="4318" spans="1:19" x14ac:dyDescent="0.25">
      <c r="A4318" t="s">
        <v>478</v>
      </c>
      <c r="B4318" t="s">
        <v>284</v>
      </c>
      <c r="C4318" t="s">
        <v>309</v>
      </c>
      <c r="D4318" t="s">
        <v>477</v>
      </c>
      <c r="E4318" t="s">
        <v>162</v>
      </c>
      <c r="F4318" t="s">
        <v>163</v>
      </c>
      <c r="G4318" s="133">
        <v>9</v>
      </c>
      <c r="H4318" t="s">
        <v>246</v>
      </c>
      <c r="I4318" t="s">
        <v>525</v>
      </c>
      <c r="J4318" t="s">
        <v>530</v>
      </c>
      <c r="K4318" s="327">
        <v>11</v>
      </c>
      <c r="L4318" s="326">
        <v>1.5169999562203881E-2</v>
      </c>
      <c r="N4318" s="327">
        <v>49</v>
      </c>
      <c r="O4318" s="326">
        <v>5.2100000903010368E-3</v>
      </c>
      <c r="Q4318" s="327">
        <v>595</v>
      </c>
      <c r="R4318" s="326">
        <v>4.8199999146163464E-3</v>
      </c>
      <c r="S4318" s="325"/>
    </row>
    <row r="4319" spans="1:19" x14ac:dyDescent="0.25">
      <c r="A4319" t="s">
        <v>478</v>
      </c>
      <c r="B4319" t="s">
        <v>284</v>
      </c>
      <c r="C4319" t="s">
        <v>309</v>
      </c>
      <c r="D4319" t="s">
        <v>477</v>
      </c>
      <c r="E4319" t="s">
        <v>162</v>
      </c>
      <c r="F4319" t="s">
        <v>163</v>
      </c>
      <c r="G4319" s="133">
        <v>9</v>
      </c>
      <c r="H4319" t="s">
        <v>246</v>
      </c>
      <c r="I4319" t="s">
        <v>525</v>
      </c>
      <c r="J4319" t="s">
        <v>529</v>
      </c>
      <c r="K4319" s="327">
        <v>24</v>
      </c>
      <c r="L4319" s="326">
        <v>3.3100001513957977E-2</v>
      </c>
      <c r="N4319" s="327">
        <v>377</v>
      </c>
      <c r="O4319" s="326">
        <v>4.0070001035928733E-2</v>
      </c>
      <c r="Q4319" s="327">
        <v>4962</v>
      </c>
      <c r="R4319" s="326">
        <v>4.0219999849796302E-2</v>
      </c>
      <c r="S4319" s="325"/>
    </row>
    <row r="4320" spans="1:19" x14ac:dyDescent="0.25">
      <c r="A4320" t="s">
        <v>478</v>
      </c>
      <c r="B4320" t="s">
        <v>284</v>
      </c>
      <c r="C4320" t="s">
        <v>309</v>
      </c>
      <c r="D4320" t="s">
        <v>477</v>
      </c>
      <c r="E4320" t="s">
        <v>162</v>
      </c>
      <c r="F4320" t="s">
        <v>163</v>
      </c>
      <c r="G4320">
        <v>9</v>
      </c>
      <c r="H4320" t="s">
        <v>246</v>
      </c>
      <c r="I4320" t="s">
        <v>525</v>
      </c>
      <c r="J4320" t="s">
        <v>528</v>
      </c>
      <c r="K4320" s="142">
        <v>90</v>
      </c>
      <c r="L4320" s="326">
        <v>0.1241400018334389</v>
      </c>
      <c r="N4320" s="142">
        <v>1187</v>
      </c>
      <c r="O4320" s="326">
        <v>0.12616999447345731</v>
      </c>
      <c r="Q4320" s="142">
        <v>15699</v>
      </c>
      <c r="R4320" s="326">
        <v>0.12724000215530401</v>
      </c>
    </row>
    <row r="4321" spans="1:19" x14ac:dyDescent="0.25">
      <c r="A4321" t="s">
        <v>478</v>
      </c>
      <c r="B4321" t="s">
        <v>284</v>
      </c>
      <c r="C4321" t="s">
        <v>309</v>
      </c>
      <c r="D4321" t="s">
        <v>477</v>
      </c>
      <c r="E4321" t="s">
        <v>162</v>
      </c>
      <c r="F4321" t="s">
        <v>163</v>
      </c>
      <c r="G4321" s="133">
        <v>9</v>
      </c>
      <c r="H4321" t="s">
        <v>246</v>
      </c>
      <c r="I4321" t="s">
        <v>525</v>
      </c>
      <c r="J4321" t="s">
        <v>527</v>
      </c>
      <c r="K4321" s="327">
        <v>157</v>
      </c>
      <c r="L4321" s="326">
        <v>0.2165499925613403</v>
      </c>
      <c r="N4321" s="327">
        <v>2404</v>
      </c>
      <c r="O4321" s="326">
        <v>0.25552999973297119</v>
      </c>
      <c r="Q4321" s="327">
        <v>30576</v>
      </c>
      <c r="R4321" s="326">
        <v>0.2478100061416626</v>
      </c>
      <c r="S4321" s="325"/>
    </row>
    <row r="4322" spans="1:19" x14ac:dyDescent="0.25">
      <c r="A4322" t="s">
        <v>478</v>
      </c>
      <c r="B4322" t="s">
        <v>284</v>
      </c>
      <c r="C4322" t="s">
        <v>309</v>
      </c>
      <c r="D4322" t="s">
        <v>477</v>
      </c>
      <c r="E4322" t="s">
        <v>162</v>
      </c>
      <c r="F4322" t="s">
        <v>163</v>
      </c>
      <c r="G4322" s="133">
        <v>9</v>
      </c>
      <c r="H4322" t="s">
        <v>246</v>
      </c>
      <c r="I4322" t="s">
        <v>525</v>
      </c>
      <c r="J4322" t="s">
        <v>526</v>
      </c>
      <c r="K4322" s="327">
        <v>183</v>
      </c>
      <c r="L4322" s="326">
        <v>0.25240999460220342</v>
      </c>
      <c r="N4322" s="327">
        <v>2392</v>
      </c>
      <c r="O4322" s="326">
        <v>0.25424998998641968</v>
      </c>
      <c r="Q4322" s="327">
        <v>30917</v>
      </c>
      <c r="R4322" s="326">
        <v>0.25056999921798712</v>
      </c>
      <c r="S4322" s="325"/>
    </row>
    <row r="4323" spans="1:19" x14ac:dyDescent="0.25">
      <c r="A4323" t="s">
        <v>478</v>
      </c>
      <c r="B4323" t="s">
        <v>284</v>
      </c>
      <c r="C4323" t="s">
        <v>309</v>
      </c>
      <c r="D4323" t="s">
        <v>477</v>
      </c>
      <c r="E4323" t="s">
        <v>162</v>
      </c>
      <c r="F4323" t="s">
        <v>163</v>
      </c>
      <c r="G4323">
        <v>9</v>
      </c>
      <c r="H4323" t="s">
        <v>246</v>
      </c>
      <c r="I4323" t="s">
        <v>525</v>
      </c>
      <c r="J4323" t="s">
        <v>259</v>
      </c>
      <c r="K4323" s="142">
        <v>153</v>
      </c>
      <c r="L4323" s="326">
        <v>0.21103000640869141</v>
      </c>
      <c r="N4323" s="142">
        <v>1772</v>
      </c>
      <c r="O4323" s="326">
        <v>0.18835000693798071</v>
      </c>
      <c r="Q4323" s="142">
        <v>23351</v>
      </c>
      <c r="R4323" s="326">
        <v>0.18925000727176669</v>
      </c>
    </row>
    <row r="4324" spans="1:19" x14ac:dyDescent="0.25">
      <c r="A4324" t="s">
        <v>478</v>
      </c>
      <c r="B4324" t="s">
        <v>284</v>
      </c>
      <c r="C4324" t="s">
        <v>309</v>
      </c>
      <c r="D4324" t="s">
        <v>477</v>
      </c>
      <c r="E4324" t="s">
        <v>162</v>
      </c>
      <c r="F4324" t="s">
        <v>163</v>
      </c>
      <c r="G4324" s="133">
        <v>9</v>
      </c>
      <c r="H4324" t="s">
        <v>246</v>
      </c>
      <c r="I4324" t="s">
        <v>525</v>
      </c>
      <c r="J4324" t="s">
        <v>260</v>
      </c>
      <c r="K4324" s="327">
        <v>107</v>
      </c>
      <c r="L4324" s="326">
        <v>0.14758999645709989</v>
      </c>
      <c r="N4324" s="327">
        <v>1227</v>
      </c>
      <c r="O4324" s="326">
        <v>0.13041999936103821</v>
      </c>
      <c r="Q4324" s="327">
        <v>17285</v>
      </c>
      <c r="R4324" s="326">
        <v>0.14009000360965729</v>
      </c>
      <c r="S4324" s="325"/>
    </row>
    <row r="4325" spans="1:19" x14ac:dyDescent="0.25">
      <c r="A4325" t="s">
        <v>478</v>
      </c>
      <c r="B4325" t="s">
        <v>284</v>
      </c>
      <c r="C4325" t="s">
        <v>309</v>
      </c>
      <c r="D4325" t="s">
        <v>477</v>
      </c>
      <c r="E4325" t="s">
        <v>162</v>
      </c>
      <c r="F4325" t="s">
        <v>163</v>
      </c>
      <c r="G4325">
        <v>9</v>
      </c>
      <c r="H4325" t="s">
        <v>246</v>
      </c>
      <c r="I4325" t="s">
        <v>521</v>
      </c>
      <c r="J4325" t="s">
        <v>524</v>
      </c>
      <c r="K4325" s="142">
        <v>584</v>
      </c>
      <c r="L4325" s="326">
        <v>0.80551999807357788</v>
      </c>
      <c r="M4325" s="326">
        <v>0.82836997509002686</v>
      </c>
      <c r="N4325" s="142">
        <v>7770</v>
      </c>
      <c r="O4325" s="326">
        <v>0.82589000463485718</v>
      </c>
      <c r="P4325" s="326">
        <v>0.85506999492645264</v>
      </c>
      <c r="Q4325" s="142">
        <v>99716</v>
      </c>
      <c r="R4325" s="326">
        <v>0.80817002058029175</v>
      </c>
      <c r="S4325" s="326">
        <v>0.84360998868942261</v>
      </c>
    </row>
    <row r="4326" spans="1:19" x14ac:dyDescent="0.25">
      <c r="A4326" t="s">
        <v>478</v>
      </c>
      <c r="B4326" t="s">
        <v>284</v>
      </c>
      <c r="C4326" t="s">
        <v>309</v>
      </c>
      <c r="D4326" t="s">
        <v>477</v>
      </c>
      <c r="E4326" t="s">
        <v>162</v>
      </c>
      <c r="F4326" t="s">
        <v>163</v>
      </c>
      <c r="G4326" s="133">
        <v>9</v>
      </c>
      <c r="H4326" t="s">
        <v>246</v>
      </c>
      <c r="I4326" t="s">
        <v>521</v>
      </c>
      <c r="J4326" t="s">
        <v>523</v>
      </c>
      <c r="K4326" s="327">
        <v>67</v>
      </c>
      <c r="L4326" s="326">
        <v>9.2409998178482056E-2</v>
      </c>
      <c r="M4326" s="326">
        <v>9.5040000975131989E-2</v>
      </c>
      <c r="N4326" s="327">
        <v>767</v>
      </c>
      <c r="O4326" s="326">
        <v>8.1529997289180756E-2</v>
      </c>
      <c r="P4326" s="326">
        <v>8.4409996867179871E-2</v>
      </c>
      <c r="Q4326" s="327">
        <v>10969</v>
      </c>
      <c r="R4326" s="326">
        <v>8.8899999856948853E-2</v>
      </c>
      <c r="S4326" s="325">
        <v>9.2799998819828033E-2</v>
      </c>
    </row>
    <row r="4327" spans="1:19" x14ac:dyDescent="0.25">
      <c r="A4327" t="s">
        <v>478</v>
      </c>
      <c r="B4327" t="s">
        <v>284</v>
      </c>
      <c r="C4327" t="s">
        <v>309</v>
      </c>
      <c r="D4327" t="s">
        <v>477</v>
      </c>
      <c r="E4327" t="s">
        <v>162</v>
      </c>
      <c r="F4327" t="s">
        <v>163</v>
      </c>
      <c r="G4327" s="133">
        <v>9</v>
      </c>
      <c r="H4327" t="s">
        <v>246</v>
      </c>
      <c r="I4327" t="s">
        <v>521</v>
      </c>
      <c r="J4327" t="s">
        <v>522</v>
      </c>
      <c r="K4327" s="327">
        <v>54</v>
      </c>
      <c r="L4327" s="326">
        <v>7.4479997158050537E-2</v>
      </c>
      <c r="M4327" s="326">
        <v>7.6600000262260437E-2</v>
      </c>
      <c r="N4327" s="327">
        <v>550</v>
      </c>
      <c r="O4327" s="326">
        <v>5.8460000902414322E-2</v>
      </c>
      <c r="P4327" s="326">
        <v>6.0529999434947968E-2</v>
      </c>
      <c r="Q4327" s="327">
        <v>7517</v>
      </c>
      <c r="R4327" s="326">
        <v>6.0920000076293952E-2</v>
      </c>
      <c r="S4327" s="325">
        <v>6.3589997589588165E-2</v>
      </c>
    </row>
    <row r="4328" spans="1:19" x14ac:dyDescent="0.25">
      <c r="A4328" t="s">
        <v>478</v>
      </c>
      <c r="B4328" t="s">
        <v>284</v>
      </c>
      <c r="C4328" t="s">
        <v>309</v>
      </c>
      <c r="D4328" t="s">
        <v>477</v>
      </c>
      <c r="E4328" t="s">
        <v>162</v>
      </c>
      <c r="F4328" t="s">
        <v>163</v>
      </c>
      <c r="G4328">
        <v>9</v>
      </c>
      <c r="H4328" t="s">
        <v>246</v>
      </c>
      <c r="I4328" t="s">
        <v>521</v>
      </c>
      <c r="J4328" t="s">
        <v>438</v>
      </c>
      <c r="K4328" s="142">
        <v>20</v>
      </c>
      <c r="L4328" s="326">
        <v>2.7589999139308929E-2</v>
      </c>
      <c r="N4328" s="142">
        <v>321</v>
      </c>
      <c r="O4328" s="326">
        <v>3.4120000898838043E-2</v>
      </c>
      <c r="Q4328" s="142">
        <v>5183</v>
      </c>
      <c r="R4328" s="326">
        <v>4.2010001838207238E-2</v>
      </c>
    </row>
    <row r="4329" spans="1:19" x14ac:dyDescent="0.25">
      <c r="A4329" t="s">
        <v>478</v>
      </c>
      <c r="B4329" t="s">
        <v>284</v>
      </c>
      <c r="C4329" t="s">
        <v>309</v>
      </c>
      <c r="D4329" t="s">
        <v>477</v>
      </c>
      <c r="E4329" t="s">
        <v>162</v>
      </c>
      <c r="F4329" t="s">
        <v>163</v>
      </c>
      <c r="G4329" s="133">
        <v>9</v>
      </c>
      <c r="H4329" t="s">
        <v>246</v>
      </c>
      <c r="I4329" t="s">
        <v>517</v>
      </c>
      <c r="J4329" t="s">
        <v>520</v>
      </c>
      <c r="K4329" s="327">
        <v>244</v>
      </c>
      <c r="L4329" s="326">
        <v>0.33654999732971191</v>
      </c>
      <c r="N4329" s="327">
        <v>3364</v>
      </c>
      <c r="O4329" s="326">
        <v>0.35756999254226679</v>
      </c>
      <c r="Q4329" s="327">
        <v>43571</v>
      </c>
      <c r="R4329" s="326">
        <v>0.35313001275062561</v>
      </c>
      <c r="S4329" s="325"/>
    </row>
    <row r="4330" spans="1:19" x14ac:dyDescent="0.25">
      <c r="A4330" t="s">
        <v>478</v>
      </c>
      <c r="B4330" t="s">
        <v>284</v>
      </c>
      <c r="C4330" t="s">
        <v>309</v>
      </c>
      <c r="D4330" t="s">
        <v>477</v>
      </c>
      <c r="E4330" t="s">
        <v>162</v>
      </c>
      <c r="F4330" t="s">
        <v>163</v>
      </c>
      <c r="G4330" s="133">
        <v>9</v>
      </c>
      <c r="H4330" t="s">
        <v>246</v>
      </c>
      <c r="I4330" t="s">
        <v>517</v>
      </c>
      <c r="J4330" t="s">
        <v>519</v>
      </c>
      <c r="K4330" s="327">
        <v>193</v>
      </c>
      <c r="L4330" s="326">
        <v>0.26620998978614813</v>
      </c>
      <c r="N4330" s="327">
        <v>2707</v>
      </c>
      <c r="O4330" s="326">
        <v>0.28773000836372381</v>
      </c>
      <c r="Q4330" s="327">
        <v>34904</v>
      </c>
      <c r="R4330" s="326">
        <v>0.28288999199867249</v>
      </c>
      <c r="S4330" s="325"/>
    </row>
    <row r="4331" spans="1:19" x14ac:dyDescent="0.25">
      <c r="A4331" t="s">
        <v>478</v>
      </c>
      <c r="B4331" t="s">
        <v>284</v>
      </c>
      <c r="C4331" t="s">
        <v>309</v>
      </c>
      <c r="D4331" t="s">
        <v>477</v>
      </c>
      <c r="E4331" t="s">
        <v>162</v>
      </c>
      <c r="F4331" t="s">
        <v>163</v>
      </c>
      <c r="G4331" s="133">
        <v>9</v>
      </c>
      <c r="H4331" t="s">
        <v>246</v>
      </c>
      <c r="I4331" t="s">
        <v>517</v>
      </c>
      <c r="J4331" t="s">
        <v>518</v>
      </c>
      <c r="K4331" s="327">
        <v>288</v>
      </c>
      <c r="L4331" s="326">
        <v>0.39724001288414001</v>
      </c>
      <c r="N4331" s="327">
        <v>3337</v>
      </c>
      <c r="O4331" s="326">
        <v>0.3546999990940094</v>
      </c>
      <c r="Q4331" s="327">
        <v>44910</v>
      </c>
      <c r="R4331" s="326">
        <v>0.3639799952507019</v>
      </c>
      <c r="S4331" s="325"/>
    </row>
    <row r="4332" spans="1:19" x14ac:dyDescent="0.25">
      <c r="A4332" t="s">
        <v>478</v>
      </c>
      <c r="B4332" t="s">
        <v>284</v>
      </c>
      <c r="C4332" t="s">
        <v>309</v>
      </c>
      <c r="D4332" t="s">
        <v>477</v>
      </c>
      <c r="E4332" t="s">
        <v>162</v>
      </c>
      <c r="F4332" t="s">
        <v>163</v>
      </c>
      <c r="G4332">
        <v>9</v>
      </c>
      <c r="H4332" t="s">
        <v>246</v>
      </c>
      <c r="I4332" t="s">
        <v>513</v>
      </c>
      <c r="J4332" t="s">
        <v>516</v>
      </c>
      <c r="K4332" s="142">
        <v>14</v>
      </c>
      <c r="L4332" s="326">
        <v>1.9309999421238899E-2</v>
      </c>
      <c r="M4332" s="326">
        <v>3.062999993562698E-2</v>
      </c>
      <c r="N4332" s="142">
        <v>253</v>
      </c>
      <c r="O4332" s="326">
        <v>2.6890000328421589E-2</v>
      </c>
      <c r="P4332" s="326">
        <v>3.1939998269081123E-2</v>
      </c>
      <c r="Q4332" s="142">
        <v>4179</v>
      </c>
      <c r="R4332" s="326">
        <v>3.3870000392198563E-2</v>
      </c>
      <c r="S4332" s="326">
        <v>3.8320001214742661E-2</v>
      </c>
    </row>
    <row r="4333" spans="1:19" x14ac:dyDescent="0.25">
      <c r="A4333" t="s">
        <v>478</v>
      </c>
      <c r="B4333" t="s">
        <v>284</v>
      </c>
      <c r="C4333" t="s">
        <v>309</v>
      </c>
      <c r="D4333" t="s">
        <v>477</v>
      </c>
      <c r="E4333" t="s">
        <v>162</v>
      </c>
      <c r="F4333" t="s">
        <v>163</v>
      </c>
      <c r="G4333" s="133">
        <v>9</v>
      </c>
      <c r="H4333" t="s">
        <v>246</v>
      </c>
      <c r="I4333" t="s">
        <v>513</v>
      </c>
      <c r="J4333" t="s">
        <v>515</v>
      </c>
      <c r="K4333" s="327">
        <v>44</v>
      </c>
      <c r="L4333" s="326">
        <v>6.0690000653266907E-2</v>
      </c>
      <c r="M4333" s="326">
        <v>9.6280001103878021E-2</v>
      </c>
      <c r="N4333" s="327">
        <v>910</v>
      </c>
      <c r="O4333" s="326">
        <v>9.6730001270771027E-2</v>
      </c>
      <c r="P4333" s="326">
        <v>0.1148800030350685</v>
      </c>
      <c r="Q4333" s="327">
        <v>13286</v>
      </c>
      <c r="R4333" s="326">
        <v>0.1076800003647804</v>
      </c>
      <c r="S4333" s="325">
        <v>0.12182000279426571</v>
      </c>
    </row>
    <row r="4334" spans="1:19" x14ac:dyDescent="0.25">
      <c r="A4334" t="s">
        <v>478</v>
      </c>
      <c r="B4334" t="s">
        <v>284</v>
      </c>
      <c r="C4334" t="s">
        <v>309</v>
      </c>
      <c r="D4334" t="s">
        <v>477</v>
      </c>
      <c r="E4334" t="s">
        <v>162</v>
      </c>
      <c r="F4334" t="s">
        <v>163</v>
      </c>
      <c r="G4334">
        <v>9</v>
      </c>
      <c r="H4334" t="s">
        <v>246</v>
      </c>
      <c r="I4334" t="s">
        <v>513</v>
      </c>
      <c r="J4334" t="s">
        <v>514</v>
      </c>
      <c r="K4334" s="142">
        <v>399</v>
      </c>
      <c r="L4334" s="326">
        <v>0.55033999681472778</v>
      </c>
      <c r="M4334" s="326">
        <v>0.87309002876281738</v>
      </c>
      <c r="N4334" s="142">
        <v>6758</v>
      </c>
      <c r="O4334" s="326">
        <v>0.71832001209259033</v>
      </c>
      <c r="P4334" s="326">
        <v>0.85317999124526978</v>
      </c>
      <c r="Q4334" s="142">
        <v>91601</v>
      </c>
      <c r="R4334" s="326">
        <v>0.74239999055862427</v>
      </c>
      <c r="S4334" s="326">
        <v>0.83986997604370117</v>
      </c>
    </row>
    <row r="4335" spans="1:19" x14ac:dyDescent="0.25">
      <c r="A4335" t="s">
        <v>478</v>
      </c>
      <c r="B4335" t="s">
        <v>284</v>
      </c>
      <c r="C4335" t="s">
        <v>309</v>
      </c>
      <c r="D4335" t="s">
        <v>477</v>
      </c>
      <c r="E4335" t="s">
        <v>162</v>
      </c>
      <c r="F4335" t="s">
        <v>163</v>
      </c>
      <c r="G4335">
        <v>9</v>
      </c>
      <c r="H4335" t="s">
        <v>246</v>
      </c>
      <c r="I4335" t="s">
        <v>513</v>
      </c>
      <c r="J4335" t="s">
        <v>512</v>
      </c>
      <c r="K4335" s="142">
        <v>268</v>
      </c>
      <c r="L4335" s="326">
        <v>0.36965999007225042</v>
      </c>
      <c r="N4335" s="142">
        <v>1487</v>
      </c>
      <c r="O4335" s="326">
        <v>0.15805999934673309</v>
      </c>
      <c r="Q4335" s="142">
        <v>14319</v>
      </c>
      <c r="R4335" s="326">
        <v>0.11604999750852581</v>
      </c>
    </row>
    <row r="4336" spans="1:19" x14ac:dyDescent="0.25">
      <c r="A4336" t="s">
        <v>478</v>
      </c>
      <c r="B4336" t="s">
        <v>284</v>
      </c>
      <c r="C4336" t="s">
        <v>309</v>
      </c>
      <c r="D4336" t="s">
        <v>477</v>
      </c>
      <c r="E4336" t="s">
        <v>162</v>
      </c>
      <c r="F4336" t="s">
        <v>163</v>
      </c>
      <c r="G4336">
        <v>9</v>
      </c>
      <c r="H4336" t="s">
        <v>246</v>
      </c>
      <c r="I4336" t="s">
        <v>575</v>
      </c>
      <c r="J4336" t="s">
        <v>511</v>
      </c>
      <c r="K4336" s="142">
        <v>6</v>
      </c>
      <c r="L4336" s="326">
        <v>8.2799997180700302E-3</v>
      </c>
      <c r="M4336" s="326">
        <v>8.39999970048666E-3</v>
      </c>
      <c r="N4336" s="142">
        <v>387</v>
      </c>
      <c r="O4336" s="326">
        <v>4.1140001267194748E-2</v>
      </c>
      <c r="P4336" s="326">
        <v>4.4319998472929001E-2</v>
      </c>
      <c r="Q4336" s="142">
        <v>5100</v>
      </c>
      <c r="R4336" s="326">
        <v>4.1329998522996902E-2</v>
      </c>
      <c r="S4336" s="326">
        <v>4.4070001691579819E-2</v>
      </c>
    </row>
    <row r="4337" spans="1:19" x14ac:dyDescent="0.25">
      <c r="A4337" t="s">
        <v>478</v>
      </c>
      <c r="B4337" t="s">
        <v>284</v>
      </c>
      <c r="C4337" t="s">
        <v>309</v>
      </c>
      <c r="D4337" t="s">
        <v>477</v>
      </c>
      <c r="E4337" t="s">
        <v>162</v>
      </c>
      <c r="F4337" t="s">
        <v>163</v>
      </c>
      <c r="G4337" s="133">
        <v>9</v>
      </c>
      <c r="H4337" t="s">
        <v>246</v>
      </c>
      <c r="I4337" t="s">
        <v>575</v>
      </c>
      <c r="J4337" t="s">
        <v>510</v>
      </c>
      <c r="K4337" s="327">
        <v>0</v>
      </c>
      <c r="L4337" s="326">
        <v>0</v>
      </c>
      <c r="M4337" s="326">
        <v>0</v>
      </c>
      <c r="N4337" s="327">
        <v>114</v>
      </c>
      <c r="O4337" s="326">
        <v>1.212000008672476E-2</v>
      </c>
      <c r="P4337" s="326">
        <v>1.3059999793767931E-2</v>
      </c>
      <c r="Q4337" s="327">
        <v>2781</v>
      </c>
      <c r="R4337" s="326">
        <v>2.2539999336004261E-2</v>
      </c>
      <c r="S4337" s="325">
        <v>2.4029999971389771E-2</v>
      </c>
    </row>
    <row r="4338" spans="1:19" x14ac:dyDescent="0.25">
      <c r="A4338" t="s">
        <v>478</v>
      </c>
      <c r="B4338" t="s">
        <v>284</v>
      </c>
      <c r="C4338" t="s">
        <v>309</v>
      </c>
      <c r="D4338" t="s">
        <v>477</v>
      </c>
      <c r="E4338" t="s">
        <v>162</v>
      </c>
      <c r="F4338" t="s">
        <v>163</v>
      </c>
      <c r="G4338">
        <v>9</v>
      </c>
      <c r="H4338" t="s">
        <v>246</v>
      </c>
      <c r="I4338" t="s">
        <v>575</v>
      </c>
      <c r="J4338" t="s">
        <v>509</v>
      </c>
      <c r="K4338" s="142">
        <v>2</v>
      </c>
      <c r="L4338" s="326">
        <v>2.7600000612437729E-3</v>
      </c>
      <c r="M4338" s="326">
        <v>2.79999990016222E-3</v>
      </c>
      <c r="N4338" s="142">
        <v>51</v>
      </c>
      <c r="O4338" s="326">
        <v>5.4199998266994953E-3</v>
      </c>
      <c r="P4338" s="326">
        <v>5.8400002308189869E-3</v>
      </c>
      <c r="Q4338" s="142">
        <v>909</v>
      </c>
      <c r="R4338" s="326">
        <v>7.3699997738003731E-3</v>
      </c>
      <c r="S4338" s="326">
        <v>7.8499997034668922E-3</v>
      </c>
    </row>
    <row r="4339" spans="1:19" x14ac:dyDescent="0.25">
      <c r="A4339" t="s">
        <v>478</v>
      </c>
      <c r="B4339" t="s">
        <v>284</v>
      </c>
      <c r="C4339" t="s">
        <v>309</v>
      </c>
      <c r="D4339" t="s">
        <v>477</v>
      </c>
      <c r="E4339" t="s">
        <v>162</v>
      </c>
      <c r="F4339" t="s">
        <v>163</v>
      </c>
      <c r="G4339" s="133">
        <v>9</v>
      </c>
      <c r="H4339" t="s">
        <v>246</v>
      </c>
      <c r="I4339" t="s">
        <v>575</v>
      </c>
      <c r="J4339" t="s">
        <v>508</v>
      </c>
      <c r="K4339" s="327">
        <v>2</v>
      </c>
      <c r="L4339" s="326">
        <v>2.7600000612437729E-3</v>
      </c>
      <c r="M4339" s="326">
        <v>2.79999990016222E-3</v>
      </c>
      <c r="N4339" s="327">
        <v>76</v>
      </c>
      <c r="O4339" s="326">
        <v>8.0800000578165054E-3</v>
      </c>
      <c r="P4339" s="326">
        <v>8.7000001221895218E-3</v>
      </c>
      <c r="Q4339" s="327">
        <v>2219</v>
      </c>
      <c r="R4339" s="326">
        <v>1.7980000004172329E-2</v>
      </c>
      <c r="S4339" s="325">
        <v>1.9169999286532399E-2</v>
      </c>
    </row>
    <row r="4340" spans="1:19" x14ac:dyDescent="0.25">
      <c r="A4340" t="s">
        <v>478</v>
      </c>
      <c r="B4340" t="s">
        <v>284</v>
      </c>
      <c r="C4340" t="s">
        <v>309</v>
      </c>
      <c r="D4340" t="s">
        <v>477</v>
      </c>
      <c r="E4340" t="s">
        <v>162</v>
      </c>
      <c r="F4340" t="s">
        <v>163</v>
      </c>
      <c r="G4340" s="133">
        <v>9</v>
      </c>
      <c r="H4340" t="s">
        <v>246</v>
      </c>
      <c r="I4340" t="s">
        <v>575</v>
      </c>
      <c r="J4340" t="s">
        <v>438</v>
      </c>
      <c r="K4340" s="327">
        <v>11</v>
      </c>
      <c r="L4340" s="326">
        <v>1.5169999562203881E-2</v>
      </c>
      <c r="N4340" s="327">
        <v>676</v>
      </c>
      <c r="O4340" s="326">
        <v>7.1850001811981201E-2</v>
      </c>
      <c r="Q4340" s="327">
        <v>7648</v>
      </c>
      <c r="R4340" s="326">
        <v>6.1980001628398902E-2</v>
      </c>
      <c r="S4340" s="325"/>
    </row>
    <row r="4341" spans="1:19" x14ac:dyDescent="0.25">
      <c r="A4341" t="s">
        <v>478</v>
      </c>
      <c r="B4341" t="s">
        <v>284</v>
      </c>
      <c r="C4341" t="s">
        <v>309</v>
      </c>
      <c r="D4341" t="s">
        <v>477</v>
      </c>
      <c r="E4341" t="s">
        <v>162</v>
      </c>
      <c r="F4341" t="s">
        <v>163</v>
      </c>
      <c r="G4341">
        <v>9</v>
      </c>
      <c r="H4341" t="s">
        <v>246</v>
      </c>
      <c r="I4341" t="s">
        <v>575</v>
      </c>
      <c r="J4341" t="s">
        <v>507</v>
      </c>
      <c r="K4341" s="142">
        <v>704</v>
      </c>
      <c r="L4341" s="326">
        <v>0.97102999687194824</v>
      </c>
      <c r="M4341" s="326">
        <v>0.98598998785018921</v>
      </c>
      <c r="N4341" s="142">
        <v>8104</v>
      </c>
      <c r="O4341" s="326">
        <v>0.86138999462127686</v>
      </c>
      <c r="P4341" s="326">
        <v>0.92808002233505249</v>
      </c>
      <c r="Q4341" s="142">
        <v>104728</v>
      </c>
      <c r="R4341" s="326">
        <v>0.84878998994827271</v>
      </c>
      <c r="S4341" s="326">
        <v>0.90487998723983765</v>
      </c>
    </row>
    <row r="4342" spans="1:19" x14ac:dyDescent="0.25">
      <c r="A4342" t="s">
        <v>478</v>
      </c>
      <c r="B4342" t="s">
        <v>284</v>
      </c>
      <c r="C4342" t="s">
        <v>309</v>
      </c>
      <c r="D4342" t="s">
        <v>477</v>
      </c>
      <c r="E4342" t="s">
        <v>162</v>
      </c>
      <c r="F4342" t="s">
        <v>163</v>
      </c>
      <c r="G4342" s="133">
        <v>9</v>
      </c>
      <c r="H4342" t="s">
        <v>246</v>
      </c>
      <c r="I4342" t="s">
        <v>576</v>
      </c>
      <c r="J4342" t="s">
        <v>485</v>
      </c>
      <c r="K4342" s="327">
        <v>0</v>
      </c>
      <c r="L4342" s="326">
        <v>0</v>
      </c>
      <c r="N4342" s="327">
        <v>2</v>
      </c>
      <c r="O4342" s="326">
        <v>2.0999999833293259E-4</v>
      </c>
      <c r="P4342" s="326">
        <v>1</v>
      </c>
      <c r="Q4342" s="327">
        <v>2</v>
      </c>
      <c r="R4342" s="326">
        <v>1.99999994947575E-5</v>
      </c>
      <c r="S4342" s="325">
        <v>0.5</v>
      </c>
    </row>
    <row r="4343" spans="1:19" x14ac:dyDescent="0.25">
      <c r="A4343" t="s">
        <v>478</v>
      </c>
      <c r="B4343" t="s">
        <v>284</v>
      </c>
      <c r="C4343" t="s">
        <v>309</v>
      </c>
      <c r="D4343" t="s">
        <v>477</v>
      </c>
      <c r="E4343" t="s">
        <v>162</v>
      </c>
      <c r="F4343" t="s">
        <v>163</v>
      </c>
      <c r="G4343" s="133">
        <v>9</v>
      </c>
      <c r="H4343" t="s">
        <v>246</v>
      </c>
      <c r="I4343" t="s">
        <v>576</v>
      </c>
      <c r="J4343" t="s">
        <v>484</v>
      </c>
      <c r="K4343" s="327">
        <v>0</v>
      </c>
      <c r="L4343" s="326">
        <v>0</v>
      </c>
      <c r="N4343" s="327">
        <v>0</v>
      </c>
      <c r="O4343" s="326">
        <v>0</v>
      </c>
      <c r="P4343" s="326">
        <v>0</v>
      </c>
      <c r="Q4343" s="327">
        <v>2</v>
      </c>
      <c r="R4343" s="326">
        <v>1.99999994947575E-5</v>
      </c>
      <c r="S4343" s="325">
        <v>0.5</v>
      </c>
    </row>
    <row r="4344" spans="1:19" x14ac:dyDescent="0.25">
      <c r="A4344" t="s">
        <v>478</v>
      </c>
      <c r="B4344" t="s">
        <v>284</v>
      </c>
      <c r="C4344" t="s">
        <v>309</v>
      </c>
      <c r="D4344" t="s">
        <v>477</v>
      </c>
      <c r="E4344" t="s">
        <v>162</v>
      </c>
      <c r="F4344" t="s">
        <v>163</v>
      </c>
      <c r="G4344" s="133">
        <v>9</v>
      </c>
      <c r="H4344" t="s">
        <v>246</v>
      </c>
      <c r="I4344" t="s">
        <v>576</v>
      </c>
      <c r="J4344" t="s">
        <v>438</v>
      </c>
      <c r="K4344" s="327">
        <v>725</v>
      </c>
      <c r="L4344" s="326">
        <v>1</v>
      </c>
      <c r="N4344" s="327">
        <v>9406</v>
      </c>
      <c r="O4344" s="326">
        <v>0.9997900128364563</v>
      </c>
      <c r="Q4344" s="327">
        <v>123381</v>
      </c>
      <c r="R4344" s="326">
        <v>0.99997001886367798</v>
      </c>
      <c r="S4344" s="325"/>
    </row>
    <row r="4345" spans="1:19" x14ac:dyDescent="0.25">
      <c r="A4345" t="s">
        <v>478</v>
      </c>
      <c r="B4345" t="s">
        <v>284</v>
      </c>
      <c r="C4345" t="s">
        <v>309</v>
      </c>
      <c r="D4345" t="s">
        <v>477</v>
      </c>
      <c r="E4345" t="s">
        <v>162</v>
      </c>
      <c r="F4345" t="s">
        <v>163</v>
      </c>
      <c r="G4345" s="133">
        <v>9</v>
      </c>
      <c r="H4345" t="s">
        <v>246</v>
      </c>
      <c r="I4345" t="s">
        <v>504</v>
      </c>
      <c r="J4345" t="s">
        <v>506</v>
      </c>
      <c r="K4345" s="327">
        <v>268</v>
      </c>
      <c r="L4345" s="326">
        <v>0.36965999007225042</v>
      </c>
      <c r="N4345" s="327">
        <v>1487</v>
      </c>
      <c r="O4345" s="326">
        <v>0.15805999934673309</v>
      </c>
      <c r="Q4345" s="327">
        <v>14319</v>
      </c>
      <c r="R4345" s="326">
        <v>0.11604999750852581</v>
      </c>
      <c r="S4345" s="325"/>
    </row>
    <row r="4346" spans="1:19" x14ac:dyDescent="0.25">
      <c r="A4346" t="s">
        <v>478</v>
      </c>
      <c r="B4346" t="s">
        <v>284</v>
      </c>
      <c r="C4346" t="s">
        <v>309</v>
      </c>
      <c r="D4346" t="s">
        <v>477</v>
      </c>
      <c r="E4346" t="s">
        <v>162</v>
      </c>
      <c r="F4346" t="s">
        <v>163</v>
      </c>
      <c r="G4346" s="133">
        <v>9</v>
      </c>
      <c r="H4346" t="s">
        <v>246</v>
      </c>
      <c r="I4346" t="s">
        <v>504</v>
      </c>
      <c r="J4346" t="s">
        <v>424</v>
      </c>
      <c r="K4346" s="327">
        <v>44</v>
      </c>
      <c r="L4346" s="326">
        <v>6.0690000653266907E-2</v>
      </c>
      <c r="M4346" s="326">
        <v>9.6280001103878021E-2</v>
      </c>
      <c r="N4346" s="327">
        <v>910</v>
      </c>
      <c r="O4346" s="326">
        <v>9.6730001270771027E-2</v>
      </c>
      <c r="P4346" s="326">
        <v>0.1148800030350685</v>
      </c>
      <c r="Q4346" s="327">
        <v>13286</v>
      </c>
      <c r="R4346" s="326">
        <v>0.1076800003647804</v>
      </c>
      <c r="S4346" s="325">
        <v>0.12182000279426571</v>
      </c>
    </row>
    <row r="4347" spans="1:19" x14ac:dyDescent="0.25">
      <c r="A4347" t="s">
        <v>478</v>
      </c>
      <c r="B4347" t="s">
        <v>284</v>
      </c>
      <c r="C4347" t="s">
        <v>309</v>
      </c>
      <c r="D4347" t="s">
        <v>477</v>
      </c>
      <c r="E4347" t="s">
        <v>162</v>
      </c>
      <c r="F4347" t="s">
        <v>163</v>
      </c>
      <c r="G4347" s="133">
        <v>9</v>
      </c>
      <c r="H4347" t="s">
        <v>246</v>
      </c>
      <c r="I4347" t="s">
        <v>504</v>
      </c>
      <c r="J4347" t="s">
        <v>455</v>
      </c>
      <c r="K4347" s="327">
        <v>229</v>
      </c>
      <c r="L4347" s="326">
        <v>0.31586000323295588</v>
      </c>
      <c r="M4347" s="326">
        <v>0.50108999013900757</v>
      </c>
      <c r="N4347" s="327">
        <v>3476</v>
      </c>
      <c r="O4347" s="326">
        <v>0.36947000026702881</v>
      </c>
      <c r="P4347" s="326">
        <v>0.43882998824119568</v>
      </c>
      <c r="Q4347" s="327">
        <v>43045</v>
      </c>
      <c r="R4347" s="326">
        <v>0.34887000918388372</v>
      </c>
      <c r="S4347" s="325">
        <v>0.39467000961303711</v>
      </c>
    </row>
    <row r="4348" spans="1:19" x14ac:dyDescent="0.25">
      <c r="A4348" t="s">
        <v>478</v>
      </c>
      <c r="B4348" t="s">
        <v>284</v>
      </c>
      <c r="C4348" t="s">
        <v>309</v>
      </c>
      <c r="D4348" t="s">
        <v>477</v>
      </c>
      <c r="E4348" t="s">
        <v>162</v>
      </c>
      <c r="F4348" t="s">
        <v>163</v>
      </c>
      <c r="G4348" s="133">
        <v>9</v>
      </c>
      <c r="H4348" t="s">
        <v>246</v>
      </c>
      <c r="I4348" t="s">
        <v>504</v>
      </c>
      <c r="J4348" t="s">
        <v>505</v>
      </c>
      <c r="K4348" s="327">
        <v>156</v>
      </c>
      <c r="L4348" s="326">
        <v>0.2151699960231781</v>
      </c>
      <c r="M4348" s="326">
        <v>0.34136000275611877</v>
      </c>
      <c r="N4348" s="327">
        <v>2936</v>
      </c>
      <c r="O4348" s="326">
        <v>0.31207001209259028</v>
      </c>
      <c r="P4348" s="326">
        <v>0.37066000699996948</v>
      </c>
      <c r="Q4348" s="327">
        <v>42835</v>
      </c>
      <c r="R4348" s="326">
        <v>0.34716999530792242</v>
      </c>
      <c r="S4348" s="325">
        <v>0.39274001121521002</v>
      </c>
    </row>
    <row r="4349" spans="1:19" x14ac:dyDescent="0.25">
      <c r="A4349" t="s">
        <v>478</v>
      </c>
      <c r="B4349" t="s">
        <v>284</v>
      </c>
      <c r="C4349" t="s">
        <v>309</v>
      </c>
      <c r="D4349" t="s">
        <v>477</v>
      </c>
      <c r="E4349" t="s">
        <v>162</v>
      </c>
      <c r="F4349" t="s">
        <v>163</v>
      </c>
      <c r="G4349" s="133">
        <v>9</v>
      </c>
      <c r="H4349" t="s">
        <v>246</v>
      </c>
      <c r="I4349" t="s">
        <v>504</v>
      </c>
      <c r="J4349" t="s">
        <v>503</v>
      </c>
      <c r="K4349" s="327">
        <v>28</v>
      </c>
      <c r="L4349" s="326">
        <v>3.8619998842477798E-2</v>
      </c>
      <c r="M4349" s="326">
        <v>6.1269998550415039E-2</v>
      </c>
      <c r="N4349" s="327">
        <v>599</v>
      </c>
      <c r="O4349" s="326">
        <v>6.3670001924037933E-2</v>
      </c>
      <c r="P4349" s="326">
        <v>7.5620003044605255E-2</v>
      </c>
      <c r="Q4349" s="327">
        <v>9900</v>
      </c>
      <c r="R4349" s="326">
        <v>8.0239996314048767E-2</v>
      </c>
      <c r="S4349" s="325">
        <v>9.0769998729228973E-2</v>
      </c>
    </row>
    <row r="4350" spans="1:19" x14ac:dyDescent="0.25">
      <c r="A4350" t="s">
        <v>478</v>
      </c>
      <c r="B4350" t="s">
        <v>284</v>
      </c>
      <c r="C4350" t="s">
        <v>309</v>
      </c>
      <c r="D4350" t="s">
        <v>477</v>
      </c>
      <c r="E4350" t="s">
        <v>162</v>
      </c>
      <c r="F4350" t="s">
        <v>163</v>
      </c>
      <c r="G4350">
        <v>9</v>
      </c>
      <c r="H4350" t="s">
        <v>246</v>
      </c>
      <c r="I4350" t="s">
        <v>501</v>
      </c>
      <c r="J4350" t="s">
        <v>502</v>
      </c>
      <c r="K4350" s="142">
        <v>268</v>
      </c>
      <c r="L4350" s="326">
        <v>0.36965999007225042</v>
      </c>
      <c r="N4350" s="142">
        <v>1487</v>
      </c>
      <c r="O4350" s="326">
        <v>0.15805999934673309</v>
      </c>
      <c r="Q4350" s="142">
        <v>14319</v>
      </c>
      <c r="R4350" s="326">
        <v>0.11604999750852581</v>
      </c>
    </row>
    <row r="4351" spans="1:19" x14ac:dyDescent="0.25">
      <c r="A4351" t="s">
        <v>478</v>
      </c>
      <c r="B4351" t="s">
        <v>284</v>
      </c>
      <c r="C4351" t="s">
        <v>309</v>
      </c>
      <c r="D4351" t="s">
        <v>477</v>
      </c>
      <c r="E4351" t="s">
        <v>162</v>
      </c>
      <c r="F4351" t="s">
        <v>163</v>
      </c>
      <c r="G4351">
        <v>9</v>
      </c>
      <c r="H4351" t="s">
        <v>246</v>
      </c>
      <c r="I4351" t="s">
        <v>501</v>
      </c>
      <c r="J4351" t="s">
        <v>500</v>
      </c>
      <c r="K4351" s="142">
        <v>457</v>
      </c>
      <c r="L4351" s="326">
        <v>0.63033998012542725</v>
      </c>
      <c r="M4351" s="326">
        <v>1</v>
      </c>
      <c r="N4351" s="142">
        <v>7921</v>
      </c>
      <c r="O4351" s="326">
        <v>0.84193998575210571</v>
      </c>
      <c r="P4351" s="326">
        <v>1</v>
      </c>
      <c r="Q4351" s="142">
        <v>109066</v>
      </c>
      <c r="R4351" s="326">
        <v>0.88394999504089355</v>
      </c>
      <c r="S4351" s="326">
        <v>1</v>
      </c>
    </row>
    <row r="4352" spans="1:19" x14ac:dyDescent="0.25">
      <c r="A4352" t="s">
        <v>478</v>
      </c>
      <c r="B4352" t="s">
        <v>284</v>
      </c>
      <c r="C4352" t="s">
        <v>309</v>
      </c>
      <c r="D4352" t="s">
        <v>477</v>
      </c>
      <c r="E4352" t="s">
        <v>162</v>
      </c>
      <c r="F4352" t="s">
        <v>163</v>
      </c>
      <c r="G4352">
        <v>9</v>
      </c>
      <c r="H4352" t="s">
        <v>246</v>
      </c>
      <c r="I4352" t="s">
        <v>577</v>
      </c>
      <c r="J4352" t="s">
        <v>493</v>
      </c>
      <c r="K4352" s="142">
        <v>598</v>
      </c>
      <c r="L4352" s="326">
        <v>0.82482999563217163</v>
      </c>
      <c r="N4352" s="142">
        <v>3808</v>
      </c>
      <c r="O4352" s="326">
        <v>0.40476000308990479</v>
      </c>
      <c r="Q4352" s="142">
        <v>45663</v>
      </c>
      <c r="R4352" s="326">
        <v>0.37009000778198242</v>
      </c>
    </row>
    <row r="4353" spans="1:19" x14ac:dyDescent="0.25">
      <c r="A4353" t="s">
        <v>478</v>
      </c>
      <c r="B4353" t="s">
        <v>284</v>
      </c>
      <c r="C4353" t="s">
        <v>309</v>
      </c>
      <c r="D4353" t="s">
        <v>477</v>
      </c>
      <c r="E4353" t="s">
        <v>162</v>
      </c>
      <c r="F4353" t="s">
        <v>163</v>
      </c>
      <c r="G4353">
        <v>9</v>
      </c>
      <c r="H4353" t="s">
        <v>246</v>
      </c>
      <c r="I4353" t="s">
        <v>577</v>
      </c>
      <c r="J4353" t="s">
        <v>492</v>
      </c>
      <c r="K4353" s="142">
        <v>80</v>
      </c>
      <c r="L4353" s="326">
        <v>0.1103399991989136</v>
      </c>
      <c r="M4353" s="326">
        <v>0.62992000579833984</v>
      </c>
      <c r="N4353" s="142">
        <v>4394</v>
      </c>
      <c r="O4353" s="326">
        <v>0.4670499861240387</v>
      </c>
      <c r="P4353" s="326">
        <v>0.78464001417160034</v>
      </c>
      <c r="Q4353" s="142">
        <v>63272</v>
      </c>
      <c r="R4353" s="326">
        <v>0.51279997825622559</v>
      </c>
      <c r="S4353" s="326">
        <v>0.81407999992370605</v>
      </c>
    </row>
    <row r="4354" spans="1:19" x14ac:dyDescent="0.25">
      <c r="A4354" t="s">
        <v>478</v>
      </c>
      <c r="B4354" t="s">
        <v>284</v>
      </c>
      <c r="C4354" t="s">
        <v>309</v>
      </c>
      <c r="D4354" t="s">
        <v>477</v>
      </c>
      <c r="E4354" t="s">
        <v>162</v>
      </c>
      <c r="F4354" t="s">
        <v>163</v>
      </c>
      <c r="G4354" s="133">
        <v>9</v>
      </c>
      <c r="H4354" t="s">
        <v>246</v>
      </c>
      <c r="I4354" t="s">
        <v>577</v>
      </c>
      <c r="J4354" t="s">
        <v>491</v>
      </c>
      <c r="K4354" s="327">
        <v>40</v>
      </c>
      <c r="L4354" s="326">
        <v>5.5169999599456787E-2</v>
      </c>
      <c r="M4354" s="326">
        <v>0.31496000289916992</v>
      </c>
      <c r="N4354" s="327">
        <v>780</v>
      </c>
      <c r="O4354" s="326">
        <v>8.2910001277923584E-2</v>
      </c>
      <c r="P4354" s="326">
        <v>0.13929000496864319</v>
      </c>
      <c r="Q4354" s="327">
        <v>9186</v>
      </c>
      <c r="R4354" s="326">
        <v>7.4450001120567322E-2</v>
      </c>
      <c r="S4354" s="325">
        <v>0.11818999797105791</v>
      </c>
    </row>
    <row r="4355" spans="1:19" x14ac:dyDescent="0.25">
      <c r="A4355" t="s">
        <v>478</v>
      </c>
      <c r="B4355" t="s">
        <v>284</v>
      </c>
      <c r="C4355" t="s">
        <v>309</v>
      </c>
      <c r="D4355" t="s">
        <v>477</v>
      </c>
      <c r="E4355" t="s">
        <v>162</v>
      </c>
      <c r="F4355" t="s">
        <v>163</v>
      </c>
      <c r="G4355" s="133">
        <v>9</v>
      </c>
      <c r="H4355" t="s">
        <v>246</v>
      </c>
      <c r="I4355" t="s">
        <v>577</v>
      </c>
      <c r="J4355" t="s">
        <v>490</v>
      </c>
      <c r="K4355" s="327">
        <v>5</v>
      </c>
      <c r="L4355" s="326">
        <v>6.8999999202787876E-3</v>
      </c>
      <c r="M4355" s="326">
        <v>3.937000036239624E-2</v>
      </c>
      <c r="N4355" s="327">
        <v>219</v>
      </c>
      <c r="O4355" s="326">
        <v>2.3280000314116481E-2</v>
      </c>
      <c r="P4355" s="326">
        <v>3.9110001176595688E-2</v>
      </c>
      <c r="Q4355" s="327">
        <v>3071</v>
      </c>
      <c r="R4355" s="326">
        <v>2.489000000059605E-2</v>
      </c>
      <c r="S4355" s="325">
        <v>3.9510000497102737E-2</v>
      </c>
    </row>
    <row r="4356" spans="1:19" x14ac:dyDescent="0.25">
      <c r="A4356" t="s">
        <v>478</v>
      </c>
      <c r="B4356" t="s">
        <v>284</v>
      </c>
      <c r="C4356" t="s">
        <v>309</v>
      </c>
      <c r="D4356" t="s">
        <v>477</v>
      </c>
      <c r="E4356" t="s">
        <v>162</v>
      </c>
      <c r="F4356" t="s">
        <v>163</v>
      </c>
      <c r="G4356" s="133">
        <v>9</v>
      </c>
      <c r="H4356" t="s">
        <v>246</v>
      </c>
      <c r="I4356" t="s">
        <v>577</v>
      </c>
      <c r="J4356" t="s">
        <v>489</v>
      </c>
      <c r="K4356" s="327">
        <v>2</v>
      </c>
      <c r="L4356" s="326">
        <v>2.7600000612437729E-3</v>
      </c>
      <c r="M4356" s="326">
        <v>1.575000025331974E-2</v>
      </c>
      <c r="N4356" s="327">
        <v>167</v>
      </c>
      <c r="O4356" s="326">
        <v>1.775000058114529E-2</v>
      </c>
      <c r="P4356" s="326">
        <v>2.982000075280666E-2</v>
      </c>
      <c r="Q4356" s="327">
        <v>1819</v>
      </c>
      <c r="R4356" s="326">
        <v>1.473999954760075E-2</v>
      </c>
      <c r="S4356" s="325">
        <v>2.339999936521053E-2</v>
      </c>
    </row>
    <row r="4357" spans="1:19" x14ac:dyDescent="0.25">
      <c r="A4357" t="s">
        <v>478</v>
      </c>
      <c r="B4357" t="s">
        <v>284</v>
      </c>
      <c r="C4357" t="s">
        <v>309</v>
      </c>
      <c r="D4357" t="s">
        <v>477</v>
      </c>
      <c r="E4357" t="s">
        <v>162</v>
      </c>
      <c r="F4357" t="s">
        <v>163</v>
      </c>
      <c r="G4357" s="133">
        <v>9</v>
      </c>
      <c r="H4357" t="s">
        <v>246</v>
      </c>
      <c r="I4357" t="s">
        <v>577</v>
      </c>
      <c r="J4357" t="s">
        <v>488</v>
      </c>
      <c r="K4357" s="327">
        <v>0</v>
      </c>
      <c r="L4357" s="326">
        <v>0</v>
      </c>
      <c r="M4357" s="326">
        <v>0</v>
      </c>
      <c r="N4357" s="327">
        <v>40</v>
      </c>
      <c r="O4357" s="326">
        <v>4.2500002309679994E-3</v>
      </c>
      <c r="P4357" s="326">
        <v>7.1399998851120472E-3</v>
      </c>
      <c r="Q4357" s="327">
        <v>374</v>
      </c>
      <c r="R4357" s="326">
        <v>3.03000002168119E-3</v>
      </c>
      <c r="S4357" s="325">
        <v>4.8099998384714127E-3</v>
      </c>
    </row>
    <row r="4358" spans="1:19" x14ac:dyDescent="0.25">
      <c r="A4358" t="s">
        <v>478</v>
      </c>
      <c r="B4358" t="s">
        <v>284</v>
      </c>
      <c r="C4358" t="s">
        <v>309</v>
      </c>
      <c r="D4358" t="s">
        <v>477</v>
      </c>
      <c r="E4358" t="s">
        <v>162</v>
      </c>
      <c r="F4358" t="s">
        <v>163</v>
      </c>
      <c r="G4358" s="133">
        <v>9</v>
      </c>
      <c r="H4358" t="s">
        <v>246</v>
      </c>
      <c r="I4358" t="s">
        <v>499</v>
      </c>
      <c r="J4358" t="s">
        <v>261</v>
      </c>
      <c r="K4358" s="327">
        <v>719</v>
      </c>
      <c r="L4358" s="326">
        <v>0.99172002077102661</v>
      </c>
      <c r="N4358" s="327">
        <v>9348</v>
      </c>
      <c r="O4358" s="326">
        <v>0.99361997842788696</v>
      </c>
      <c r="Q4358" s="327">
        <v>122496</v>
      </c>
      <c r="R4358" s="326">
        <v>0.99278998374938965</v>
      </c>
      <c r="S4358" s="325"/>
    </row>
    <row r="4359" spans="1:19" x14ac:dyDescent="0.25">
      <c r="A4359" t="s">
        <v>478</v>
      </c>
      <c r="B4359" t="s">
        <v>284</v>
      </c>
      <c r="C4359" t="s">
        <v>309</v>
      </c>
      <c r="D4359" t="s">
        <v>477</v>
      </c>
      <c r="E4359" t="s">
        <v>162</v>
      </c>
      <c r="F4359" t="s">
        <v>163</v>
      </c>
      <c r="G4359">
        <v>9</v>
      </c>
      <c r="H4359" t="s">
        <v>246</v>
      </c>
      <c r="I4359" t="s">
        <v>499</v>
      </c>
      <c r="J4359" t="s">
        <v>262</v>
      </c>
      <c r="K4359" s="142">
        <v>6</v>
      </c>
      <c r="L4359" s="326">
        <v>8.2799997180700302E-3</v>
      </c>
      <c r="N4359" s="142">
        <v>60</v>
      </c>
      <c r="O4359" s="326">
        <v>6.380000151693821E-3</v>
      </c>
      <c r="Q4359" s="142">
        <v>889</v>
      </c>
      <c r="R4359" s="326">
        <v>7.2099999524652958E-3</v>
      </c>
    </row>
    <row r="4360" spans="1:19" x14ac:dyDescent="0.25">
      <c r="A4360" t="s">
        <v>478</v>
      </c>
      <c r="B4360" t="s">
        <v>284</v>
      </c>
      <c r="C4360" t="s">
        <v>309</v>
      </c>
      <c r="D4360" t="s">
        <v>477</v>
      </c>
      <c r="E4360" t="s">
        <v>162</v>
      </c>
      <c r="F4360" t="s">
        <v>163</v>
      </c>
      <c r="G4360" s="133">
        <v>9</v>
      </c>
      <c r="H4360" t="s">
        <v>246</v>
      </c>
      <c r="I4360" t="s">
        <v>578</v>
      </c>
      <c r="J4360" t="s">
        <v>498</v>
      </c>
      <c r="K4360" s="327">
        <v>163</v>
      </c>
      <c r="L4360" s="326">
        <v>0.22483000159263611</v>
      </c>
      <c r="N4360" s="327">
        <v>1266</v>
      </c>
      <c r="O4360" s="326">
        <v>0.1345700025558472</v>
      </c>
      <c r="Q4360" s="327">
        <v>17871</v>
      </c>
      <c r="R4360" s="326">
        <v>0.1448400020599365</v>
      </c>
      <c r="S4360" s="325"/>
    </row>
    <row r="4361" spans="1:19" x14ac:dyDescent="0.25">
      <c r="A4361" t="s">
        <v>478</v>
      </c>
      <c r="B4361" t="s">
        <v>284</v>
      </c>
      <c r="C4361" t="s">
        <v>309</v>
      </c>
      <c r="D4361" t="s">
        <v>477</v>
      </c>
      <c r="E4361" t="s">
        <v>162</v>
      </c>
      <c r="F4361" t="s">
        <v>163</v>
      </c>
      <c r="G4361" s="133">
        <v>9</v>
      </c>
      <c r="H4361" t="s">
        <v>246</v>
      </c>
      <c r="I4361" t="s">
        <v>578</v>
      </c>
      <c r="J4361" t="s">
        <v>497</v>
      </c>
      <c r="K4361" s="327">
        <v>206</v>
      </c>
      <c r="L4361" s="326">
        <v>0.28413999080657959</v>
      </c>
      <c r="N4361" s="327">
        <v>1592</v>
      </c>
      <c r="O4361" s="326">
        <v>0.16922000050544739</v>
      </c>
      <c r="Q4361" s="327">
        <v>21943</v>
      </c>
      <c r="R4361" s="326">
        <v>0.17783999443054199</v>
      </c>
      <c r="S4361" s="325"/>
    </row>
    <row r="4362" spans="1:19" x14ac:dyDescent="0.25">
      <c r="A4362" t="s">
        <v>478</v>
      </c>
      <c r="B4362" t="s">
        <v>284</v>
      </c>
      <c r="C4362" t="s">
        <v>309</v>
      </c>
      <c r="D4362" t="s">
        <v>477</v>
      </c>
      <c r="E4362" t="s">
        <v>162</v>
      </c>
      <c r="F4362" t="s">
        <v>163</v>
      </c>
      <c r="G4362" s="133">
        <v>9</v>
      </c>
      <c r="H4362" t="s">
        <v>246</v>
      </c>
      <c r="I4362" t="s">
        <v>578</v>
      </c>
      <c r="J4362" t="s">
        <v>496</v>
      </c>
      <c r="K4362" s="327">
        <v>174</v>
      </c>
      <c r="L4362" s="326">
        <v>0.239999994635582</v>
      </c>
      <c r="N4362" s="327">
        <v>1808</v>
      </c>
      <c r="O4362" s="326">
        <v>0.19217999279499051</v>
      </c>
      <c r="Q4362" s="327">
        <v>25988</v>
      </c>
      <c r="R4362" s="326">
        <v>0.21062999963760379</v>
      </c>
      <c r="S4362" s="325"/>
    </row>
    <row r="4363" spans="1:19" x14ac:dyDescent="0.25">
      <c r="A4363" t="s">
        <v>478</v>
      </c>
      <c r="B4363" t="s">
        <v>284</v>
      </c>
      <c r="C4363" t="s">
        <v>309</v>
      </c>
      <c r="D4363" t="s">
        <v>477</v>
      </c>
      <c r="E4363" t="s">
        <v>162</v>
      </c>
      <c r="F4363" t="s">
        <v>163</v>
      </c>
      <c r="G4363" s="133">
        <v>9</v>
      </c>
      <c r="H4363" t="s">
        <v>246</v>
      </c>
      <c r="I4363" t="s">
        <v>578</v>
      </c>
      <c r="J4363" t="s">
        <v>495</v>
      </c>
      <c r="K4363" s="327">
        <v>116</v>
      </c>
      <c r="L4363" s="326">
        <v>0.15999999642372131</v>
      </c>
      <c r="N4363" s="327">
        <v>2323</v>
      </c>
      <c r="O4363" s="326">
        <v>0.24692000448703769</v>
      </c>
      <c r="Q4363" s="327">
        <v>27975</v>
      </c>
      <c r="R4363" s="326">
        <v>0.22673000395298001</v>
      </c>
      <c r="S4363" s="325"/>
    </row>
    <row r="4364" spans="1:19" x14ac:dyDescent="0.25">
      <c r="A4364" t="s">
        <v>478</v>
      </c>
      <c r="B4364" t="s">
        <v>284</v>
      </c>
      <c r="C4364" t="s">
        <v>309</v>
      </c>
      <c r="D4364" t="s">
        <v>477</v>
      </c>
      <c r="E4364" t="s">
        <v>162</v>
      </c>
      <c r="F4364" t="s">
        <v>163</v>
      </c>
      <c r="G4364">
        <v>9</v>
      </c>
      <c r="H4364" t="s">
        <v>246</v>
      </c>
      <c r="I4364" t="s">
        <v>578</v>
      </c>
      <c r="J4364" t="s">
        <v>494</v>
      </c>
      <c r="K4364" s="142">
        <v>66</v>
      </c>
      <c r="L4364" s="326">
        <v>9.1030001640319824E-2</v>
      </c>
      <c r="N4364" s="142">
        <v>2419</v>
      </c>
      <c r="O4364" s="326">
        <v>0.25712001323699951</v>
      </c>
      <c r="Q4364" s="142">
        <v>29608</v>
      </c>
      <c r="R4364" s="326">
        <v>0.23995999991893771</v>
      </c>
    </row>
    <row r="4365" spans="1:19" x14ac:dyDescent="0.25">
      <c r="A4365" t="s">
        <v>478</v>
      </c>
      <c r="B4365" t="s">
        <v>284</v>
      </c>
      <c r="C4365" t="s">
        <v>309</v>
      </c>
      <c r="D4365" t="s">
        <v>477</v>
      </c>
      <c r="E4365" t="s">
        <v>162</v>
      </c>
      <c r="F4365" t="s">
        <v>163</v>
      </c>
      <c r="G4365">
        <v>9</v>
      </c>
      <c r="H4365" t="s">
        <v>246</v>
      </c>
      <c r="I4365" t="s">
        <v>476</v>
      </c>
      <c r="J4365" t="s">
        <v>482</v>
      </c>
      <c r="K4365" s="142">
        <v>526</v>
      </c>
      <c r="L4365" s="326">
        <v>0.72552001476287842</v>
      </c>
      <c r="M4365" s="326">
        <v>0.74610000848770142</v>
      </c>
      <c r="N4365" s="142">
        <v>7139</v>
      </c>
      <c r="O4365" s="326">
        <v>0.75881999731063843</v>
      </c>
      <c r="P4365" s="326">
        <v>0.7856299877166748</v>
      </c>
      <c r="Q4365" s="142">
        <v>91484</v>
      </c>
      <c r="R4365" s="326">
        <v>0.74145001173019409</v>
      </c>
      <c r="S4365" s="326">
        <v>0.77395999431610107</v>
      </c>
    </row>
    <row r="4366" spans="1:19" x14ac:dyDescent="0.25">
      <c r="A4366" t="s">
        <v>478</v>
      </c>
      <c r="B4366" t="s">
        <v>284</v>
      </c>
      <c r="C4366" t="s">
        <v>309</v>
      </c>
      <c r="D4366" t="s">
        <v>477</v>
      </c>
      <c r="E4366" t="s">
        <v>162</v>
      </c>
      <c r="F4366" t="s">
        <v>163</v>
      </c>
      <c r="G4366" s="133">
        <v>9</v>
      </c>
      <c r="H4366" t="s">
        <v>246</v>
      </c>
      <c r="I4366" t="s">
        <v>476</v>
      </c>
      <c r="J4366" t="s">
        <v>481</v>
      </c>
      <c r="K4366" s="327">
        <v>74</v>
      </c>
      <c r="L4366" s="326">
        <v>0.10206999629735949</v>
      </c>
      <c r="M4366" s="326">
        <v>0.10496000200510031</v>
      </c>
      <c r="N4366" s="327">
        <v>855</v>
      </c>
      <c r="O4366" s="326">
        <v>9.0879999101161957E-2</v>
      </c>
      <c r="P4366" s="326">
        <v>9.4089999794960022E-2</v>
      </c>
      <c r="Q4366" s="327">
        <v>12086</v>
      </c>
      <c r="R4366" s="326">
        <v>9.7949996590614319E-2</v>
      </c>
      <c r="S4366" s="325">
        <v>0.1022500023245811</v>
      </c>
    </row>
    <row r="4367" spans="1:19" x14ac:dyDescent="0.25">
      <c r="A4367" t="s">
        <v>478</v>
      </c>
      <c r="B4367" t="s">
        <v>284</v>
      </c>
      <c r="C4367" t="s">
        <v>309</v>
      </c>
      <c r="D4367" t="s">
        <v>477</v>
      </c>
      <c r="E4367" t="s">
        <v>162</v>
      </c>
      <c r="F4367" t="s">
        <v>163</v>
      </c>
      <c r="G4367" s="133">
        <v>9</v>
      </c>
      <c r="H4367" t="s">
        <v>246</v>
      </c>
      <c r="I4367" t="s">
        <v>476</v>
      </c>
      <c r="J4367" t="s">
        <v>480</v>
      </c>
      <c r="K4367" s="327">
        <v>59</v>
      </c>
      <c r="L4367" s="326">
        <v>8.1380002200603485E-2</v>
      </c>
      <c r="M4367" s="326">
        <v>8.369000256061554E-2</v>
      </c>
      <c r="N4367" s="327">
        <v>624</v>
      </c>
      <c r="O4367" s="326">
        <v>6.6330000758171082E-2</v>
      </c>
      <c r="P4367" s="326">
        <v>6.8669997155666351E-2</v>
      </c>
      <c r="Q4367" s="327">
        <v>8487</v>
      </c>
      <c r="R4367" s="326">
        <v>6.8779997527599335E-2</v>
      </c>
      <c r="S4367" s="325">
        <v>7.1800000965595245E-2</v>
      </c>
    </row>
    <row r="4368" spans="1:19" x14ac:dyDescent="0.25">
      <c r="A4368" t="s">
        <v>478</v>
      </c>
      <c r="B4368" t="s">
        <v>284</v>
      </c>
      <c r="C4368" t="s">
        <v>309</v>
      </c>
      <c r="D4368" t="s">
        <v>477</v>
      </c>
      <c r="E4368" t="s">
        <v>162</v>
      </c>
      <c r="F4368" t="s">
        <v>163</v>
      </c>
      <c r="G4368" s="133">
        <v>9</v>
      </c>
      <c r="H4368" t="s">
        <v>246</v>
      </c>
      <c r="I4368" t="s">
        <v>476</v>
      </c>
      <c r="J4368" t="s">
        <v>479</v>
      </c>
      <c r="K4368" s="327">
        <v>20</v>
      </c>
      <c r="L4368" s="326">
        <v>2.7589999139308929E-2</v>
      </c>
      <c r="N4368" s="327">
        <v>321</v>
      </c>
      <c r="O4368" s="326">
        <v>3.4120000898838043E-2</v>
      </c>
      <c r="Q4368" s="327">
        <v>5183</v>
      </c>
      <c r="R4368" s="326">
        <v>4.2010001838207238E-2</v>
      </c>
      <c r="S4368" s="325"/>
    </row>
    <row r="4369" spans="1:19" x14ac:dyDescent="0.25">
      <c r="A4369" t="s">
        <v>478</v>
      </c>
      <c r="B4369" t="s">
        <v>284</v>
      </c>
      <c r="C4369" t="s">
        <v>309</v>
      </c>
      <c r="D4369" t="s">
        <v>477</v>
      </c>
      <c r="E4369" t="s">
        <v>162</v>
      </c>
      <c r="F4369" t="s">
        <v>163</v>
      </c>
      <c r="G4369">
        <v>9</v>
      </c>
      <c r="H4369" t="s">
        <v>246</v>
      </c>
      <c r="I4369" t="s">
        <v>476</v>
      </c>
      <c r="J4369" t="s">
        <v>475</v>
      </c>
      <c r="K4369" s="142">
        <v>46</v>
      </c>
      <c r="L4369" s="326">
        <v>6.3450001180171967E-2</v>
      </c>
      <c r="M4369" s="326">
        <v>6.5250001847743988E-2</v>
      </c>
      <c r="N4369" s="142">
        <v>469</v>
      </c>
      <c r="O4369" s="326">
        <v>4.9849998205900192E-2</v>
      </c>
      <c r="P4369" s="326">
        <v>5.1610000431537628E-2</v>
      </c>
      <c r="Q4369" s="142">
        <v>6145</v>
      </c>
      <c r="R4369" s="326">
        <v>4.9800001084804528E-2</v>
      </c>
      <c r="S4369" s="326">
        <v>5.1989998668432243E-2</v>
      </c>
    </row>
    <row r="4370" spans="1:19" x14ac:dyDescent="0.25">
      <c r="A4370" t="s">
        <v>478</v>
      </c>
      <c r="B4370" t="s">
        <v>284</v>
      </c>
      <c r="C4370" t="s">
        <v>309</v>
      </c>
      <c r="D4370" t="s">
        <v>477</v>
      </c>
      <c r="E4370" t="s">
        <v>184</v>
      </c>
      <c r="F4370" t="s">
        <v>238</v>
      </c>
      <c r="G4370" s="133">
        <v>8</v>
      </c>
      <c r="H4370" t="s">
        <v>245</v>
      </c>
      <c r="I4370" t="s">
        <v>525</v>
      </c>
      <c r="J4370" t="s">
        <v>530</v>
      </c>
      <c r="K4370" s="327">
        <v>2</v>
      </c>
      <c r="L4370" s="326">
        <v>1.810000045225024E-3</v>
      </c>
      <c r="N4370" s="327">
        <v>54</v>
      </c>
      <c r="O4370" s="326">
        <v>4.3999999761581421E-3</v>
      </c>
      <c r="Q4370" s="327">
        <v>595</v>
      </c>
      <c r="R4370" s="326">
        <v>4.8199999146163464E-3</v>
      </c>
      <c r="S4370" s="325"/>
    </row>
    <row r="4371" spans="1:19" x14ac:dyDescent="0.25">
      <c r="A4371" t="s">
        <v>478</v>
      </c>
      <c r="B4371" t="s">
        <v>284</v>
      </c>
      <c r="C4371" t="s">
        <v>309</v>
      </c>
      <c r="D4371" t="s">
        <v>477</v>
      </c>
      <c r="E4371" t="s">
        <v>184</v>
      </c>
      <c r="F4371" t="s">
        <v>238</v>
      </c>
      <c r="G4371" s="133">
        <v>8</v>
      </c>
      <c r="H4371" t="s">
        <v>245</v>
      </c>
      <c r="I4371" t="s">
        <v>525</v>
      </c>
      <c r="J4371" t="s">
        <v>529</v>
      </c>
      <c r="K4371" s="327">
        <v>31</v>
      </c>
      <c r="L4371" s="326">
        <v>2.803000062704086E-2</v>
      </c>
      <c r="N4371" s="327">
        <v>443</v>
      </c>
      <c r="O4371" s="326">
        <v>3.6109998822212219E-2</v>
      </c>
      <c r="Q4371" s="327">
        <v>4962</v>
      </c>
      <c r="R4371" s="326">
        <v>4.0219999849796302E-2</v>
      </c>
      <c r="S4371" s="325"/>
    </row>
    <row r="4372" spans="1:19" x14ac:dyDescent="0.25">
      <c r="A4372" t="s">
        <v>478</v>
      </c>
      <c r="B4372" t="s">
        <v>284</v>
      </c>
      <c r="C4372" t="s">
        <v>309</v>
      </c>
      <c r="D4372" t="s">
        <v>477</v>
      </c>
      <c r="E4372" t="s">
        <v>184</v>
      </c>
      <c r="F4372" t="s">
        <v>238</v>
      </c>
      <c r="G4372">
        <v>8</v>
      </c>
      <c r="H4372" t="s">
        <v>245</v>
      </c>
      <c r="I4372" t="s">
        <v>525</v>
      </c>
      <c r="J4372" t="s">
        <v>528</v>
      </c>
      <c r="K4372" s="142">
        <v>110</v>
      </c>
      <c r="L4372" s="326">
        <v>9.9459998309612274E-2</v>
      </c>
      <c r="N4372" s="142">
        <v>1464</v>
      </c>
      <c r="O4372" s="326">
        <v>0.1193400025367737</v>
      </c>
      <c r="Q4372" s="142">
        <v>15699</v>
      </c>
      <c r="R4372" s="326">
        <v>0.12724000215530401</v>
      </c>
    </row>
    <row r="4373" spans="1:19" x14ac:dyDescent="0.25">
      <c r="A4373" t="s">
        <v>478</v>
      </c>
      <c r="B4373" t="s">
        <v>284</v>
      </c>
      <c r="C4373" t="s">
        <v>309</v>
      </c>
      <c r="D4373" t="s">
        <v>477</v>
      </c>
      <c r="E4373" t="s">
        <v>184</v>
      </c>
      <c r="F4373" t="s">
        <v>238</v>
      </c>
      <c r="G4373" s="133">
        <v>8</v>
      </c>
      <c r="H4373" t="s">
        <v>245</v>
      </c>
      <c r="I4373" t="s">
        <v>525</v>
      </c>
      <c r="J4373" t="s">
        <v>527</v>
      </c>
      <c r="K4373" s="327">
        <v>271</v>
      </c>
      <c r="L4373" s="326">
        <v>0.2450300008058548</v>
      </c>
      <c r="N4373" s="327">
        <v>3030</v>
      </c>
      <c r="O4373" s="326">
        <v>0.24699999392032621</v>
      </c>
      <c r="Q4373" s="327">
        <v>30576</v>
      </c>
      <c r="R4373" s="326">
        <v>0.2478100061416626</v>
      </c>
      <c r="S4373" s="325"/>
    </row>
    <row r="4374" spans="1:19" x14ac:dyDescent="0.25">
      <c r="A4374" t="s">
        <v>478</v>
      </c>
      <c r="B4374" t="s">
        <v>284</v>
      </c>
      <c r="C4374" t="s">
        <v>309</v>
      </c>
      <c r="D4374" t="s">
        <v>477</v>
      </c>
      <c r="E4374" t="s">
        <v>184</v>
      </c>
      <c r="F4374" t="s">
        <v>238</v>
      </c>
      <c r="G4374" s="133">
        <v>8</v>
      </c>
      <c r="H4374" t="s">
        <v>245</v>
      </c>
      <c r="I4374" t="s">
        <v>525</v>
      </c>
      <c r="J4374" t="s">
        <v>526</v>
      </c>
      <c r="K4374" s="327">
        <v>287</v>
      </c>
      <c r="L4374" s="326">
        <v>0.25949001312255859</v>
      </c>
      <c r="N4374" s="327">
        <v>3124</v>
      </c>
      <c r="O4374" s="326">
        <v>0.25466999411582952</v>
      </c>
      <c r="Q4374" s="327">
        <v>30917</v>
      </c>
      <c r="R4374" s="326">
        <v>0.25056999921798712</v>
      </c>
      <c r="S4374" s="325"/>
    </row>
    <row r="4375" spans="1:19" x14ac:dyDescent="0.25">
      <c r="A4375" t="s">
        <v>478</v>
      </c>
      <c r="B4375" t="s">
        <v>284</v>
      </c>
      <c r="C4375" t="s">
        <v>309</v>
      </c>
      <c r="D4375" t="s">
        <v>477</v>
      </c>
      <c r="E4375" t="s">
        <v>184</v>
      </c>
      <c r="F4375" t="s">
        <v>238</v>
      </c>
      <c r="G4375" s="133">
        <v>8</v>
      </c>
      <c r="H4375" t="s">
        <v>245</v>
      </c>
      <c r="I4375" t="s">
        <v>525</v>
      </c>
      <c r="J4375" t="s">
        <v>259</v>
      </c>
      <c r="K4375" s="327">
        <v>236</v>
      </c>
      <c r="L4375" s="326">
        <v>0.21337999403476721</v>
      </c>
      <c r="N4375" s="327">
        <v>2397</v>
      </c>
      <c r="O4375" s="326">
        <v>0.1953999996185303</v>
      </c>
      <c r="Q4375" s="327">
        <v>23351</v>
      </c>
      <c r="R4375" s="326">
        <v>0.18925000727176669</v>
      </c>
      <c r="S4375" s="325"/>
    </row>
    <row r="4376" spans="1:19" x14ac:dyDescent="0.25">
      <c r="A4376" t="s">
        <v>478</v>
      </c>
      <c r="B4376" t="s">
        <v>284</v>
      </c>
      <c r="C4376" t="s">
        <v>309</v>
      </c>
      <c r="D4376" t="s">
        <v>477</v>
      </c>
      <c r="E4376" t="s">
        <v>184</v>
      </c>
      <c r="F4376" t="s">
        <v>238</v>
      </c>
      <c r="G4376" s="133">
        <v>8</v>
      </c>
      <c r="H4376" t="s">
        <v>245</v>
      </c>
      <c r="I4376" t="s">
        <v>525</v>
      </c>
      <c r="J4376" t="s">
        <v>260</v>
      </c>
      <c r="K4376" s="327">
        <v>169</v>
      </c>
      <c r="L4376" s="326">
        <v>0.1527999937534332</v>
      </c>
      <c r="N4376" s="327">
        <v>1755</v>
      </c>
      <c r="O4376" s="326">
        <v>0.14306999742984769</v>
      </c>
      <c r="Q4376" s="327">
        <v>17285</v>
      </c>
      <c r="R4376" s="326">
        <v>0.14009000360965729</v>
      </c>
      <c r="S4376" s="325"/>
    </row>
    <row r="4377" spans="1:19" x14ac:dyDescent="0.25">
      <c r="A4377" t="s">
        <v>478</v>
      </c>
      <c r="B4377" t="s">
        <v>284</v>
      </c>
      <c r="C4377" t="s">
        <v>309</v>
      </c>
      <c r="D4377" t="s">
        <v>477</v>
      </c>
      <c r="E4377" t="s">
        <v>184</v>
      </c>
      <c r="F4377" t="s">
        <v>238</v>
      </c>
      <c r="G4377" s="133">
        <v>8</v>
      </c>
      <c r="H4377" t="s">
        <v>245</v>
      </c>
      <c r="I4377" t="s">
        <v>521</v>
      </c>
      <c r="J4377" t="s">
        <v>524</v>
      </c>
      <c r="K4377" s="327">
        <v>887</v>
      </c>
      <c r="L4377" s="326">
        <v>0.80198997259140015</v>
      </c>
      <c r="M4377" s="326">
        <v>0.82665002346038818</v>
      </c>
      <c r="N4377" s="327">
        <v>9789</v>
      </c>
      <c r="O4377" s="326">
        <v>0.79799002408981323</v>
      </c>
      <c r="P4377" s="326">
        <v>0.82837998867034912</v>
      </c>
      <c r="Q4377" s="327">
        <v>99716</v>
      </c>
      <c r="R4377" s="326">
        <v>0.80817002058029175</v>
      </c>
      <c r="S4377" s="325">
        <v>0.84360998868942261</v>
      </c>
    </row>
    <row r="4378" spans="1:19" x14ac:dyDescent="0.25">
      <c r="A4378" t="s">
        <v>478</v>
      </c>
      <c r="B4378" t="s">
        <v>284</v>
      </c>
      <c r="C4378" t="s">
        <v>309</v>
      </c>
      <c r="D4378" t="s">
        <v>477</v>
      </c>
      <c r="E4378" t="s">
        <v>184</v>
      </c>
      <c r="F4378" t="s">
        <v>238</v>
      </c>
      <c r="G4378" s="133">
        <v>8</v>
      </c>
      <c r="H4378" t="s">
        <v>245</v>
      </c>
      <c r="I4378" t="s">
        <v>521</v>
      </c>
      <c r="J4378" t="s">
        <v>523</v>
      </c>
      <c r="K4378" s="327">
        <v>101</v>
      </c>
      <c r="L4378" s="326">
        <v>9.132000058889389E-2</v>
      </c>
      <c r="M4378" s="326">
        <v>9.4130001962184906E-2</v>
      </c>
      <c r="N4378" s="327">
        <v>1188</v>
      </c>
      <c r="O4378" s="326">
        <v>9.6850000321865082E-2</v>
      </c>
      <c r="P4378" s="326">
        <v>0.1005299985408783</v>
      </c>
      <c r="Q4378" s="327">
        <v>10969</v>
      </c>
      <c r="R4378" s="326">
        <v>8.8899999856948853E-2</v>
      </c>
      <c r="S4378" s="325">
        <v>9.2799998819828033E-2</v>
      </c>
    </row>
    <row r="4379" spans="1:19" x14ac:dyDescent="0.25">
      <c r="A4379" t="s">
        <v>478</v>
      </c>
      <c r="B4379" t="s">
        <v>284</v>
      </c>
      <c r="C4379" t="s">
        <v>309</v>
      </c>
      <c r="D4379" t="s">
        <v>477</v>
      </c>
      <c r="E4379" t="s">
        <v>184</v>
      </c>
      <c r="F4379" t="s">
        <v>238</v>
      </c>
      <c r="G4379">
        <v>8</v>
      </c>
      <c r="H4379" t="s">
        <v>245</v>
      </c>
      <c r="I4379" t="s">
        <v>521</v>
      </c>
      <c r="J4379" t="s">
        <v>522</v>
      </c>
      <c r="K4379" s="142">
        <v>85</v>
      </c>
      <c r="L4379" s="326">
        <v>7.6849997043609619E-2</v>
      </c>
      <c r="M4379" s="326">
        <v>7.9219996929168701E-2</v>
      </c>
      <c r="N4379" s="142">
        <v>840</v>
      </c>
      <c r="O4379" s="326">
        <v>6.8479999899864197E-2</v>
      </c>
      <c r="P4379" s="326">
        <v>7.1079999208450317E-2</v>
      </c>
      <c r="Q4379" s="142">
        <v>7517</v>
      </c>
      <c r="R4379" s="326">
        <v>6.0920000076293952E-2</v>
      </c>
      <c r="S4379" s="326">
        <v>6.3589997589588165E-2</v>
      </c>
    </row>
    <row r="4380" spans="1:19" x14ac:dyDescent="0.25">
      <c r="A4380" t="s">
        <v>478</v>
      </c>
      <c r="B4380" t="s">
        <v>284</v>
      </c>
      <c r="C4380" t="s">
        <v>309</v>
      </c>
      <c r="D4380" t="s">
        <v>477</v>
      </c>
      <c r="E4380" t="s">
        <v>184</v>
      </c>
      <c r="F4380" t="s">
        <v>238</v>
      </c>
      <c r="G4380" s="133">
        <v>8</v>
      </c>
      <c r="H4380" t="s">
        <v>245</v>
      </c>
      <c r="I4380" t="s">
        <v>521</v>
      </c>
      <c r="J4380" t="s">
        <v>438</v>
      </c>
      <c r="K4380" s="327">
        <v>33</v>
      </c>
      <c r="L4380" s="326">
        <v>2.983999997377396E-2</v>
      </c>
      <c r="N4380" s="327">
        <v>450</v>
      </c>
      <c r="O4380" s="326">
        <v>3.6680001765489578E-2</v>
      </c>
      <c r="Q4380" s="327">
        <v>5183</v>
      </c>
      <c r="R4380" s="326">
        <v>4.2010001838207238E-2</v>
      </c>
      <c r="S4380" s="325"/>
    </row>
    <row r="4381" spans="1:19" x14ac:dyDescent="0.25">
      <c r="A4381" t="s">
        <v>478</v>
      </c>
      <c r="B4381" t="s">
        <v>284</v>
      </c>
      <c r="C4381" t="s">
        <v>309</v>
      </c>
      <c r="D4381" t="s">
        <v>477</v>
      </c>
      <c r="E4381" t="s">
        <v>184</v>
      </c>
      <c r="F4381" t="s">
        <v>238</v>
      </c>
      <c r="G4381" s="133">
        <v>8</v>
      </c>
      <c r="H4381" t="s">
        <v>245</v>
      </c>
      <c r="I4381" t="s">
        <v>517</v>
      </c>
      <c r="J4381" t="s">
        <v>520</v>
      </c>
      <c r="K4381" s="327">
        <v>414</v>
      </c>
      <c r="L4381" s="326">
        <v>0.37432000041008001</v>
      </c>
      <c r="N4381" s="327">
        <v>4270</v>
      </c>
      <c r="O4381" s="326">
        <v>0.34808999300003052</v>
      </c>
      <c r="Q4381" s="327">
        <v>43571</v>
      </c>
      <c r="R4381" s="326">
        <v>0.35313001275062561</v>
      </c>
      <c r="S4381" s="325"/>
    </row>
    <row r="4382" spans="1:19" x14ac:dyDescent="0.25">
      <c r="A4382" t="s">
        <v>478</v>
      </c>
      <c r="B4382" t="s">
        <v>284</v>
      </c>
      <c r="C4382" t="s">
        <v>309</v>
      </c>
      <c r="D4382" t="s">
        <v>477</v>
      </c>
      <c r="E4382" t="s">
        <v>184</v>
      </c>
      <c r="F4382" t="s">
        <v>238</v>
      </c>
      <c r="G4382" s="133">
        <v>8</v>
      </c>
      <c r="H4382" t="s">
        <v>245</v>
      </c>
      <c r="I4382" t="s">
        <v>517</v>
      </c>
      <c r="J4382" t="s">
        <v>519</v>
      </c>
      <c r="K4382" s="327">
        <v>283</v>
      </c>
      <c r="L4382" s="326">
        <v>0.25587999820709229</v>
      </c>
      <c r="N4382" s="327">
        <v>3432</v>
      </c>
      <c r="O4382" s="326">
        <v>0.27978000044822687</v>
      </c>
      <c r="Q4382" s="327">
        <v>34904</v>
      </c>
      <c r="R4382" s="326">
        <v>0.28288999199867249</v>
      </c>
      <c r="S4382" s="325"/>
    </row>
    <row r="4383" spans="1:19" x14ac:dyDescent="0.25">
      <c r="A4383" t="s">
        <v>478</v>
      </c>
      <c r="B4383" t="s">
        <v>284</v>
      </c>
      <c r="C4383" t="s">
        <v>309</v>
      </c>
      <c r="D4383" t="s">
        <v>477</v>
      </c>
      <c r="E4383" t="s">
        <v>184</v>
      </c>
      <c r="F4383" t="s">
        <v>238</v>
      </c>
      <c r="G4383" s="133">
        <v>8</v>
      </c>
      <c r="H4383" t="s">
        <v>245</v>
      </c>
      <c r="I4383" t="s">
        <v>517</v>
      </c>
      <c r="J4383" t="s">
        <v>518</v>
      </c>
      <c r="K4383" s="327">
        <v>409</v>
      </c>
      <c r="L4383" s="326">
        <v>0.36980000138282781</v>
      </c>
      <c r="N4383" s="327">
        <v>4565</v>
      </c>
      <c r="O4383" s="326">
        <v>0.37213999032974238</v>
      </c>
      <c r="Q4383" s="327">
        <v>44910</v>
      </c>
      <c r="R4383" s="326">
        <v>0.3639799952507019</v>
      </c>
      <c r="S4383" s="325"/>
    </row>
    <row r="4384" spans="1:19" x14ac:dyDescent="0.25">
      <c r="A4384" t="s">
        <v>478</v>
      </c>
      <c r="B4384" t="s">
        <v>284</v>
      </c>
      <c r="C4384" t="s">
        <v>309</v>
      </c>
      <c r="D4384" t="s">
        <v>477</v>
      </c>
      <c r="E4384" t="s">
        <v>184</v>
      </c>
      <c r="F4384" t="s">
        <v>238</v>
      </c>
      <c r="G4384">
        <v>8</v>
      </c>
      <c r="H4384" t="s">
        <v>245</v>
      </c>
      <c r="I4384" t="s">
        <v>513</v>
      </c>
      <c r="J4384" t="s">
        <v>516</v>
      </c>
      <c r="K4384" s="142">
        <v>39</v>
      </c>
      <c r="L4384" s="326">
        <v>3.5259999334812157E-2</v>
      </c>
      <c r="M4384" s="326">
        <v>3.8809999823570251E-2</v>
      </c>
      <c r="N4384" s="142">
        <v>392</v>
      </c>
      <c r="O4384" s="326">
        <v>3.1959999352693558E-2</v>
      </c>
      <c r="P4384" s="326">
        <v>3.4669999033212662E-2</v>
      </c>
      <c r="Q4384" s="142">
        <v>4179</v>
      </c>
      <c r="R4384" s="326">
        <v>3.3870000392198563E-2</v>
      </c>
      <c r="S4384" s="326">
        <v>3.8320001214742661E-2</v>
      </c>
    </row>
    <row r="4385" spans="1:19" x14ac:dyDescent="0.25">
      <c r="A4385" t="s">
        <v>478</v>
      </c>
      <c r="B4385" t="s">
        <v>284</v>
      </c>
      <c r="C4385" t="s">
        <v>309</v>
      </c>
      <c r="D4385" t="s">
        <v>477</v>
      </c>
      <c r="E4385" t="s">
        <v>184</v>
      </c>
      <c r="F4385" t="s">
        <v>238</v>
      </c>
      <c r="G4385" s="133">
        <v>8</v>
      </c>
      <c r="H4385" t="s">
        <v>245</v>
      </c>
      <c r="I4385" t="s">
        <v>513</v>
      </c>
      <c r="J4385" t="s">
        <v>515</v>
      </c>
      <c r="K4385" s="327">
        <v>97</v>
      </c>
      <c r="L4385" s="326">
        <v>8.7700001895427704E-2</v>
      </c>
      <c r="M4385" s="326">
        <v>9.6519999206066132E-2</v>
      </c>
      <c r="N4385" s="327">
        <v>1311</v>
      </c>
      <c r="O4385" s="326">
        <v>0.1068700030446053</v>
      </c>
      <c r="P4385" s="326">
        <v>0.11596000194549561</v>
      </c>
      <c r="Q4385" s="327">
        <v>13286</v>
      </c>
      <c r="R4385" s="326">
        <v>0.1076800003647804</v>
      </c>
      <c r="S4385" s="325">
        <v>0.12182000279426571</v>
      </c>
    </row>
    <row r="4386" spans="1:19" x14ac:dyDescent="0.25">
      <c r="A4386" t="s">
        <v>478</v>
      </c>
      <c r="B4386" t="s">
        <v>284</v>
      </c>
      <c r="C4386" t="s">
        <v>309</v>
      </c>
      <c r="D4386" t="s">
        <v>477</v>
      </c>
      <c r="E4386" t="s">
        <v>184</v>
      </c>
      <c r="F4386" t="s">
        <v>238</v>
      </c>
      <c r="G4386" s="133">
        <v>8</v>
      </c>
      <c r="H4386" t="s">
        <v>245</v>
      </c>
      <c r="I4386" t="s">
        <v>513</v>
      </c>
      <c r="J4386" t="s">
        <v>514</v>
      </c>
      <c r="K4386" s="327">
        <v>869</v>
      </c>
      <c r="L4386" s="326">
        <v>0.78570997714996338</v>
      </c>
      <c r="M4386" s="326">
        <v>0.86467999219894409</v>
      </c>
      <c r="N4386" s="327">
        <v>9603</v>
      </c>
      <c r="O4386" s="326">
        <v>0.78282999992370605</v>
      </c>
      <c r="P4386" s="326">
        <v>0.84937000274658203</v>
      </c>
      <c r="Q4386" s="327">
        <v>91601</v>
      </c>
      <c r="R4386" s="326">
        <v>0.74239999055862427</v>
      </c>
      <c r="S4386" s="325">
        <v>0.83986997604370117</v>
      </c>
    </row>
    <row r="4387" spans="1:19" x14ac:dyDescent="0.25">
      <c r="A4387" t="s">
        <v>478</v>
      </c>
      <c r="B4387" t="s">
        <v>284</v>
      </c>
      <c r="C4387" t="s">
        <v>309</v>
      </c>
      <c r="D4387" t="s">
        <v>477</v>
      </c>
      <c r="E4387" t="s">
        <v>184</v>
      </c>
      <c r="F4387" t="s">
        <v>238</v>
      </c>
      <c r="G4387" s="133">
        <v>8</v>
      </c>
      <c r="H4387" t="s">
        <v>245</v>
      </c>
      <c r="I4387" t="s">
        <v>513</v>
      </c>
      <c r="J4387" t="s">
        <v>512</v>
      </c>
      <c r="K4387" s="327">
        <v>101</v>
      </c>
      <c r="L4387" s="326">
        <v>9.132000058889389E-2</v>
      </c>
      <c r="N4387" s="327">
        <v>961</v>
      </c>
      <c r="O4387" s="326">
        <v>7.8340001404285431E-2</v>
      </c>
      <c r="Q4387" s="327">
        <v>14319</v>
      </c>
      <c r="R4387" s="326">
        <v>0.11604999750852581</v>
      </c>
      <c r="S4387" s="325"/>
    </row>
    <row r="4388" spans="1:19" x14ac:dyDescent="0.25">
      <c r="A4388" t="s">
        <v>478</v>
      </c>
      <c r="B4388" t="s">
        <v>284</v>
      </c>
      <c r="C4388" t="s">
        <v>309</v>
      </c>
      <c r="D4388" t="s">
        <v>477</v>
      </c>
      <c r="E4388" t="s">
        <v>184</v>
      </c>
      <c r="F4388" t="s">
        <v>238</v>
      </c>
      <c r="G4388" s="133">
        <v>8</v>
      </c>
      <c r="H4388" t="s">
        <v>245</v>
      </c>
      <c r="I4388" t="s">
        <v>575</v>
      </c>
      <c r="J4388" t="s">
        <v>511</v>
      </c>
      <c r="K4388" s="327">
        <v>9</v>
      </c>
      <c r="L4388" s="326">
        <v>8.139999583363533E-3</v>
      </c>
      <c r="M4388" s="326">
        <v>8.410000242292881E-3</v>
      </c>
      <c r="N4388" s="327">
        <v>756</v>
      </c>
      <c r="O4388" s="326">
        <v>6.1629999428987503E-2</v>
      </c>
      <c r="P4388" s="326">
        <v>6.4429998397827148E-2</v>
      </c>
      <c r="Q4388" s="327">
        <v>5100</v>
      </c>
      <c r="R4388" s="326">
        <v>4.1329998522996902E-2</v>
      </c>
      <c r="S4388" s="325">
        <v>4.4070001691579819E-2</v>
      </c>
    </row>
    <row r="4389" spans="1:19" x14ac:dyDescent="0.25">
      <c r="A4389" t="s">
        <v>478</v>
      </c>
      <c r="B4389" t="s">
        <v>284</v>
      </c>
      <c r="C4389" t="s">
        <v>309</v>
      </c>
      <c r="D4389" t="s">
        <v>477</v>
      </c>
      <c r="E4389" t="s">
        <v>184</v>
      </c>
      <c r="F4389" t="s">
        <v>238</v>
      </c>
      <c r="G4389" s="133">
        <v>8</v>
      </c>
      <c r="H4389" t="s">
        <v>245</v>
      </c>
      <c r="I4389" t="s">
        <v>575</v>
      </c>
      <c r="J4389" t="s">
        <v>510</v>
      </c>
      <c r="K4389" s="327">
        <v>2</v>
      </c>
      <c r="L4389" s="326">
        <v>1.810000045225024E-3</v>
      </c>
      <c r="M4389" s="326">
        <v>1.8700000364333389E-3</v>
      </c>
      <c r="N4389" s="327">
        <v>297</v>
      </c>
      <c r="O4389" s="326">
        <v>2.4210000410675999E-2</v>
      </c>
      <c r="P4389" s="326">
        <v>2.5310000404715541E-2</v>
      </c>
      <c r="Q4389" s="327">
        <v>2781</v>
      </c>
      <c r="R4389" s="326">
        <v>2.2539999336004261E-2</v>
      </c>
      <c r="S4389" s="325">
        <v>2.4029999971389771E-2</v>
      </c>
    </row>
    <row r="4390" spans="1:19" x14ac:dyDescent="0.25">
      <c r="A4390" t="s">
        <v>478</v>
      </c>
      <c r="B4390" t="s">
        <v>284</v>
      </c>
      <c r="C4390" t="s">
        <v>309</v>
      </c>
      <c r="D4390" t="s">
        <v>477</v>
      </c>
      <c r="E4390" t="s">
        <v>184</v>
      </c>
      <c r="F4390" t="s">
        <v>238</v>
      </c>
      <c r="G4390" s="133">
        <v>8</v>
      </c>
      <c r="H4390" t="s">
        <v>245</v>
      </c>
      <c r="I4390" t="s">
        <v>575</v>
      </c>
      <c r="J4390" t="s">
        <v>509</v>
      </c>
      <c r="K4390" s="327">
        <v>6</v>
      </c>
      <c r="L4390" s="326">
        <v>5.4199998266994953E-3</v>
      </c>
      <c r="M4390" s="326">
        <v>5.6099998764693737E-3</v>
      </c>
      <c r="N4390" s="327">
        <v>101</v>
      </c>
      <c r="O4390" s="326">
        <v>8.229999803006649E-3</v>
      </c>
      <c r="P4390" s="326">
        <v>8.6099999025464058E-3</v>
      </c>
      <c r="Q4390" s="327">
        <v>909</v>
      </c>
      <c r="R4390" s="326">
        <v>7.3699997738003731E-3</v>
      </c>
      <c r="S4390" s="325">
        <v>7.8499997034668922E-3</v>
      </c>
    </row>
    <row r="4391" spans="1:19" x14ac:dyDescent="0.25">
      <c r="A4391" t="s">
        <v>478</v>
      </c>
      <c r="B4391" t="s">
        <v>284</v>
      </c>
      <c r="C4391" t="s">
        <v>309</v>
      </c>
      <c r="D4391" t="s">
        <v>477</v>
      </c>
      <c r="E4391" t="s">
        <v>184</v>
      </c>
      <c r="F4391" t="s">
        <v>238</v>
      </c>
      <c r="G4391" s="133">
        <v>8</v>
      </c>
      <c r="H4391" t="s">
        <v>245</v>
      </c>
      <c r="I4391" t="s">
        <v>575</v>
      </c>
      <c r="J4391" t="s">
        <v>508</v>
      </c>
      <c r="K4391" s="327">
        <v>2</v>
      </c>
      <c r="L4391" s="326">
        <v>1.810000045225024E-3</v>
      </c>
      <c r="M4391" s="326">
        <v>1.8700000364333389E-3</v>
      </c>
      <c r="N4391" s="327">
        <v>142</v>
      </c>
      <c r="O4391" s="326">
        <v>1.157999970018864E-2</v>
      </c>
      <c r="P4391" s="326">
        <v>1.2099999934434891E-2</v>
      </c>
      <c r="Q4391" s="327">
        <v>2219</v>
      </c>
      <c r="R4391" s="326">
        <v>1.7980000004172329E-2</v>
      </c>
      <c r="S4391" s="325">
        <v>1.9169999286532399E-2</v>
      </c>
    </row>
    <row r="4392" spans="1:19" x14ac:dyDescent="0.25">
      <c r="A4392" t="s">
        <v>478</v>
      </c>
      <c r="B4392" t="s">
        <v>284</v>
      </c>
      <c r="C4392" t="s">
        <v>309</v>
      </c>
      <c r="D4392" t="s">
        <v>477</v>
      </c>
      <c r="E4392" t="s">
        <v>184</v>
      </c>
      <c r="F4392" t="s">
        <v>238</v>
      </c>
      <c r="G4392" s="133">
        <v>8</v>
      </c>
      <c r="H4392" t="s">
        <v>245</v>
      </c>
      <c r="I4392" t="s">
        <v>575</v>
      </c>
      <c r="J4392" t="s">
        <v>438</v>
      </c>
      <c r="K4392" s="327">
        <v>36</v>
      </c>
      <c r="L4392" s="326">
        <v>3.254999965429306E-2</v>
      </c>
      <c r="N4392" s="327">
        <v>534</v>
      </c>
      <c r="O4392" s="326">
        <v>4.3529998511075967E-2</v>
      </c>
      <c r="Q4392" s="327">
        <v>7648</v>
      </c>
      <c r="R4392" s="326">
        <v>6.1980001628398902E-2</v>
      </c>
      <c r="S4392" s="325"/>
    </row>
    <row r="4393" spans="1:19" x14ac:dyDescent="0.25">
      <c r="A4393" t="s">
        <v>478</v>
      </c>
      <c r="B4393" t="s">
        <v>284</v>
      </c>
      <c r="C4393" t="s">
        <v>309</v>
      </c>
      <c r="D4393" t="s">
        <v>477</v>
      </c>
      <c r="E4393" t="s">
        <v>184</v>
      </c>
      <c r="F4393" t="s">
        <v>238</v>
      </c>
      <c r="G4393" s="133">
        <v>8</v>
      </c>
      <c r="H4393" t="s">
        <v>245</v>
      </c>
      <c r="I4393" t="s">
        <v>575</v>
      </c>
      <c r="J4393" t="s">
        <v>507</v>
      </c>
      <c r="K4393" s="327">
        <v>1051</v>
      </c>
      <c r="L4393" s="326">
        <v>0.95026999711990356</v>
      </c>
      <c r="M4393" s="326">
        <v>0.98224002122879028</v>
      </c>
      <c r="N4393" s="327">
        <v>10437</v>
      </c>
      <c r="O4393" s="326">
        <v>0.85082000494003296</v>
      </c>
      <c r="P4393" s="326">
        <v>0.88954001665115356</v>
      </c>
      <c r="Q4393" s="327">
        <v>104728</v>
      </c>
      <c r="R4393" s="326">
        <v>0.84878998994827271</v>
      </c>
      <c r="S4393" s="325">
        <v>0.90487998723983765</v>
      </c>
    </row>
    <row r="4394" spans="1:19" x14ac:dyDescent="0.25">
      <c r="A4394" t="s">
        <v>478</v>
      </c>
      <c r="B4394" t="s">
        <v>284</v>
      </c>
      <c r="C4394" t="s">
        <v>309</v>
      </c>
      <c r="D4394" t="s">
        <v>477</v>
      </c>
      <c r="E4394" t="s">
        <v>184</v>
      </c>
      <c r="F4394" t="s">
        <v>238</v>
      </c>
      <c r="G4394" s="133">
        <v>8</v>
      </c>
      <c r="H4394" t="s">
        <v>245</v>
      </c>
      <c r="I4394" t="s">
        <v>576</v>
      </c>
      <c r="J4394" t="s">
        <v>485</v>
      </c>
      <c r="K4394" s="327">
        <v>0</v>
      </c>
      <c r="L4394" s="326">
        <v>0</v>
      </c>
      <c r="N4394" s="327">
        <v>0</v>
      </c>
      <c r="O4394" s="326">
        <v>0</v>
      </c>
      <c r="P4394" s="326">
        <v>0</v>
      </c>
      <c r="Q4394" s="327">
        <v>2</v>
      </c>
      <c r="R4394" s="326">
        <v>1.99999994947575E-5</v>
      </c>
      <c r="S4394" s="325">
        <v>0.5</v>
      </c>
    </row>
    <row r="4395" spans="1:19" x14ac:dyDescent="0.25">
      <c r="A4395" t="s">
        <v>478</v>
      </c>
      <c r="B4395" t="s">
        <v>284</v>
      </c>
      <c r="C4395" t="s">
        <v>309</v>
      </c>
      <c r="D4395" t="s">
        <v>477</v>
      </c>
      <c r="E4395" t="s">
        <v>184</v>
      </c>
      <c r="F4395" t="s">
        <v>238</v>
      </c>
      <c r="G4395" s="133">
        <v>8</v>
      </c>
      <c r="H4395" t="s">
        <v>245</v>
      </c>
      <c r="I4395" t="s">
        <v>576</v>
      </c>
      <c r="J4395" t="s">
        <v>484</v>
      </c>
      <c r="K4395" s="327">
        <v>0</v>
      </c>
      <c r="L4395" s="326">
        <v>0</v>
      </c>
      <c r="N4395" s="327">
        <v>2</v>
      </c>
      <c r="O4395" s="326">
        <v>1.5999999595806E-4</v>
      </c>
      <c r="P4395" s="326">
        <v>1</v>
      </c>
      <c r="Q4395" s="327">
        <v>2</v>
      </c>
      <c r="R4395" s="326">
        <v>1.99999994947575E-5</v>
      </c>
      <c r="S4395" s="325">
        <v>0.5</v>
      </c>
    </row>
    <row r="4396" spans="1:19" x14ac:dyDescent="0.25">
      <c r="A4396" t="s">
        <v>478</v>
      </c>
      <c r="B4396" t="s">
        <v>284</v>
      </c>
      <c r="C4396" t="s">
        <v>309</v>
      </c>
      <c r="D4396" t="s">
        <v>477</v>
      </c>
      <c r="E4396" t="s">
        <v>184</v>
      </c>
      <c r="F4396" t="s">
        <v>238</v>
      </c>
      <c r="G4396" s="133">
        <v>8</v>
      </c>
      <c r="H4396" t="s">
        <v>245</v>
      </c>
      <c r="I4396" t="s">
        <v>576</v>
      </c>
      <c r="J4396" t="s">
        <v>438</v>
      </c>
      <c r="K4396" s="327">
        <v>1106</v>
      </c>
      <c r="L4396" s="326">
        <v>1</v>
      </c>
      <c r="N4396" s="327">
        <v>12265</v>
      </c>
      <c r="O4396" s="326">
        <v>0.99984002113342285</v>
      </c>
      <c r="Q4396" s="327">
        <v>123381</v>
      </c>
      <c r="R4396" s="326">
        <v>0.99997001886367798</v>
      </c>
      <c r="S4396" s="325"/>
    </row>
    <row r="4397" spans="1:19" x14ac:dyDescent="0.25">
      <c r="A4397" t="s">
        <v>478</v>
      </c>
      <c r="B4397" t="s">
        <v>284</v>
      </c>
      <c r="C4397" t="s">
        <v>309</v>
      </c>
      <c r="D4397" t="s">
        <v>477</v>
      </c>
      <c r="E4397" t="s">
        <v>184</v>
      </c>
      <c r="F4397" t="s">
        <v>238</v>
      </c>
      <c r="G4397">
        <v>8</v>
      </c>
      <c r="H4397" t="s">
        <v>245</v>
      </c>
      <c r="I4397" t="s">
        <v>504</v>
      </c>
      <c r="J4397" t="s">
        <v>506</v>
      </c>
      <c r="K4397" s="142">
        <v>101</v>
      </c>
      <c r="L4397" s="326">
        <v>9.132000058889389E-2</v>
      </c>
      <c r="N4397" s="142">
        <v>961</v>
      </c>
      <c r="O4397" s="326">
        <v>7.8340001404285431E-2</v>
      </c>
      <c r="Q4397" s="142">
        <v>14319</v>
      </c>
      <c r="R4397" s="326">
        <v>0.11604999750852581</v>
      </c>
    </row>
    <row r="4398" spans="1:19" x14ac:dyDescent="0.25">
      <c r="A4398" t="s">
        <v>478</v>
      </c>
      <c r="B4398" t="s">
        <v>284</v>
      </c>
      <c r="C4398" t="s">
        <v>309</v>
      </c>
      <c r="D4398" t="s">
        <v>477</v>
      </c>
      <c r="E4398" t="s">
        <v>184</v>
      </c>
      <c r="F4398" t="s">
        <v>238</v>
      </c>
      <c r="G4398">
        <v>8</v>
      </c>
      <c r="H4398" t="s">
        <v>245</v>
      </c>
      <c r="I4398" t="s">
        <v>504</v>
      </c>
      <c r="J4398" t="s">
        <v>424</v>
      </c>
      <c r="K4398" s="142">
        <v>97</v>
      </c>
      <c r="L4398" s="326">
        <v>8.7700001895427704E-2</v>
      </c>
      <c r="M4398" s="326">
        <v>9.6519999206066132E-2</v>
      </c>
      <c r="N4398" s="142">
        <v>1311</v>
      </c>
      <c r="O4398" s="326">
        <v>0.1068700030446053</v>
      </c>
      <c r="P4398" s="326">
        <v>0.11596000194549561</v>
      </c>
      <c r="Q4398" s="142">
        <v>13286</v>
      </c>
      <c r="R4398" s="326">
        <v>0.1076800003647804</v>
      </c>
      <c r="S4398" s="326">
        <v>0.12182000279426571</v>
      </c>
    </row>
    <row r="4399" spans="1:19" x14ac:dyDescent="0.25">
      <c r="A4399" t="s">
        <v>478</v>
      </c>
      <c r="B4399" t="s">
        <v>284</v>
      </c>
      <c r="C4399" t="s">
        <v>309</v>
      </c>
      <c r="D4399" t="s">
        <v>477</v>
      </c>
      <c r="E4399" t="s">
        <v>184</v>
      </c>
      <c r="F4399" t="s">
        <v>238</v>
      </c>
      <c r="G4399" s="133">
        <v>8</v>
      </c>
      <c r="H4399" t="s">
        <v>245</v>
      </c>
      <c r="I4399" t="s">
        <v>504</v>
      </c>
      <c r="J4399" t="s">
        <v>455</v>
      </c>
      <c r="K4399" s="327">
        <v>428</v>
      </c>
      <c r="L4399" s="326">
        <v>0.38697999715805048</v>
      </c>
      <c r="M4399" s="326">
        <v>0.42587000131607061</v>
      </c>
      <c r="N4399" s="327">
        <v>4319</v>
      </c>
      <c r="O4399" s="326">
        <v>0.35207998752593989</v>
      </c>
      <c r="P4399" s="326">
        <v>0.38201001286506647</v>
      </c>
      <c r="Q4399" s="327">
        <v>43045</v>
      </c>
      <c r="R4399" s="326">
        <v>0.34887000918388372</v>
      </c>
      <c r="S4399" s="325">
        <v>0.39467000961303711</v>
      </c>
    </row>
    <row r="4400" spans="1:19" x14ac:dyDescent="0.25">
      <c r="A4400" t="s">
        <v>478</v>
      </c>
      <c r="B4400" t="s">
        <v>284</v>
      </c>
      <c r="C4400" t="s">
        <v>309</v>
      </c>
      <c r="D4400" t="s">
        <v>477</v>
      </c>
      <c r="E4400" t="s">
        <v>184</v>
      </c>
      <c r="F4400" t="s">
        <v>238</v>
      </c>
      <c r="G4400">
        <v>8</v>
      </c>
      <c r="H4400" t="s">
        <v>245</v>
      </c>
      <c r="I4400" t="s">
        <v>504</v>
      </c>
      <c r="J4400" t="s">
        <v>505</v>
      </c>
      <c r="K4400" s="142">
        <v>382</v>
      </c>
      <c r="L4400" s="326">
        <v>0.34538999199867249</v>
      </c>
      <c r="M4400" s="326">
        <v>0.38010001182556152</v>
      </c>
      <c r="N4400" s="142">
        <v>4637</v>
      </c>
      <c r="O4400" s="326">
        <v>0.37801000475883478</v>
      </c>
      <c r="P4400" s="326">
        <v>0.41014000773429871</v>
      </c>
      <c r="Q4400" s="142">
        <v>42835</v>
      </c>
      <c r="R4400" s="326">
        <v>0.34716999530792242</v>
      </c>
      <c r="S4400" s="326">
        <v>0.39274001121521002</v>
      </c>
    </row>
    <row r="4401" spans="1:19" x14ac:dyDescent="0.25">
      <c r="A4401" t="s">
        <v>478</v>
      </c>
      <c r="B4401" t="s">
        <v>284</v>
      </c>
      <c r="C4401" t="s">
        <v>309</v>
      </c>
      <c r="D4401" t="s">
        <v>477</v>
      </c>
      <c r="E4401" t="s">
        <v>184</v>
      </c>
      <c r="F4401" t="s">
        <v>238</v>
      </c>
      <c r="G4401" s="133">
        <v>8</v>
      </c>
      <c r="H4401" t="s">
        <v>245</v>
      </c>
      <c r="I4401" t="s">
        <v>504</v>
      </c>
      <c r="J4401" t="s">
        <v>503</v>
      </c>
      <c r="K4401" s="327">
        <v>98</v>
      </c>
      <c r="L4401" s="326">
        <v>8.8610000908374786E-2</v>
      </c>
      <c r="M4401" s="326">
        <v>9.7510002553462982E-2</v>
      </c>
      <c r="N4401" s="327">
        <v>1039</v>
      </c>
      <c r="O4401" s="326">
        <v>8.4700003266334534E-2</v>
      </c>
      <c r="P4401" s="326">
        <v>9.1899998486042023E-2</v>
      </c>
      <c r="Q4401" s="327">
        <v>9900</v>
      </c>
      <c r="R4401" s="326">
        <v>8.0239996314048767E-2</v>
      </c>
      <c r="S4401" s="325">
        <v>9.0769998729228973E-2</v>
      </c>
    </row>
    <row r="4402" spans="1:19" x14ac:dyDescent="0.25">
      <c r="A4402" t="s">
        <v>478</v>
      </c>
      <c r="B4402" t="s">
        <v>284</v>
      </c>
      <c r="C4402" t="s">
        <v>309</v>
      </c>
      <c r="D4402" t="s">
        <v>477</v>
      </c>
      <c r="E4402" t="s">
        <v>184</v>
      </c>
      <c r="F4402" t="s">
        <v>238</v>
      </c>
      <c r="G4402" s="133">
        <v>8</v>
      </c>
      <c r="H4402" t="s">
        <v>245</v>
      </c>
      <c r="I4402" t="s">
        <v>501</v>
      </c>
      <c r="J4402" t="s">
        <v>502</v>
      </c>
      <c r="K4402" s="327">
        <v>101</v>
      </c>
      <c r="L4402" s="326">
        <v>9.132000058889389E-2</v>
      </c>
      <c r="N4402" s="327">
        <v>961</v>
      </c>
      <c r="O4402" s="326">
        <v>7.8340001404285431E-2</v>
      </c>
      <c r="Q4402" s="327">
        <v>14319</v>
      </c>
      <c r="R4402" s="326">
        <v>0.11604999750852581</v>
      </c>
      <c r="S4402" s="325"/>
    </row>
    <row r="4403" spans="1:19" x14ac:dyDescent="0.25">
      <c r="A4403" t="s">
        <v>478</v>
      </c>
      <c r="B4403" t="s">
        <v>284</v>
      </c>
      <c r="C4403" t="s">
        <v>309</v>
      </c>
      <c r="D4403" t="s">
        <v>477</v>
      </c>
      <c r="E4403" t="s">
        <v>184</v>
      </c>
      <c r="F4403" t="s">
        <v>238</v>
      </c>
      <c r="G4403" s="133">
        <v>8</v>
      </c>
      <c r="H4403" t="s">
        <v>245</v>
      </c>
      <c r="I4403" t="s">
        <v>501</v>
      </c>
      <c r="J4403" t="s">
        <v>500</v>
      </c>
      <c r="K4403" s="327">
        <v>1005</v>
      </c>
      <c r="L4403" s="326">
        <v>0.9086800217628479</v>
      </c>
      <c r="M4403" s="326">
        <v>1</v>
      </c>
      <c r="N4403" s="327">
        <v>11306</v>
      </c>
      <c r="O4403" s="326">
        <v>0.92166000604629517</v>
      </c>
      <c r="P4403" s="326">
        <v>1</v>
      </c>
      <c r="Q4403" s="327">
        <v>109066</v>
      </c>
      <c r="R4403" s="326">
        <v>0.88394999504089355</v>
      </c>
      <c r="S4403" s="325">
        <v>1</v>
      </c>
    </row>
    <row r="4404" spans="1:19" x14ac:dyDescent="0.25">
      <c r="A4404" t="s">
        <v>478</v>
      </c>
      <c r="B4404" t="s">
        <v>284</v>
      </c>
      <c r="C4404" t="s">
        <v>309</v>
      </c>
      <c r="D4404" t="s">
        <v>477</v>
      </c>
      <c r="E4404" t="s">
        <v>184</v>
      </c>
      <c r="F4404" t="s">
        <v>238</v>
      </c>
      <c r="G4404">
        <v>8</v>
      </c>
      <c r="H4404" t="s">
        <v>245</v>
      </c>
      <c r="I4404" t="s">
        <v>577</v>
      </c>
      <c r="J4404" t="s">
        <v>493</v>
      </c>
      <c r="K4404" s="142">
        <v>71</v>
      </c>
      <c r="L4404" s="326">
        <v>6.419999897480011E-2</v>
      </c>
      <c r="N4404" s="142">
        <v>3568</v>
      </c>
      <c r="O4404" s="326">
        <v>0.29085999727249151</v>
      </c>
      <c r="Q4404" s="142">
        <v>45663</v>
      </c>
      <c r="R4404" s="326">
        <v>0.37009000778198242</v>
      </c>
    </row>
    <row r="4405" spans="1:19" x14ac:dyDescent="0.25">
      <c r="A4405" t="s">
        <v>478</v>
      </c>
      <c r="B4405" t="s">
        <v>284</v>
      </c>
      <c r="C4405" t="s">
        <v>309</v>
      </c>
      <c r="D4405" t="s">
        <v>477</v>
      </c>
      <c r="E4405" t="s">
        <v>184</v>
      </c>
      <c r="F4405" t="s">
        <v>238</v>
      </c>
      <c r="G4405" s="133">
        <v>8</v>
      </c>
      <c r="H4405" t="s">
        <v>245</v>
      </c>
      <c r="I4405" t="s">
        <v>577</v>
      </c>
      <c r="J4405" t="s">
        <v>492</v>
      </c>
      <c r="K4405" s="327">
        <v>866</v>
      </c>
      <c r="L4405" s="326">
        <v>0.78299999237060547</v>
      </c>
      <c r="M4405" s="326">
        <v>0.83670997619628906</v>
      </c>
      <c r="N4405" s="327">
        <v>6927</v>
      </c>
      <c r="O4405" s="326">
        <v>0.5646899938583374</v>
      </c>
      <c r="P4405" s="326">
        <v>0.79629999399185181</v>
      </c>
      <c r="Q4405" s="327">
        <v>63272</v>
      </c>
      <c r="R4405" s="326">
        <v>0.51279997825622559</v>
      </c>
      <c r="S4405" s="325">
        <v>0.81407999992370605</v>
      </c>
    </row>
    <row r="4406" spans="1:19" x14ac:dyDescent="0.25">
      <c r="A4406" t="s">
        <v>478</v>
      </c>
      <c r="B4406" t="s">
        <v>284</v>
      </c>
      <c r="C4406" t="s">
        <v>309</v>
      </c>
      <c r="D4406" t="s">
        <v>477</v>
      </c>
      <c r="E4406" t="s">
        <v>184</v>
      </c>
      <c r="F4406" t="s">
        <v>238</v>
      </c>
      <c r="G4406" s="133">
        <v>8</v>
      </c>
      <c r="H4406" t="s">
        <v>245</v>
      </c>
      <c r="I4406" t="s">
        <v>577</v>
      </c>
      <c r="J4406" t="s">
        <v>491</v>
      </c>
      <c r="K4406" s="327">
        <v>87</v>
      </c>
      <c r="L4406" s="326">
        <v>7.8659996390342712E-2</v>
      </c>
      <c r="M4406" s="326">
        <v>8.4059998393058777E-2</v>
      </c>
      <c r="N4406" s="327">
        <v>1072</v>
      </c>
      <c r="O4406" s="326">
        <v>8.7389998137950897E-2</v>
      </c>
      <c r="P4406" s="326">
        <v>0.1232300028204918</v>
      </c>
      <c r="Q4406" s="327">
        <v>9186</v>
      </c>
      <c r="R4406" s="326">
        <v>7.4450001120567322E-2</v>
      </c>
      <c r="S4406" s="325">
        <v>0.11818999797105791</v>
      </c>
    </row>
    <row r="4407" spans="1:19" x14ac:dyDescent="0.25">
      <c r="A4407" t="s">
        <v>478</v>
      </c>
      <c r="B4407" t="s">
        <v>284</v>
      </c>
      <c r="C4407" t="s">
        <v>309</v>
      </c>
      <c r="D4407" t="s">
        <v>477</v>
      </c>
      <c r="E4407" t="s">
        <v>184</v>
      </c>
      <c r="F4407" t="s">
        <v>238</v>
      </c>
      <c r="G4407">
        <v>8</v>
      </c>
      <c r="H4407" t="s">
        <v>245</v>
      </c>
      <c r="I4407" t="s">
        <v>577</v>
      </c>
      <c r="J4407" t="s">
        <v>490</v>
      </c>
      <c r="K4407" s="142">
        <v>34</v>
      </c>
      <c r="L4407" s="326">
        <v>3.0740000307559971E-2</v>
      </c>
      <c r="M4407" s="326">
        <v>3.2850001007318497E-2</v>
      </c>
      <c r="N4407" s="142">
        <v>412</v>
      </c>
      <c r="O4407" s="326">
        <v>3.3590000122785568E-2</v>
      </c>
      <c r="P4407" s="326">
        <v>4.7359999269247062E-2</v>
      </c>
      <c r="Q4407" s="142">
        <v>3071</v>
      </c>
      <c r="R4407" s="326">
        <v>2.489000000059605E-2</v>
      </c>
      <c r="S4407" s="326">
        <v>3.9510000497102737E-2</v>
      </c>
    </row>
    <row r="4408" spans="1:19" x14ac:dyDescent="0.25">
      <c r="A4408" t="s">
        <v>478</v>
      </c>
      <c r="B4408" t="s">
        <v>284</v>
      </c>
      <c r="C4408" t="s">
        <v>309</v>
      </c>
      <c r="D4408" t="s">
        <v>477</v>
      </c>
      <c r="E4408" t="s">
        <v>184</v>
      </c>
      <c r="F4408" t="s">
        <v>238</v>
      </c>
      <c r="G4408" s="133">
        <v>8</v>
      </c>
      <c r="H4408" t="s">
        <v>245</v>
      </c>
      <c r="I4408" t="s">
        <v>577</v>
      </c>
      <c r="J4408" t="s">
        <v>489</v>
      </c>
      <c r="K4408" s="327">
        <v>38</v>
      </c>
      <c r="L4408" s="326">
        <v>3.4359999001026147E-2</v>
      </c>
      <c r="M4408" s="326">
        <v>3.6710001528263092E-2</v>
      </c>
      <c r="N4408" s="327">
        <v>252</v>
      </c>
      <c r="O4408" s="326">
        <v>2.054000087082386E-2</v>
      </c>
      <c r="P4408" s="326">
        <v>2.8969999402761459E-2</v>
      </c>
      <c r="Q4408" s="327">
        <v>1819</v>
      </c>
      <c r="R4408" s="326">
        <v>1.473999954760075E-2</v>
      </c>
      <c r="S4408" s="325">
        <v>2.339999936521053E-2</v>
      </c>
    </row>
    <row r="4409" spans="1:19" x14ac:dyDescent="0.25">
      <c r="A4409" t="s">
        <v>478</v>
      </c>
      <c r="B4409" t="s">
        <v>284</v>
      </c>
      <c r="C4409" t="s">
        <v>309</v>
      </c>
      <c r="D4409" t="s">
        <v>477</v>
      </c>
      <c r="E4409" t="s">
        <v>184</v>
      </c>
      <c r="F4409" t="s">
        <v>238</v>
      </c>
      <c r="G4409" s="133">
        <v>8</v>
      </c>
      <c r="H4409" t="s">
        <v>245</v>
      </c>
      <c r="I4409" t="s">
        <v>577</v>
      </c>
      <c r="J4409" t="s">
        <v>488</v>
      </c>
      <c r="K4409" s="327">
        <v>10</v>
      </c>
      <c r="L4409" s="326">
        <v>9.0399999171495438E-3</v>
      </c>
      <c r="M4409" s="326">
        <v>9.6599999815225601E-3</v>
      </c>
      <c r="N4409" s="327">
        <v>36</v>
      </c>
      <c r="O4409" s="326">
        <v>2.9299999587237831E-3</v>
      </c>
      <c r="P4409" s="326">
        <v>4.1399998590350151E-3</v>
      </c>
      <c r="Q4409" s="327">
        <v>374</v>
      </c>
      <c r="R4409" s="326">
        <v>3.03000002168119E-3</v>
      </c>
      <c r="S4409" s="325">
        <v>4.8099998384714127E-3</v>
      </c>
    </row>
    <row r="4410" spans="1:19" x14ac:dyDescent="0.25">
      <c r="A4410" t="s">
        <v>478</v>
      </c>
      <c r="B4410" t="s">
        <v>284</v>
      </c>
      <c r="C4410" t="s">
        <v>309</v>
      </c>
      <c r="D4410" t="s">
        <v>477</v>
      </c>
      <c r="E4410" t="s">
        <v>184</v>
      </c>
      <c r="F4410" t="s">
        <v>238</v>
      </c>
      <c r="G4410">
        <v>8</v>
      </c>
      <c r="H4410" t="s">
        <v>245</v>
      </c>
      <c r="I4410" t="s">
        <v>499</v>
      </c>
      <c r="J4410" t="s">
        <v>261</v>
      </c>
      <c r="K4410" s="142">
        <v>1099</v>
      </c>
      <c r="L4410" s="326">
        <v>0.99366998672485352</v>
      </c>
      <c r="N4410" s="142">
        <v>12179</v>
      </c>
      <c r="O4410" s="326">
        <v>0.99282997846603394</v>
      </c>
      <c r="Q4410" s="142">
        <v>122496</v>
      </c>
      <c r="R4410" s="326">
        <v>0.99278998374938965</v>
      </c>
    </row>
    <row r="4411" spans="1:19" x14ac:dyDescent="0.25">
      <c r="A4411" t="s">
        <v>478</v>
      </c>
      <c r="B4411" t="s">
        <v>284</v>
      </c>
      <c r="C4411" t="s">
        <v>309</v>
      </c>
      <c r="D4411" t="s">
        <v>477</v>
      </c>
      <c r="E4411" t="s">
        <v>184</v>
      </c>
      <c r="F4411" t="s">
        <v>238</v>
      </c>
      <c r="G4411" s="133">
        <v>8</v>
      </c>
      <c r="H4411" t="s">
        <v>245</v>
      </c>
      <c r="I4411" t="s">
        <v>499</v>
      </c>
      <c r="J4411" t="s">
        <v>262</v>
      </c>
      <c r="K4411" s="327">
        <v>7</v>
      </c>
      <c r="L4411" s="326">
        <v>6.3299997709691516E-3</v>
      </c>
      <c r="N4411" s="327">
        <v>88</v>
      </c>
      <c r="O4411" s="326">
        <v>7.1700001135468483E-3</v>
      </c>
      <c r="Q4411" s="327">
        <v>889</v>
      </c>
      <c r="R4411" s="326">
        <v>7.2099999524652958E-3</v>
      </c>
      <c r="S4411" s="325"/>
    </row>
    <row r="4412" spans="1:19" x14ac:dyDescent="0.25">
      <c r="A4412" t="s">
        <v>478</v>
      </c>
      <c r="B4412" t="s">
        <v>284</v>
      </c>
      <c r="C4412" t="s">
        <v>309</v>
      </c>
      <c r="D4412" t="s">
        <v>477</v>
      </c>
      <c r="E4412" t="s">
        <v>184</v>
      </c>
      <c r="F4412" t="s">
        <v>238</v>
      </c>
      <c r="G4412">
        <v>8</v>
      </c>
      <c r="H4412" t="s">
        <v>245</v>
      </c>
      <c r="I4412" t="s">
        <v>578</v>
      </c>
      <c r="J4412" t="s">
        <v>498</v>
      </c>
      <c r="K4412" s="142">
        <v>85</v>
      </c>
      <c r="L4412" s="326">
        <v>7.6849997043609619E-2</v>
      </c>
      <c r="N4412" s="142">
        <v>2713</v>
      </c>
      <c r="O4412" s="326">
        <v>0.2211599946022034</v>
      </c>
      <c r="Q4412" s="142">
        <v>17871</v>
      </c>
      <c r="R4412" s="326">
        <v>0.1448400020599365</v>
      </c>
    </row>
    <row r="4413" spans="1:19" x14ac:dyDescent="0.25">
      <c r="A4413" t="s">
        <v>478</v>
      </c>
      <c r="B4413" t="s">
        <v>284</v>
      </c>
      <c r="C4413" t="s">
        <v>309</v>
      </c>
      <c r="D4413" t="s">
        <v>477</v>
      </c>
      <c r="E4413" t="s">
        <v>184</v>
      </c>
      <c r="F4413" t="s">
        <v>238</v>
      </c>
      <c r="G4413" s="133">
        <v>8</v>
      </c>
      <c r="H4413" t="s">
        <v>245</v>
      </c>
      <c r="I4413" t="s">
        <v>578</v>
      </c>
      <c r="J4413" t="s">
        <v>497</v>
      </c>
      <c r="K4413" s="327">
        <v>259</v>
      </c>
      <c r="L4413" s="326">
        <v>0.23418000340461731</v>
      </c>
      <c r="N4413" s="327">
        <v>2240</v>
      </c>
      <c r="O4413" s="326">
        <v>0.18260000646114349</v>
      </c>
      <c r="Q4413" s="327">
        <v>21943</v>
      </c>
      <c r="R4413" s="326">
        <v>0.17783999443054199</v>
      </c>
      <c r="S4413" s="325"/>
    </row>
    <row r="4414" spans="1:19" x14ac:dyDescent="0.25">
      <c r="A4414" t="s">
        <v>478</v>
      </c>
      <c r="B4414" t="s">
        <v>284</v>
      </c>
      <c r="C4414" t="s">
        <v>309</v>
      </c>
      <c r="D4414" t="s">
        <v>477</v>
      </c>
      <c r="E4414" t="s">
        <v>184</v>
      </c>
      <c r="F4414" t="s">
        <v>238</v>
      </c>
      <c r="G4414" s="133">
        <v>8</v>
      </c>
      <c r="H4414" t="s">
        <v>245</v>
      </c>
      <c r="I4414" t="s">
        <v>578</v>
      </c>
      <c r="J4414" t="s">
        <v>496</v>
      </c>
      <c r="K4414" s="327">
        <v>317</v>
      </c>
      <c r="L4414" s="326">
        <v>0.28661999106407171</v>
      </c>
      <c r="N4414" s="327">
        <v>2633</v>
      </c>
      <c r="O4414" s="326">
        <v>0.21464000642299649</v>
      </c>
      <c r="Q4414" s="327">
        <v>25988</v>
      </c>
      <c r="R4414" s="326">
        <v>0.21062999963760379</v>
      </c>
      <c r="S4414" s="325"/>
    </row>
    <row r="4415" spans="1:19" x14ac:dyDescent="0.25">
      <c r="A4415" t="s">
        <v>478</v>
      </c>
      <c r="B4415" t="s">
        <v>284</v>
      </c>
      <c r="C4415" t="s">
        <v>309</v>
      </c>
      <c r="D4415" t="s">
        <v>477</v>
      </c>
      <c r="E4415" t="s">
        <v>184</v>
      </c>
      <c r="F4415" t="s">
        <v>238</v>
      </c>
      <c r="G4415" s="133">
        <v>8</v>
      </c>
      <c r="H4415" t="s">
        <v>245</v>
      </c>
      <c r="I4415" t="s">
        <v>578</v>
      </c>
      <c r="J4415" t="s">
        <v>495</v>
      </c>
      <c r="K4415" s="327">
        <v>301</v>
      </c>
      <c r="L4415" s="326">
        <v>0.27215000987052917</v>
      </c>
      <c r="N4415" s="327">
        <v>2581</v>
      </c>
      <c r="O4415" s="326">
        <v>0.21040000021457669</v>
      </c>
      <c r="Q4415" s="327">
        <v>27975</v>
      </c>
      <c r="R4415" s="326">
        <v>0.22673000395298001</v>
      </c>
      <c r="S4415" s="325"/>
    </row>
    <row r="4416" spans="1:19" x14ac:dyDescent="0.25">
      <c r="A4416" t="s">
        <v>478</v>
      </c>
      <c r="B4416" t="s">
        <v>284</v>
      </c>
      <c r="C4416" t="s">
        <v>309</v>
      </c>
      <c r="D4416" t="s">
        <v>477</v>
      </c>
      <c r="E4416" t="s">
        <v>184</v>
      </c>
      <c r="F4416" t="s">
        <v>238</v>
      </c>
      <c r="G4416" s="133">
        <v>8</v>
      </c>
      <c r="H4416" t="s">
        <v>245</v>
      </c>
      <c r="I4416" t="s">
        <v>578</v>
      </c>
      <c r="J4416" t="s">
        <v>494</v>
      </c>
      <c r="K4416" s="327">
        <v>144</v>
      </c>
      <c r="L4416" s="326">
        <v>0.13019999861717221</v>
      </c>
      <c r="N4416" s="327">
        <v>2100</v>
      </c>
      <c r="O4416" s="326">
        <v>0.1711899936199188</v>
      </c>
      <c r="Q4416" s="327">
        <v>29608</v>
      </c>
      <c r="R4416" s="326">
        <v>0.23995999991893771</v>
      </c>
      <c r="S4416" s="325"/>
    </row>
    <row r="4417" spans="1:19" x14ac:dyDescent="0.25">
      <c r="A4417" t="s">
        <v>478</v>
      </c>
      <c r="B4417" t="s">
        <v>284</v>
      </c>
      <c r="C4417" t="s">
        <v>309</v>
      </c>
      <c r="D4417" t="s">
        <v>477</v>
      </c>
      <c r="E4417" t="s">
        <v>184</v>
      </c>
      <c r="F4417" t="s">
        <v>238</v>
      </c>
      <c r="G4417" s="133">
        <v>8</v>
      </c>
      <c r="H4417" t="s">
        <v>245</v>
      </c>
      <c r="I4417" t="s">
        <v>476</v>
      </c>
      <c r="J4417" t="s">
        <v>482</v>
      </c>
      <c r="K4417" s="327">
        <v>805</v>
      </c>
      <c r="L4417" s="326">
        <v>0.72785001993179321</v>
      </c>
      <c r="M4417" s="326">
        <v>0.75023001432418823</v>
      </c>
      <c r="N4417" s="327">
        <v>8908</v>
      </c>
      <c r="O4417" s="326">
        <v>0.72618001699447632</v>
      </c>
      <c r="P4417" s="326">
        <v>0.75383001565933228</v>
      </c>
      <c r="Q4417" s="327">
        <v>91484</v>
      </c>
      <c r="R4417" s="326">
        <v>0.74145001173019409</v>
      </c>
      <c r="S4417" s="325">
        <v>0.77395999431610107</v>
      </c>
    </row>
    <row r="4418" spans="1:19" x14ac:dyDescent="0.25">
      <c r="A4418" t="s">
        <v>478</v>
      </c>
      <c r="B4418" t="s">
        <v>284</v>
      </c>
      <c r="C4418" t="s">
        <v>309</v>
      </c>
      <c r="D4418" t="s">
        <v>477</v>
      </c>
      <c r="E4418" t="s">
        <v>184</v>
      </c>
      <c r="F4418" t="s">
        <v>238</v>
      </c>
      <c r="G4418" s="133">
        <v>8</v>
      </c>
      <c r="H4418" t="s">
        <v>245</v>
      </c>
      <c r="I4418" t="s">
        <v>476</v>
      </c>
      <c r="J4418" t="s">
        <v>481</v>
      </c>
      <c r="K4418" s="327">
        <v>105</v>
      </c>
      <c r="L4418" s="326">
        <v>9.4939999282360077E-2</v>
      </c>
      <c r="M4418" s="326">
        <v>9.7860001027584076E-2</v>
      </c>
      <c r="N4418" s="327">
        <v>1293</v>
      </c>
      <c r="O4418" s="326">
        <v>0.1054000034928322</v>
      </c>
      <c r="P4418" s="326">
        <v>0.10942000150680541</v>
      </c>
      <c r="Q4418" s="327">
        <v>12086</v>
      </c>
      <c r="R4418" s="326">
        <v>9.7949996590614319E-2</v>
      </c>
      <c r="S4418" s="325">
        <v>0.1022500023245811</v>
      </c>
    </row>
    <row r="4419" spans="1:19" x14ac:dyDescent="0.25">
      <c r="A4419" t="s">
        <v>478</v>
      </c>
      <c r="B4419" t="s">
        <v>284</v>
      </c>
      <c r="C4419" t="s">
        <v>309</v>
      </c>
      <c r="D4419" t="s">
        <v>477</v>
      </c>
      <c r="E4419" t="s">
        <v>184</v>
      </c>
      <c r="F4419" t="s">
        <v>238</v>
      </c>
      <c r="G4419">
        <v>8</v>
      </c>
      <c r="H4419" t="s">
        <v>245</v>
      </c>
      <c r="I4419" t="s">
        <v>476</v>
      </c>
      <c r="J4419" t="s">
        <v>480</v>
      </c>
      <c r="K4419" s="142">
        <v>86</v>
      </c>
      <c r="L4419" s="326">
        <v>7.7760003507137299E-2</v>
      </c>
      <c r="M4419" s="326">
        <v>8.0150000751018524E-2</v>
      </c>
      <c r="N4419" s="142">
        <v>938</v>
      </c>
      <c r="O4419" s="326">
        <v>7.647000253200531E-2</v>
      </c>
      <c r="P4419" s="326">
        <v>7.937999814748764E-2</v>
      </c>
      <c r="Q4419" s="142">
        <v>8487</v>
      </c>
      <c r="R4419" s="326">
        <v>6.8779997527599335E-2</v>
      </c>
      <c r="S4419" s="326">
        <v>7.1800000965595245E-2</v>
      </c>
    </row>
    <row r="4420" spans="1:19" x14ac:dyDescent="0.25">
      <c r="A4420" t="s">
        <v>478</v>
      </c>
      <c r="B4420" t="s">
        <v>284</v>
      </c>
      <c r="C4420" t="s">
        <v>309</v>
      </c>
      <c r="D4420" t="s">
        <v>477</v>
      </c>
      <c r="E4420" t="s">
        <v>184</v>
      </c>
      <c r="F4420" t="s">
        <v>238</v>
      </c>
      <c r="G4420">
        <v>8</v>
      </c>
      <c r="H4420" t="s">
        <v>245</v>
      </c>
      <c r="I4420" t="s">
        <v>476</v>
      </c>
      <c r="J4420" t="s">
        <v>479</v>
      </c>
      <c r="K4420" s="142">
        <v>33</v>
      </c>
      <c r="L4420" s="326">
        <v>2.983999997377396E-2</v>
      </c>
      <c r="N4420" s="142">
        <v>450</v>
      </c>
      <c r="O4420" s="326">
        <v>3.6680001765489578E-2</v>
      </c>
      <c r="Q4420" s="142">
        <v>5183</v>
      </c>
      <c r="R4420" s="326">
        <v>4.2010001838207238E-2</v>
      </c>
    </row>
    <row r="4421" spans="1:19" x14ac:dyDescent="0.25">
      <c r="A4421" t="s">
        <v>478</v>
      </c>
      <c r="B4421" t="s">
        <v>284</v>
      </c>
      <c r="C4421" t="s">
        <v>309</v>
      </c>
      <c r="D4421" t="s">
        <v>477</v>
      </c>
      <c r="E4421" t="s">
        <v>184</v>
      </c>
      <c r="F4421" t="s">
        <v>238</v>
      </c>
      <c r="G4421">
        <v>8</v>
      </c>
      <c r="H4421" t="s">
        <v>245</v>
      </c>
      <c r="I4421" t="s">
        <v>476</v>
      </c>
      <c r="J4421" t="s">
        <v>475</v>
      </c>
      <c r="K4421" s="142">
        <v>77</v>
      </c>
      <c r="L4421" s="326">
        <v>6.9619998335838318E-2</v>
      </c>
      <c r="M4421" s="326">
        <v>7.1759998798370361E-2</v>
      </c>
      <c r="N4421" s="142">
        <v>678</v>
      </c>
      <c r="O4421" s="326">
        <v>5.5270001292228699E-2</v>
      </c>
      <c r="P4421" s="326">
        <v>5.7369999587535858E-2</v>
      </c>
      <c r="Q4421" s="142">
        <v>6145</v>
      </c>
      <c r="R4421" s="326">
        <v>4.9800001084804528E-2</v>
      </c>
      <c r="S4421" s="326">
        <v>5.1989998668432243E-2</v>
      </c>
    </row>
    <row r="4422" spans="1:19" x14ac:dyDescent="0.25">
      <c r="A4422" t="s">
        <v>478</v>
      </c>
      <c r="B4422" t="s">
        <v>284</v>
      </c>
      <c r="C4422" t="s">
        <v>309</v>
      </c>
      <c r="D4422" t="s">
        <v>477</v>
      </c>
      <c r="E4422" t="s">
        <v>164</v>
      </c>
      <c r="F4422" t="s">
        <v>165</v>
      </c>
      <c r="G4422" s="133">
        <v>20</v>
      </c>
      <c r="H4422" t="s">
        <v>274</v>
      </c>
      <c r="I4422" t="s">
        <v>525</v>
      </c>
      <c r="J4422" t="s">
        <v>530</v>
      </c>
      <c r="K4422" s="327">
        <v>5</v>
      </c>
      <c r="L4422" s="326">
        <v>3.7400000728666778E-3</v>
      </c>
      <c r="N4422" s="327">
        <v>35</v>
      </c>
      <c r="O4422" s="326">
        <v>5.260000005364418E-3</v>
      </c>
      <c r="Q4422" s="327">
        <v>595</v>
      </c>
      <c r="R4422" s="326">
        <v>4.8199999146163464E-3</v>
      </c>
      <c r="S4422" s="325"/>
    </row>
    <row r="4423" spans="1:19" x14ac:dyDescent="0.25">
      <c r="A4423" t="s">
        <v>478</v>
      </c>
      <c r="B4423" t="s">
        <v>284</v>
      </c>
      <c r="C4423" t="s">
        <v>309</v>
      </c>
      <c r="D4423" t="s">
        <v>477</v>
      </c>
      <c r="E4423" t="s">
        <v>164</v>
      </c>
      <c r="F4423" t="s">
        <v>165</v>
      </c>
      <c r="G4423">
        <v>20</v>
      </c>
      <c r="H4423" t="s">
        <v>274</v>
      </c>
      <c r="I4423" t="s">
        <v>525</v>
      </c>
      <c r="J4423" t="s">
        <v>529</v>
      </c>
      <c r="K4423" s="142">
        <v>62</v>
      </c>
      <c r="L4423" s="326">
        <v>4.6410001814365387E-2</v>
      </c>
      <c r="N4423" s="142">
        <v>280</v>
      </c>
      <c r="O4423" s="326">
        <v>4.2109999805688858E-2</v>
      </c>
      <c r="Q4423" s="142">
        <v>4962</v>
      </c>
      <c r="R4423" s="326">
        <v>4.0219999849796302E-2</v>
      </c>
    </row>
    <row r="4424" spans="1:19" x14ac:dyDescent="0.25">
      <c r="A4424" t="s">
        <v>478</v>
      </c>
      <c r="B4424" t="s">
        <v>284</v>
      </c>
      <c r="C4424" t="s">
        <v>309</v>
      </c>
      <c r="D4424" t="s">
        <v>477</v>
      </c>
      <c r="E4424" t="s">
        <v>164</v>
      </c>
      <c r="F4424" t="s">
        <v>165</v>
      </c>
      <c r="G4424" s="133">
        <v>20</v>
      </c>
      <c r="H4424" t="s">
        <v>274</v>
      </c>
      <c r="I4424" t="s">
        <v>525</v>
      </c>
      <c r="J4424" t="s">
        <v>528</v>
      </c>
      <c r="K4424" s="327">
        <v>132</v>
      </c>
      <c r="L4424" s="326">
        <v>9.8800003528594971E-2</v>
      </c>
      <c r="N4424" s="327">
        <v>858</v>
      </c>
      <c r="O4424" s="326">
        <v>0.129040002822876</v>
      </c>
      <c r="Q4424" s="327">
        <v>15699</v>
      </c>
      <c r="R4424" s="326">
        <v>0.12724000215530401</v>
      </c>
      <c r="S4424" s="325"/>
    </row>
    <row r="4425" spans="1:19" x14ac:dyDescent="0.25">
      <c r="A4425" t="s">
        <v>478</v>
      </c>
      <c r="B4425" t="s">
        <v>284</v>
      </c>
      <c r="C4425" t="s">
        <v>309</v>
      </c>
      <c r="D4425" t="s">
        <v>477</v>
      </c>
      <c r="E4425" t="s">
        <v>164</v>
      </c>
      <c r="F4425" t="s">
        <v>165</v>
      </c>
      <c r="G4425" s="133">
        <v>20</v>
      </c>
      <c r="H4425" t="s">
        <v>274</v>
      </c>
      <c r="I4425" t="s">
        <v>525</v>
      </c>
      <c r="J4425" t="s">
        <v>527</v>
      </c>
      <c r="K4425" s="327">
        <v>299</v>
      </c>
      <c r="L4425" s="326">
        <v>0.223800003528595</v>
      </c>
      <c r="N4425" s="327">
        <v>1597</v>
      </c>
      <c r="O4425" s="326">
        <v>0.24018999934196469</v>
      </c>
      <c r="Q4425" s="327">
        <v>30576</v>
      </c>
      <c r="R4425" s="326">
        <v>0.2478100061416626</v>
      </c>
      <c r="S4425" s="325"/>
    </row>
    <row r="4426" spans="1:19" x14ac:dyDescent="0.25">
      <c r="A4426" t="s">
        <v>478</v>
      </c>
      <c r="B4426" t="s">
        <v>284</v>
      </c>
      <c r="C4426" t="s">
        <v>309</v>
      </c>
      <c r="D4426" t="s">
        <v>477</v>
      </c>
      <c r="E4426" t="s">
        <v>164</v>
      </c>
      <c r="F4426" t="s">
        <v>165</v>
      </c>
      <c r="G4426">
        <v>20</v>
      </c>
      <c r="H4426" t="s">
        <v>274</v>
      </c>
      <c r="I4426" t="s">
        <v>525</v>
      </c>
      <c r="J4426" t="s">
        <v>526</v>
      </c>
      <c r="K4426" s="142">
        <v>312</v>
      </c>
      <c r="L4426" s="326">
        <v>0.23352999985218051</v>
      </c>
      <c r="N4426" s="142">
        <v>1560</v>
      </c>
      <c r="O4426" s="326">
        <v>0.23462000489234919</v>
      </c>
      <c r="Q4426" s="142">
        <v>30917</v>
      </c>
      <c r="R4426" s="326">
        <v>0.25056999921798712</v>
      </c>
    </row>
    <row r="4427" spans="1:19" x14ac:dyDescent="0.25">
      <c r="A4427" t="s">
        <v>478</v>
      </c>
      <c r="B4427" t="s">
        <v>284</v>
      </c>
      <c r="C4427" t="s">
        <v>309</v>
      </c>
      <c r="D4427" t="s">
        <v>477</v>
      </c>
      <c r="E4427" t="s">
        <v>164</v>
      </c>
      <c r="F4427" t="s">
        <v>165</v>
      </c>
      <c r="G4427" s="133">
        <v>20</v>
      </c>
      <c r="H4427" t="s">
        <v>274</v>
      </c>
      <c r="I4427" t="s">
        <v>525</v>
      </c>
      <c r="J4427" t="s">
        <v>259</v>
      </c>
      <c r="K4427" s="327">
        <v>306</v>
      </c>
      <c r="L4427" s="326">
        <v>0.2290399968624115</v>
      </c>
      <c r="N4427" s="327">
        <v>1290</v>
      </c>
      <c r="O4427" s="326">
        <v>0.194010004401207</v>
      </c>
      <c r="Q4427" s="327">
        <v>23351</v>
      </c>
      <c r="R4427" s="326">
        <v>0.18925000727176669</v>
      </c>
      <c r="S4427" s="325"/>
    </row>
    <row r="4428" spans="1:19" x14ac:dyDescent="0.25">
      <c r="A4428" t="s">
        <v>478</v>
      </c>
      <c r="B4428" t="s">
        <v>284</v>
      </c>
      <c r="C4428" t="s">
        <v>309</v>
      </c>
      <c r="D4428" t="s">
        <v>477</v>
      </c>
      <c r="E4428" t="s">
        <v>164</v>
      </c>
      <c r="F4428" t="s">
        <v>165</v>
      </c>
      <c r="G4428">
        <v>20</v>
      </c>
      <c r="H4428" t="s">
        <v>274</v>
      </c>
      <c r="I4428" t="s">
        <v>525</v>
      </c>
      <c r="J4428" t="s">
        <v>260</v>
      </c>
      <c r="K4428" s="142">
        <v>220</v>
      </c>
      <c r="L4428" s="326">
        <v>0.164670005440712</v>
      </c>
      <c r="N4428" s="142">
        <v>1029</v>
      </c>
      <c r="O4428" s="326">
        <v>0.15476000308990481</v>
      </c>
      <c r="Q4428" s="142">
        <v>17285</v>
      </c>
      <c r="R4428" s="326">
        <v>0.14009000360965729</v>
      </c>
    </row>
    <row r="4429" spans="1:19" x14ac:dyDescent="0.25">
      <c r="A4429" t="s">
        <v>478</v>
      </c>
      <c r="B4429" t="s">
        <v>284</v>
      </c>
      <c r="C4429" t="s">
        <v>309</v>
      </c>
      <c r="D4429" t="s">
        <v>477</v>
      </c>
      <c r="E4429" t="s">
        <v>164</v>
      </c>
      <c r="F4429" t="s">
        <v>165</v>
      </c>
      <c r="G4429" s="133">
        <v>20</v>
      </c>
      <c r="H4429" t="s">
        <v>274</v>
      </c>
      <c r="I4429" t="s">
        <v>521</v>
      </c>
      <c r="J4429" t="s">
        <v>524</v>
      </c>
      <c r="K4429" s="327">
        <v>1108</v>
      </c>
      <c r="L4429" s="326">
        <v>0.82933998107910156</v>
      </c>
      <c r="M4429" s="326">
        <v>0.85361999273300171</v>
      </c>
      <c r="N4429" s="327">
        <v>5503</v>
      </c>
      <c r="O4429" s="326">
        <v>0.82763999700546265</v>
      </c>
      <c r="P4429" s="326">
        <v>0.85503000020980835</v>
      </c>
      <c r="Q4429" s="327">
        <v>99716</v>
      </c>
      <c r="R4429" s="326">
        <v>0.80817002058029175</v>
      </c>
      <c r="S4429" s="325">
        <v>0.84360998868942261</v>
      </c>
    </row>
    <row r="4430" spans="1:19" x14ac:dyDescent="0.25">
      <c r="A4430" t="s">
        <v>478</v>
      </c>
      <c r="B4430" t="s">
        <v>284</v>
      </c>
      <c r="C4430" t="s">
        <v>309</v>
      </c>
      <c r="D4430" t="s">
        <v>477</v>
      </c>
      <c r="E4430" t="s">
        <v>164</v>
      </c>
      <c r="F4430" t="s">
        <v>165</v>
      </c>
      <c r="G4430" s="133">
        <v>20</v>
      </c>
      <c r="H4430" t="s">
        <v>274</v>
      </c>
      <c r="I4430" t="s">
        <v>521</v>
      </c>
      <c r="J4430" t="s">
        <v>523</v>
      </c>
      <c r="K4430" s="327">
        <v>123</v>
      </c>
      <c r="L4430" s="326">
        <v>9.2069998383522034E-2</v>
      </c>
      <c r="M4430" s="326">
        <v>9.4760000705718994E-2</v>
      </c>
      <c r="N4430" s="327">
        <v>568</v>
      </c>
      <c r="O4430" s="326">
        <v>8.5430003702640533E-2</v>
      </c>
      <c r="P4430" s="326">
        <v>8.8249996304512024E-2</v>
      </c>
      <c r="Q4430" s="327">
        <v>10969</v>
      </c>
      <c r="R4430" s="326">
        <v>8.8899999856948853E-2</v>
      </c>
      <c r="S4430" s="325">
        <v>9.2799998819828033E-2</v>
      </c>
    </row>
    <row r="4431" spans="1:19" x14ac:dyDescent="0.25">
      <c r="A4431" t="s">
        <v>478</v>
      </c>
      <c r="B4431" t="s">
        <v>284</v>
      </c>
      <c r="C4431" t="s">
        <v>309</v>
      </c>
      <c r="D4431" t="s">
        <v>477</v>
      </c>
      <c r="E4431" t="s">
        <v>164</v>
      </c>
      <c r="F4431" t="s">
        <v>165</v>
      </c>
      <c r="G4431" s="133">
        <v>20</v>
      </c>
      <c r="H4431" t="s">
        <v>274</v>
      </c>
      <c r="I4431" t="s">
        <v>521</v>
      </c>
      <c r="J4431" t="s">
        <v>522</v>
      </c>
      <c r="K4431" s="327">
        <v>67</v>
      </c>
      <c r="L4431" s="326">
        <v>5.0149999558925629E-2</v>
      </c>
      <c r="M4431" s="326">
        <v>5.16199991106987E-2</v>
      </c>
      <c r="N4431" s="327">
        <v>365</v>
      </c>
      <c r="O4431" s="326">
        <v>5.4900001734495163E-2</v>
      </c>
      <c r="P4431" s="326">
        <v>5.6710001081228263E-2</v>
      </c>
      <c r="Q4431" s="327">
        <v>7517</v>
      </c>
      <c r="R4431" s="326">
        <v>6.0920000076293952E-2</v>
      </c>
      <c r="S4431" s="325">
        <v>6.3589997589588165E-2</v>
      </c>
    </row>
    <row r="4432" spans="1:19" x14ac:dyDescent="0.25">
      <c r="A4432" t="s">
        <v>478</v>
      </c>
      <c r="B4432" t="s">
        <v>284</v>
      </c>
      <c r="C4432" t="s">
        <v>309</v>
      </c>
      <c r="D4432" t="s">
        <v>477</v>
      </c>
      <c r="E4432" t="s">
        <v>164</v>
      </c>
      <c r="F4432" t="s">
        <v>165</v>
      </c>
      <c r="G4432" s="133">
        <v>20</v>
      </c>
      <c r="H4432" t="s">
        <v>274</v>
      </c>
      <c r="I4432" t="s">
        <v>521</v>
      </c>
      <c r="J4432" t="s">
        <v>438</v>
      </c>
      <c r="K4432" s="327">
        <v>38</v>
      </c>
      <c r="L4432" s="326">
        <v>2.844000048935413E-2</v>
      </c>
      <c r="N4432" s="327">
        <v>213</v>
      </c>
      <c r="O4432" s="326">
        <v>3.2030001282691963E-2</v>
      </c>
      <c r="Q4432" s="327">
        <v>5183</v>
      </c>
      <c r="R4432" s="326">
        <v>4.2010001838207238E-2</v>
      </c>
      <c r="S4432" s="325"/>
    </row>
    <row r="4433" spans="1:19" x14ac:dyDescent="0.25">
      <c r="A4433" t="s">
        <v>478</v>
      </c>
      <c r="B4433" t="s">
        <v>284</v>
      </c>
      <c r="C4433" t="s">
        <v>309</v>
      </c>
      <c r="D4433" t="s">
        <v>477</v>
      </c>
      <c r="E4433" t="s">
        <v>164</v>
      </c>
      <c r="F4433" t="s">
        <v>165</v>
      </c>
      <c r="G4433">
        <v>20</v>
      </c>
      <c r="H4433" t="s">
        <v>274</v>
      </c>
      <c r="I4433" t="s">
        <v>517</v>
      </c>
      <c r="J4433" t="s">
        <v>520</v>
      </c>
      <c r="K4433" s="142">
        <v>458</v>
      </c>
      <c r="L4433" s="326">
        <v>0.3428100049495697</v>
      </c>
      <c r="N4433" s="142">
        <v>2271</v>
      </c>
      <c r="O4433" s="326">
        <v>0.3415600061416626</v>
      </c>
      <c r="Q4433" s="142">
        <v>43571</v>
      </c>
      <c r="R4433" s="326">
        <v>0.35313001275062561</v>
      </c>
    </row>
    <row r="4434" spans="1:19" x14ac:dyDescent="0.25">
      <c r="A4434" t="s">
        <v>478</v>
      </c>
      <c r="B4434" t="s">
        <v>284</v>
      </c>
      <c r="C4434" t="s">
        <v>309</v>
      </c>
      <c r="D4434" t="s">
        <v>477</v>
      </c>
      <c r="E4434" t="s">
        <v>164</v>
      </c>
      <c r="F4434" t="s">
        <v>165</v>
      </c>
      <c r="G4434" s="133">
        <v>20</v>
      </c>
      <c r="H4434" t="s">
        <v>274</v>
      </c>
      <c r="I4434" t="s">
        <v>517</v>
      </c>
      <c r="J4434" t="s">
        <v>519</v>
      </c>
      <c r="K4434" s="327">
        <v>340</v>
      </c>
      <c r="L4434" s="326">
        <v>0.25448998808860779</v>
      </c>
      <c r="N4434" s="327">
        <v>1912</v>
      </c>
      <c r="O4434" s="326">
        <v>0.28755998611450201</v>
      </c>
      <c r="Q4434" s="327">
        <v>34904</v>
      </c>
      <c r="R4434" s="326">
        <v>0.28288999199867249</v>
      </c>
      <c r="S4434" s="325"/>
    </row>
    <row r="4435" spans="1:19" x14ac:dyDescent="0.25">
      <c r="A4435" t="s">
        <v>478</v>
      </c>
      <c r="B4435" t="s">
        <v>284</v>
      </c>
      <c r="C4435" t="s">
        <v>309</v>
      </c>
      <c r="D4435" t="s">
        <v>477</v>
      </c>
      <c r="E4435" t="s">
        <v>164</v>
      </c>
      <c r="F4435" t="s">
        <v>165</v>
      </c>
      <c r="G4435">
        <v>20</v>
      </c>
      <c r="H4435" t="s">
        <v>274</v>
      </c>
      <c r="I4435" t="s">
        <v>517</v>
      </c>
      <c r="J4435" t="s">
        <v>518</v>
      </c>
      <c r="K4435" s="142">
        <v>538</v>
      </c>
      <c r="L4435" s="326">
        <v>0.40268999338150019</v>
      </c>
      <c r="N4435" s="142">
        <v>2466</v>
      </c>
      <c r="O4435" s="326">
        <v>0.37088000774383539</v>
      </c>
      <c r="Q4435" s="142">
        <v>44910</v>
      </c>
      <c r="R4435" s="326">
        <v>0.3639799952507019</v>
      </c>
    </row>
    <row r="4436" spans="1:19" x14ac:dyDescent="0.25">
      <c r="A4436" t="s">
        <v>478</v>
      </c>
      <c r="B4436" t="s">
        <v>284</v>
      </c>
      <c r="C4436" t="s">
        <v>309</v>
      </c>
      <c r="D4436" t="s">
        <v>477</v>
      </c>
      <c r="E4436" t="s">
        <v>164</v>
      </c>
      <c r="F4436" t="s">
        <v>165</v>
      </c>
      <c r="G4436" s="133">
        <v>20</v>
      </c>
      <c r="H4436" t="s">
        <v>274</v>
      </c>
      <c r="I4436" t="s">
        <v>513</v>
      </c>
      <c r="J4436" t="s">
        <v>516</v>
      </c>
      <c r="K4436" s="327">
        <v>51</v>
      </c>
      <c r="L4436" s="326">
        <v>3.8169998675584793E-2</v>
      </c>
      <c r="M4436" s="326">
        <v>4.0059998631477363E-2</v>
      </c>
      <c r="N4436" s="327">
        <v>297</v>
      </c>
      <c r="O4436" s="326">
        <v>4.4670000672340393E-2</v>
      </c>
      <c r="P4436" s="326">
        <v>4.6969998627901077E-2</v>
      </c>
      <c r="Q4436" s="327">
        <v>4179</v>
      </c>
      <c r="R4436" s="326">
        <v>3.3870000392198563E-2</v>
      </c>
      <c r="S4436" s="325">
        <v>3.8320001214742661E-2</v>
      </c>
    </row>
    <row r="4437" spans="1:19" x14ac:dyDescent="0.25">
      <c r="A4437" t="s">
        <v>478</v>
      </c>
      <c r="B4437" t="s">
        <v>284</v>
      </c>
      <c r="C4437" t="s">
        <v>309</v>
      </c>
      <c r="D4437" t="s">
        <v>477</v>
      </c>
      <c r="E4437" t="s">
        <v>164</v>
      </c>
      <c r="F4437" t="s">
        <v>165</v>
      </c>
      <c r="G4437">
        <v>20</v>
      </c>
      <c r="H4437" t="s">
        <v>274</v>
      </c>
      <c r="I4437" t="s">
        <v>513</v>
      </c>
      <c r="J4437" t="s">
        <v>515</v>
      </c>
      <c r="K4437" s="142">
        <v>124</v>
      </c>
      <c r="L4437" s="326">
        <v>9.2809997498989105E-2</v>
      </c>
      <c r="M4437" s="326">
        <v>9.7410000860691071E-2</v>
      </c>
      <c r="N4437" s="142">
        <v>668</v>
      </c>
      <c r="O4437" s="326">
        <v>0.1004699990153313</v>
      </c>
      <c r="P4437" s="326">
        <v>0.10565000027418139</v>
      </c>
      <c r="Q4437" s="142">
        <v>13286</v>
      </c>
      <c r="R4437" s="326">
        <v>0.1076800003647804</v>
      </c>
      <c r="S4437" s="326">
        <v>0.12182000279426571</v>
      </c>
    </row>
    <row r="4438" spans="1:19" x14ac:dyDescent="0.25">
      <c r="A4438" t="s">
        <v>478</v>
      </c>
      <c r="B4438" t="s">
        <v>284</v>
      </c>
      <c r="C4438" t="s">
        <v>309</v>
      </c>
      <c r="D4438" t="s">
        <v>477</v>
      </c>
      <c r="E4438" t="s">
        <v>164</v>
      </c>
      <c r="F4438" t="s">
        <v>165</v>
      </c>
      <c r="G4438" s="133">
        <v>20</v>
      </c>
      <c r="H4438" t="s">
        <v>274</v>
      </c>
      <c r="I4438" t="s">
        <v>513</v>
      </c>
      <c r="J4438" t="s">
        <v>514</v>
      </c>
      <c r="K4438" s="327">
        <v>1098</v>
      </c>
      <c r="L4438" s="326">
        <v>0.82186001539230347</v>
      </c>
      <c r="M4438" s="326">
        <v>0.86252999305725098</v>
      </c>
      <c r="N4438" s="327">
        <v>5358</v>
      </c>
      <c r="O4438" s="326">
        <v>0.80584001541137695</v>
      </c>
      <c r="P4438" s="326">
        <v>0.84737998247146606</v>
      </c>
      <c r="Q4438" s="327">
        <v>91601</v>
      </c>
      <c r="R4438" s="326">
        <v>0.74239999055862427</v>
      </c>
      <c r="S4438" s="325">
        <v>0.83986997604370117</v>
      </c>
    </row>
    <row r="4439" spans="1:19" x14ac:dyDescent="0.25">
      <c r="A4439" t="s">
        <v>478</v>
      </c>
      <c r="B4439" t="s">
        <v>284</v>
      </c>
      <c r="C4439" t="s">
        <v>309</v>
      </c>
      <c r="D4439" t="s">
        <v>477</v>
      </c>
      <c r="E4439" t="s">
        <v>164</v>
      </c>
      <c r="F4439" t="s">
        <v>165</v>
      </c>
      <c r="G4439" s="133">
        <v>20</v>
      </c>
      <c r="H4439" t="s">
        <v>274</v>
      </c>
      <c r="I4439" t="s">
        <v>513</v>
      </c>
      <c r="J4439" t="s">
        <v>512</v>
      </c>
      <c r="K4439" s="327">
        <v>63</v>
      </c>
      <c r="L4439" s="326">
        <v>4.715999960899353E-2</v>
      </c>
      <c r="N4439" s="327">
        <v>326</v>
      </c>
      <c r="O4439" s="326">
        <v>4.9029998481273651E-2</v>
      </c>
      <c r="Q4439" s="327">
        <v>14319</v>
      </c>
      <c r="R4439" s="326">
        <v>0.11604999750852581</v>
      </c>
      <c r="S4439" s="325"/>
    </row>
    <row r="4440" spans="1:19" x14ac:dyDescent="0.25">
      <c r="A4440" t="s">
        <v>478</v>
      </c>
      <c r="B4440" t="s">
        <v>284</v>
      </c>
      <c r="C4440" t="s">
        <v>309</v>
      </c>
      <c r="D4440" t="s">
        <v>477</v>
      </c>
      <c r="E4440" t="s">
        <v>164</v>
      </c>
      <c r="F4440" t="s">
        <v>165</v>
      </c>
      <c r="G4440" s="133">
        <v>20</v>
      </c>
      <c r="H4440" t="s">
        <v>274</v>
      </c>
      <c r="I4440" t="s">
        <v>575</v>
      </c>
      <c r="J4440" t="s">
        <v>511</v>
      </c>
      <c r="K4440" s="327">
        <v>9</v>
      </c>
      <c r="L4440" s="326">
        <v>6.7400000989437103E-3</v>
      </c>
      <c r="M4440" s="326">
        <v>7.5900000520050526E-3</v>
      </c>
      <c r="N4440" s="327">
        <v>90</v>
      </c>
      <c r="O4440" s="326">
        <v>1.353999972343445E-2</v>
      </c>
      <c r="P4440" s="326">
        <v>1.499999966472387E-2</v>
      </c>
      <c r="Q4440" s="327">
        <v>5100</v>
      </c>
      <c r="R4440" s="326">
        <v>4.1329998522996902E-2</v>
      </c>
      <c r="S4440" s="325">
        <v>4.4070001691579819E-2</v>
      </c>
    </row>
    <row r="4441" spans="1:19" x14ac:dyDescent="0.25">
      <c r="A4441" t="s">
        <v>478</v>
      </c>
      <c r="B4441" t="s">
        <v>284</v>
      </c>
      <c r="C4441" t="s">
        <v>309</v>
      </c>
      <c r="D4441" t="s">
        <v>477</v>
      </c>
      <c r="E4441" t="s">
        <v>164</v>
      </c>
      <c r="F4441" t="s">
        <v>165</v>
      </c>
      <c r="G4441">
        <v>20</v>
      </c>
      <c r="H4441" t="s">
        <v>274</v>
      </c>
      <c r="I4441" t="s">
        <v>575</v>
      </c>
      <c r="J4441" t="s">
        <v>510</v>
      </c>
      <c r="K4441" s="142">
        <v>2</v>
      </c>
      <c r="L4441" s="326">
        <v>1.500000013038516E-3</v>
      </c>
      <c r="M4441" s="326">
        <v>1.689999946393073E-3</v>
      </c>
      <c r="N4441" s="142">
        <v>34</v>
      </c>
      <c r="O4441" s="326">
        <v>5.1099997945129871E-3</v>
      </c>
      <c r="P4441" s="326">
        <v>5.6699998676776886E-3</v>
      </c>
      <c r="Q4441" s="142">
        <v>2781</v>
      </c>
      <c r="R4441" s="326">
        <v>2.2539999336004261E-2</v>
      </c>
      <c r="S4441" s="326">
        <v>2.4029999971389771E-2</v>
      </c>
    </row>
    <row r="4442" spans="1:19" x14ac:dyDescent="0.25">
      <c r="A4442" t="s">
        <v>478</v>
      </c>
      <c r="B4442" t="s">
        <v>284</v>
      </c>
      <c r="C4442" t="s">
        <v>309</v>
      </c>
      <c r="D4442" t="s">
        <v>477</v>
      </c>
      <c r="E4442" t="s">
        <v>164</v>
      </c>
      <c r="F4442" t="s">
        <v>165</v>
      </c>
      <c r="G4442" s="133">
        <v>20</v>
      </c>
      <c r="H4442" t="s">
        <v>274</v>
      </c>
      <c r="I4442" t="s">
        <v>575</v>
      </c>
      <c r="J4442" t="s">
        <v>509</v>
      </c>
      <c r="K4442" s="327">
        <v>2</v>
      </c>
      <c r="L4442" s="326">
        <v>1.500000013038516E-3</v>
      </c>
      <c r="M4442" s="326">
        <v>1.689999946393073E-3</v>
      </c>
      <c r="N4442" s="327">
        <v>30</v>
      </c>
      <c r="O4442" s="326">
        <v>4.5099998824298382E-3</v>
      </c>
      <c r="P4442" s="326">
        <v>4.999999888241291E-3</v>
      </c>
      <c r="Q4442" s="327">
        <v>909</v>
      </c>
      <c r="R4442" s="326">
        <v>7.3699997738003731E-3</v>
      </c>
      <c r="S4442" s="325">
        <v>7.8499997034668922E-3</v>
      </c>
    </row>
    <row r="4443" spans="1:19" x14ac:dyDescent="0.25">
      <c r="A4443" t="s">
        <v>478</v>
      </c>
      <c r="B4443" t="s">
        <v>284</v>
      </c>
      <c r="C4443" t="s">
        <v>309</v>
      </c>
      <c r="D4443" t="s">
        <v>477</v>
      </c>
      <c r="E4443" t="s">
        <v>164</v>
      </c>
      <c r="F4443" t="s">
        <v>165</v>
      </c>
      <c r="G4443" s="133">
        <v>20</v>
      </c>
      <c r="H4443" t="s">
        <v>274</v>
      </c>
      <c r="I4443" t="s">
        <v>575</v>
      </c>
      <c r="J4443" t="s">
        <v>508</v>
      </c>
      <c r="K4443" s="327">
        <v>7</v>
      </c>
      <c r="L4443" s="326">
        <v>5.2399998530745506E-3</v>
      </c>
      <c r="M4443" s="326">
        <v>5.9099998325109482E-3</v>
      </c>
      <c r="N4443" s="327">
        <v>37</v>
      </c>
      <c r="O4443" s="326">
        <v>5.5599999614059934E-3</v>
      </c>
      <c r="P4443" s="326">
        <v>6.1699999496340752E-3</v>
      </c>
      <c r="Q4443" s="327">
        <v>2219</v>
      </c>
      <c r="R4443" s="326">
        <v>1.7980000004172329E-2</v>
      </c>
      <c r="S4443" s="325">
        <v>1.9169999286532399E-2</v>
      </c>
    </row>
    <row r="4444" spans="1:19" x14ac:dyDescent="0.25">
      <c r="A4444" t="s">
        <v>478</v>
      </c>
      <c r="B4444" t="s">
        <v>284</v>
      </c>
      <c r="C4444" t="s">
        <v>309</v>
      </c>
      <c r="D4444" t="s">
        <v>477</v>
      </c>
      <c r="E4444" t="s">
        <v>164</v>
      </c>
      <c r="F4444" t="s">
        <v>165</v>
      </c>
      <c r="G4444">
        <v>20</v>
      </c>
      <c r="H4444" t="s">
        <v>274</v>
      </c>
      <c r="I4444" t="s">
        <v>575</v>
      </c>
      <c r="J4444" t="s">
        <v>438</v>
      </c>
      <c r="K4444" s="142">
        <v>151</v>
      </c>
      <c r="L4444" s="326">
        <v>0.1130200028419495</v>
      </c>
      <c r="N4444" s="142">
        <v>648</v>
      </c>
      <c r="O4444" s="326">
        <v>9.7460001707077026E-2</v>
      </c>
      <c r="Q4444" s="142">
        <v>7648</v>
      </c>
      <c r="R4444" s="326">
        <v>6.1980001628398902E-2</v>
      </c>
    </row>
    <row r="4445" spans="1:19" x14ac:dyDescent="0.25">
      <c r="A4445" t="s">
        <v>478</v>
      </c>
      <c r="B4445" t="s">
        <v>284</v>
      </c>
      <c r="C4445" t="s">
        <v>309</v>
      </c>
      <c r="D4445" t="s">
        <v>477</v>
      </c>
      <c r="E4445" t="s">
        <v>164</v>
      </c>
      <c r="F4445" t="s">
        <v>165</v>
      </c>
      <c r="G4445">
        <v>20</v>
      </c>
      <c r="H4445" t="s">
        <v>274</v>
      </c>
      <c r="I4445" t="s">
        <v>575</v>
      </c>
      <c r="J4445" t="s">
        <v>507</v>
      </c>
      <c r="K4445" s="142">
        <v>1165</v>
      </c>
      <c r="L4445" s="326">
        <v>0.8720099925994873</v>
      </c>
      <c r="M4445" s="326">
        <v>0.98312002420425415</v>
      </c>
      <c r="N4445" s="142">
        <v>5810</v>
      </c>
      <c r="O4445" s="326">
        <v>0.87382000684738159</v>
      </c>
      <c r="P4445" s="326">
        <v>0.96816998720169067</v>
      </c>
      <c r="Q4445" s="142">
        <v>104728</v>
      </c>
      <c r="R4445" s="326">
        <v>0.84878998994827271</v>
      </c>
      <c r="S4445" s="326">
        <v>0.90487998723983765</v>
      </c>
    </row>
    <row r="4446" spans="1:19" x14ac:dyDescent="0.25">
      <c r="A4446" t="s">
        <v>478</v>
      </c>
      <c r="B4446" t="s">
        <v>284</v>
      </c>
      <c r="C4446" t="s">
        <v>309</v>
      </c>
      <c r="D4446" t="s">
        <v>477</v>
      </c>
      <c r="E4446" t="s">
        <v>164</v>
      </c>
      <c r="F4446" t="s">
        <v>165</v>
      </c>
      <c r="G4446">
        <v>20</v>
      </c>
      <c r="H4446" t="s">
        <v>274</v>
      </c>
      <c r="I4446" t="s">
        <v>576</v>
      </c>
      <c r="J4446" t="s">
        <v>485</v>
      </c>
      <c r="K4446" s="142">
        <v>0</v>
      </c>
      <c r="L4446" s="326">
        <v>0</v>
      </c>
      <c r="N4446" s="142">
        <v>0</v>
      </c>
      <c r="O4446" s="326">
        <v>0</v>
      </c>
      <c r="Q4446" s="142">
        <v>2</v>
      </c>
      <c r="R4446" s="326">
        <v>1.99999994947575E-5</v>
      </c>
      <c r="S4446" s="326">
        <v>0.5</v>
      </c>
    </row>
    <row r="4447" spans="1:19" x14ac:dyDescent="0.25">
      <c r="A4447" t="s">
        <v>478</v>
      </c>
      <c r="B4447" t="s">
        <v>284</v>
      </c>
      <c r="C4447" t="s">
        <v>309</v>
      </c>
      <c r="D4447" t="s">
        <v>477</v>
      </c>
      <c r="E4447" t="s">
        <v>164</v>
      </c>
      <c r="F4447" t="s">
        <v>165</v>
      </c>
      <c r="G4447" s="133">
        <v>20</v>
      </c>
      <c r="H4447" t="s">
        <v>274</v>
      </c>
      <c r="I4447" t="s">
        <v>576</v>
      </c>
      <c r="J4447" t="s">
        <v>484</v>
      </c>
      <c r="K4447" s="327">
        <v>0</v>
      </c>
      <c r="L4447" s="326">
        <v>0</v>
      </c>
      <c r="N4447" s="327">
        <v>0</v>
      </c>
      <c r="O4447" s="326">
        <v>0</v>
      </c>
      <c r="Q4447" s="327">
        <v>2</v>
      </c>
      <c r="R4447" s="326">
        <v>1.99999994947575E-5</v>
      </c>
      <c r="S4447" s="325">
        <v>0.5</v>
      </c>
    </row>
    <row r="4448" spans="1:19" x14ac:dyDescent="0.25">
      <c r="A4448" t="s">
        <v>478</v>
      </c>
      <c r="B4448" t="s">
        <v>284</v>
      </c>
      <c r="C4448" t="s">
        <v>309</v>
      </c>
      <c r="D4448" t="s">
        <v>477</v>
      </c>
      <c r="E4448" t="s">
        <v>164</v>
      </c>
      <c r="F4448" t="s">
        <v>165</v>
      </c>
      <c r="G4448" s="133">
        <v>20</v>
      </c>
      <c r="H4448" t="s">
        <v>274</v>
      </c>
      <c r="I4448" t="s">
        <v>576</v>
      </c>
      <c r="J4448" t="s">
        <v>438</v>
      </c>
      <c r="K4448" s="327">
        <v>1336</v>
      </c>
      <c r="L4448" s="326">
        <v>1</v>
      </c>
      <c r="N4448" s="327">
        <v>6649</v>
      </c>
      <c r="O4448" s="326">
        <v>1</v>
      </c>
      <c r="Q4448" s="327">
        <v>123381</v>
      </c>
      <c r="R4448" s="326">
        <v>0.99997001886367798</v>
      </c>
      <c r="S4448" s="325"/>
    </row>
    <row r="4449" spans="1:19" x14ac:dyDescent="0.25">
      <c r="A4449" t="s">
        <v>478</v>
      </c>
      <c r="B4449" t="s">
        <v>284</v>
      </c>
      <c r="C4449" t="s">
        <v>309</v>
      </c>
      <c r="D4449" t="s">
        <v>477</v>
      </c>
      <c r="E4449" t="s">
        <v>164</v>
      </c>
      <c r="F4449" t="s">
        <v>165</v>
      </c>
      <c r="G4449" s="133">
        <v>20</v>
      </c>
      <c r="H4449" t="s">
        <v>274</v>
      </c>
      <c r="I4449" t="s">
        <v>504</v>
      </c>
      <c r="J4449" t="s">
        <v>506</v>
      </c>
      <c r="K4449" s="327">
        <v>63</v>
      </c>
      <c r="L4449" s="326">
        <v>4.715999960899353E-2</v>
      </c>
      <c r="N4449" s="327">
        <v>326</v>
      </c>
      <c r="O4449" s="326">
        <v>4.9029998481273651E-2</v>
      </c>
      <c r="Q4449" s="327">
        <v>14319</v>
      </c>
      <c r="R4449" s="326">
        <v>0.11604999750852581</v>
      </c>
      <c r="S4449" s="325"/>
    </row>
    <row r="4450" spans="1:19" x14ac:dyDescent="0.25">
      <c r="A4450" t="s">
        <v>478</v>
      </c>
      <c r="B4450" t="s">
        <v>284</v>
      </c>
      <c r="C4450" t="s">
        <v>309</v>
      </c>
      <c r="D4450" t="s">
        <v>477</v>
      </c>
      <c r="E4450" t="s">
        <v>164</v>
      </c>
      <c r="F4450" t="s">
        <v>165</v>
      </c>
      <c r="G4450" s="133">
        <v>20</v>
      </c>
      <c r="H4450" t="s">
        <v>274</v>
      </c>
      <c r="I4450" t="s">
        <v>504</v>
      </c>
      <c r="J4450" t="s">
        <v>424</v>
      </c>
      <c r="K4450" s="327">
        <v>124</v>
      </c>
      <c r="L4450" s="326">
        <v>9.2809997498989105E-2</v>
      </c>
      <c r="M4450" s="326">
        <v>9.7410000860691071E-2</v>
      </c>
      <c r="N4450" s="327">
        <v>668</v>
      </c>
      <c r="O4450" s="326">
        <v>0.1004699990153313</v>
      </c>
      <c r="P4450" s="326">
        <v>0.10565000027418139</v>
      </c>
      <c r="Q4450" s="327">
        <v>13286</v>
      </c>
      <c r="R4450" s="326">
        <v>0.1076800003647804</v>
      </c>
      <c r="S4450" s="325">
        <v>0.12182000279426571</v>
      </c>
    </row>
    <row r="4451" spans="1:19" x14ac:dyDescent="0.25">
      <c r="A4451" t="s">
        <v>478</v>
      </c>
      <c r="B4451" t="s">
        <v>284</v>
      </c>
      <c r="C4451" t="s">
        <v>309</v>
      </c>
      <c r="D4451" t="s">
        <v>477</v>
      </c>
      <c r="E4451" t="s">
        <v>164</v>
      </c>
      <c r="F4451" t="s">
        <v>165</v>
      </c>
      <c r="G4451" s="133">
        <v>20</v>
      </c>
      <c r="H4451" t="s">
        <v>274</v>
      </c>
      <c r="I4451" t="s">
        <v>504</v>
      </c>
      <c r="J4451" t="s">
        <v>455</v>
      </c>
      <c r="K4451" s="327">
        <v>512</v>
      </c>
      <c r="L4451" s="326">
        <v>0.38323000073432922</v>
      </c>
      <c r="M4451" s="326">
        <v>0.40220001339912409</v>
      </c>
      <c r="N4451" s="327">
        <v>2426</v>
      </c>
      <c r="O4451" s="326">
        <v>0.36487001180648798</v>
      </c>
      <c r="P4451" s="326">
        <v>0.38367998600006098</v>
      </c>
      <c r="Q4451" s="327">
        <v>43045</v>
      </c>
      <c r="R4451" s="326">
        <v>0.34887000918388372</v>
      </c>
      <c r="S4451" s="325">
        <v>0.39467000961303711</v>
      </c>
    </row>
    <row r="4452" spans="1:19" x14ac:dyDescent="0.25">
      <c r="A4452" t="s">
        <v>478</v>
      </c>
      <c r="B4452" t="s">
        <v>284</v>
      </c>
      <c r="C4452" t="s">
        <v>309</v>
      </c>
      <c r="D4452" t="s">
        <v>477</v>
      </c>
      <c r="E4452" t="s">
        <v>164</v>
      </c>
      <c r="F4452" t="s">
        <v>165</v>
      </c>
      <c r="G4452" s="133">
        <v>20</v>
      </c>
      <c r="H4452" t="s">
        <v>274</v>
      </c>
      <c r="I4452" t="s">
        <v>504</v>
      </c>
      <c r="J4452" t="s">
        <v>505</v>
      </c>
      <c r="K4452" s="327">
        <v>527</v>
      </c>
      <c r="L4452" s="326">
        <v>0.39445999264717102</v>
      </c>
      <c r="M4452" s="326">
        <v>0.41398000717163091</v>
      </c>
      <c r="N4452" s="327">
        <v>2579</v>
      </c>
      <c r="O4452" s="326">
        <v>0.38787999749183649</v>
      </c>
      <c r="P4452" s="326">
        <v>0.40788000822067261</v>
      </c>
      <c r="Q4452" s="327">
        <v>42835</v>
      </c>
      <c r="R4452" s="326">
        <v>0.34716999530792242</v>
      </c>
      <c r="S4452" s="325">
        <v>0.39274001121521002</v>
      </c>
    </row>
    <row r="4453" spans="1:19" x14ac:dyDescent="0.25">
      <c r="A4453" t="s">
        <v>478</v>
      </c>
      <c r="B4453" t="s">
        <v>284</v>
      </c>
      <c r="C4453" t="s">
        <v>309</v>
      </c>
      <c r="D4453" t="s">
        <v>477</v>
      </c>
      <c r="E4453" t="s">
        <v>164</v>
      </c>
      <c r="F4453" t="s">
        <v>165</v>
      </c>
      <c r="G4453">
        <v>20</v>
      </c>
      <c r="H4453" t="s">
        <v>274</v>
      </c>
      <c r="I4453" t="s">
        <v>504</v>
      </c>
      <c r="J4453" t="s">
        <v>503</v>
      </c>
      <c r="K4453" s="142">
        <v>110</v>
      </c>
      <c r="L4453" s="326">
        <v>8.2340002059936523E-2</v>
      </c>
      <c r="M4453" s="326">
        <v>8.6410000920295715E-2</v>
      </c>
      <c r="N4453" s="142">
        <v>650</v>
      </c>
      <c r="O4453" s="326">
        <v>9.7759999334812164E-2</v>
      </c>
      <c r="P4453" s="326">
        <v>0.10279999673366549</v>
      </c>
      <c r="Q4453" s="142">
        <v>9900</v>
      </c>
      <c r="R4453" s="326">
        <v>8.0239996314048767E-2</v>
      </c>
      <c r="S4453" s="326">
        <v>9.0769998729228973E-2</v>
      </c>
    </row>
    <row r="4454" spans="1:19" x14ac:dyDescent="0.25">
      <c r="A4454" t="s">
        <v>478</v>
      </c>
      <c r="B4454" t="s">
        <v>284</v>
      </c>
      <c r="C4454" t="s">
        <v>309</v>
      </c>
      <c r="D4454" t="s">
        <v>477</v>
      </c>
      <c r="E4454" t="s">
        <v>164</v>
      </c>
      <c r="F4454" t="s">
        <v>165</v>
      </c>
      <c r="G4454" s="133">
        <v>20</v>
      </c>
      <c r="H4454" t="s">
        <v>274</v>
      </c>
      <c r="I4454" t="s">
        <v>501</v>
      </c>
      <c r="J4454" t="s">
        <v>502</v>
      </c>
      <c r="K4454" s="327">
        <v>63</v>
      </c>
      <c r="L4454" s="326">
        <v>4.715999960899353E-2</v>
      </c>
      <c r="N4454" s="327">
        <v>326</v>
      </c>
      <c r="O4454" s="326">
        <v>4.9029998481273651E-2</v>
      </c>
      <c r="Q4454" s="327">
        <v>14319</v>
      </c>
      <c r="R4454" s="326">
        <v>0.11604999750852581</v>
      </c>
      <c r="S4454" s="325"/>
    </row>
    <row r="4455" spans="1:19" x14ac:dyDescent="0.25">
      <c r="A4455" t="s">
        <v>478</v>
      </c>
      <c r="B4455" t="s">
        <v>284</v>
      </c>
      <c r="C4455" t="s">
        <v>309</v>
      </c>
      <c r="D4455" t="s">
        <v>477</v>
      </c>
      <c r="E4455" t="s">
        <v>164</v>
      </c>
      <c r="F4455" t="s">
        <v>165</v>
      </c>
      <c r="G4455" s="133">
        <v>20</v>
      </c>
      <c r="H4455" t="s">
        <v>274</v>
      </c>
      <c r="I4455" t="s">
        <v>501</v>
      </c>
      <c r="J4455" t="s">
        <v>500</v>
      </c>
      <c r="K4455" s="327">
        <v>1273</v>
      </c>
      <c r="L4455" s="326">
        <v>0.95283997058868408</v>
      </c>
      <c r="M4455" s="326">
        <v>1</v>
      </c>
      <c r="N4455" s="327">
        <v>6323</v>
      </c>
      <c r="O4455" s="326">
        <v>0.95096999406814575</v>
      </c>
      <c r="P4455" s="326">
        <v>1</v>
      </c>
      <c r="Q4455" s="327">
        <v>109066</v>
      </c>
      <c r="R4455" s="326">
        <v>0.88394999504089355</v>
      </c>
      <c r="S4455" s="325">
        <v>1</v>
      </c>
    </row>
    <row r="4456" spans="1:19" x14ac:dyDescent="0.25">
      <c r="A4456" t="s">
        <v>478</v>
      </c>
      <c r="B4456" t="s">
        <v>284</v>
      </c>
      <c r="C4456" t="s">
        <v>309</v>
      </c>
      <c r="D4456" t="s">
        <v>477</v>
      </c>
      <c r="E4456" t="s">
        <v>164</v>
      </c>
      <c r="F4456" t="s">
        <v>165</v>
      </c>
      <c r="G4456" s="133">
        <v>20</v>
      </c>
      <c r="H4456" t="s">
        <v>274</v>
      </c>
      <c r="I4456" t="s">
        <v>577</v>
      </c>
      <c r="J4456" t="s">
        <v>493</v>
      </c>
      <c r="K4456" s="327">
        <v>89</v>
      </c>
      <c r="L4456" s="326">
        <v>6.6619999706745148E-2</v>
      </c>
      <c r="N4456" s="327">
        <v>2968</v>
      </c>
      <c r="O4456" s="326">
        <v>0.44637998938560491</v>
      </c>
      <c r="Q4456" s="327">
        <v>45663</v>
      </c>
      <c r="R4456" s="326">
        <v>0.37009000778198242</v>
      </c>
      <c r="S4456" s="325"/>
    </row>
    <row r="4457" spans="1:19" x14ac:dyDescent="0.25">
      <c r="A4457" t="s">
        <v>478</v>
      </c>
      <c r="B4457" t="s">
        <v>284</v>
      </c>
      <c r="C4457" t="s">
        <v>309</v>
      </c>
      <c r="D4457" t="s">
        <v>477</v>
      </c>
      <c r="E4457" t="s">
        <v>164</v>
      </c>
      <c r="F4457" t="s">
        <v>165</v>
      </c>
      <c r="G4457" s="133">
        <v>20</v>
      </c>
      <c r="H4457" t="s">
        <v>274</v>
      </c>
      <c r="I4457" t="s">
        <v>577</v>
      </c>
      <c r="J4457" t="s">
        <v>492</v>
      </c>
      <c r="K4457" s="327">
        <v>1081</v>
      </c>
      <c r="L4457" s="326">
        <v>0.80913001298904419</v>
      </c>
      <c r="M4457" s="326">
        <v>0.86687999963760376</v>
      </c>
      <c r="N4457" s="327">
        <v>3013</v>
      </c>
      <c r="O4457" s="326">
        <v>0.45315000414848328</v>
      </c>
      <c r="P4457" s="326">
        <v>0.81853002309799194</v>
      </c>
      <c r="Q4457" s="327">
        <v>63272</v>
      </c>
      <c r="R4457" s="326">
        <v>0.51279997825622559</v>
      </c>
      <c r="S4457" s="325">
        <v>0.81407999992370605</v>
      </c>
    </row>
    <row r="4458" spans="1:19" x14ac:dyDescent="0.25">
      <c r="A4458" t="s">
        <v>478</v>
      </c>
      <c r="B4458" t="s">
        <v>284</v>
      </c>
      <c r="C4458" t="s">
        <v>309</v>
      </c>
      <c r="D4458" t="s">
        <v>477</v>
      </c>
      <c r="E4458" t="s">
        <v>164</v>
      </c>
      <c r="F4458" t="s">
        <v>165</v>
      </c>
      <c r="G4458" s="133">
        <v>20</v>
      </c>
      <c r="H4458" t="s">
        <v>274</v>
      </c>
      <c r="I4458" t="s">
        <v>577</v>
      </c>
      <c r="J4458" t="s">
        <v>491</v>
      </c>
      <c r="K4458" s="327">
        <v>107</v>
      </c>
      <c r="L4458" s="326">
        <v>8.0090001225471497E-2</v>
      </c>
      <c r="M4458" s="326">
        <v>8.5809998214244843E-2</v>
      </c>
      <c r="N4458" s="327">
        <v>410</v>
      </c>
      <c r="O4458" s="326">
        <v>6.1659999191761017E-2</v>
      </c>
      <c r="P4458" s="326">
        <v>0.11138000339269639</v>
      </c>
      <c r="Q4458" s="327">
        <v>9186</v>
      </c>
      <c r="R4458" s="326">
        <v>7.4450001120567322E-2</v>
      </c>
      <c r="S4458" s="325">
        <v>0.11818999797105791</v>
      </c>
    </row>
    <row r="4459" spans="1:19" x14ac:dyDescent="0.25">
      <c r="A4459" t="s">
        <v>478</v>
      </c>
      <c r="B4459" t="s">
        <v>284</v>
      </c>
      <c r="C4459" t="s">
        <v>309</v>
      </c>
      <c r="D4459" t="s">
        <v>477</v>
      </c>
      <c r="E4459" t="s">
        <v>164</v>
      </c>
      <c r="F4459" t="s">
        <v>165</v>
      </c>
      <c r="G4459" s="133">
        <v>20</v>
      </c>
      <c r="H4459" t="s">
        <v>274</v>
      </c>
      <c r="I4459" t="s">
        <v>577</v>
      </c>
      <c r="J4459" t="s">
        <v>490</v>
      </c>
      <c r="K4459" s="327">
        <v>39</v>
      </c>
      <c r="L4459" s="326">
        <v>2.919000014662743E-2</v>
      </c>
      <c r="M4459" s="326">
        <v>3.1279999762773507E-2</v>
      </c>
      <c r="N4459" s="327">
        <v>158</v>
      </c>
      <c r="O4459" s="326">
        <v>2.3760000243783001E-2</v>
      </c>
      <c r="P4459" s="326">
        <v>4.2920000851154327E-2</v>
      </c>
      <c r="Q4459" s="327">
        <v>3071</v>
      </c>
      <c r="R4459" s="326">
        <v>2.489000000059605E-2</v>
      </c>
      <c r="S4459" s="325">
        <v>3.9510000497102737E-2</v>
      </c>
    </row>
    <row r="4460" spans="1:19" x14ac:dyDescent="0.25">
      <c r="A4460" t="s">
        <v>478</v>
      </c>
      <c r="B4460" t="s">
        <v>284</v>
      </c>
      <c r="C4460" t="s">
        <v>309</v>
      </c>
      <c r="D4460" t="s">
        <v>477</v>
      </c>
      <c r="E4460" t="s">
        <v>164</v>
      </c>
      <c r="F4460" t="s">
        <v>165</v>
      </c>
      <c r="G4460" s="133">
        <v>20</v>
      </c>
      <c r="H4460" t="s">
        <v>274</v>
      </c>
      <c r="I4460" t="s">
        <v>577</v>
      </c>
      <c r="J4460" t="s">
        <v>489</v>
      </c>
      <c r="K4460" s="327">
        <v>18</v>
      </c>
      <c r="L4460" s="326">
        <v>1.34699996560812E-2</v>
      </c>
      <c r="M4460" s="326">
        <v>1.4430000446736811E-2</v>
      </c>
      <c r="N4460" s="327">
        <v>88</v>
      </c>
      <c r="O4460" s="326">
        <v>1.3240000233054159E-2</v>
      </c>
      <c r="P4460" s="326">
        <v>2.3910000920295719E-2</v>
      </c>
      <c r="Q4460" s="327">
        <v>1819</v>
      </c>
      <c r="R4460" s="326">
        <v>1.473999954760075E-2</v>
      </c>
      <c r="S4460" s="325">
        <v>2.339999936521053E-2</v>
      </c>
    </row>
    <row r="4461" spans="1:19" x14ac:dyDescent="0.25">
      <c r="A4461" t="s">
        <v>478</v>
      </c>
      <c r="B4461" t="s">
        <v>284</v>
      </c>
      <c r="C4461" t="s">
        <v>309</v>
      </c>
      <c r="D4461" t="s">
        <v>477</v>
      </c>
      <c r="E4461" t="s">
        <v>164</v>
      </c>
      <c r="F4461" t="s">
        <v>165</v>
      </c>
      <c r="G4461">
        <v>20</v>
      </c>
      <c r="H4461" t="s">
        <v>274</v>
      </c>
      <c r="I4461" t="s">
        <v>577</v>
      </c>
      <c r="J4461" t="s">
        <v>488</v>
      </c>
      <c r="K4461" s="142">
        <v>2</v>
      </c>
      <c r="L4461" s="326">
        <v>1.500000013038516E-3</v>
      </c>
      <c r="M4461" s="326">
        <v>1.5999999595806E-3</v>
      </c>
      <c r="N4461" s="142">
        <v>12</v>
      </c>
      <c r="O4461" s="326">
        <v>1.799999969080091E-3</v>
      </c>
      <c r="P4461" s="326">
        <v>3.259999910369515E-3</v>
      </c>
      <c r="Q4461" s="142">
        <v>374</v>
      </c>
      <c r="R4461" s="326">
        <v>3.03000002168119E-3</v>
      </c>
      <c r="S4461" s="326">
        <v>4.8099998384714127E-3</v>
      </c>
    </row>
    <row r="4462" spans="1:19" x14ac:dyDescent="0.25">
      <c r="A4462" t="s">
        <v>478</v>
      </c>
      <c r="B4462" t="s">
        <v>284</v>
      </c>
      <c r="C4462" t="s">
        <v>309</v>
      </c>
      <c r="D4462" t="s">
        <v>477</v>
      </c>
      <c r="E4462" t="s">
        <v>164</v>
      </c>
      <c r="F4462" t="s">
        <v>165</v>
      </c>
      <c r="G4462" s="133">
        <v>20</v>
      </c>
      <c r="H4462" t="s">
        <v>274</v>
      </c>
      <c r="I4462" t="s">
        <v>499</v>
      </c>
      <c r="J4462" t="s">
        <v>261</v>
      </c>
      <c r="K4462" s="327">
        <v>1325</v>
      </c>
      <c r="L4462" s="326">
        <v>0.99177002906799316</v>
      </c>
      <c r="N4462" s="327">
        <v>6602</v>
      </c>
      <c r="O4462" s="326">
        <v>0.99292999505996704</v>
      </c>
      <c r="Q4462" s="327">
        <v>122496</v>
      </c>
      <c r="R4462" s="326">
        <v>0.99278998374938965</v>
      </c>
      <c r="S4462" s="325"/>
    </row>
    <row r="4463" spans="1:19" x14ac:dyDescent="0.25">
      <c r="A4463" t="s">
        <v>478</v>
      </c>
      <c r="B4463" t="s">
        <v>284</v>
      </c>
      <c r="C4463" t="s">
        <v>309</v>
      </c>
      <c r="D4463" t="s">
        <v>477</v>
      </c>
      <c r="E4463" t="s">
        <v>164</v>
      </c>
      <c r="F4463" t="s">
        <v>165</v>
      </c>
      <c r="G4463" s="133">
        <v>20</v>
      </c>
      <c r="H4463" t="s">
        <v>274</v>
      </c>
      <c r="I4463" t="s">
        <v>499</v>
      </c>
      <c r="J4463" t="s">
        <v>262</v>
      </c>
      <c r="K4463" s="327">
        <v>11</v>
      </c>
      <c r="L4463" s="326">
        <v>8.229999803006649E-3</v>
      </c>
      <c r="N4463" s="327">
        <v>47</v>
      </c>
      <c r="O4463" s="326">
        <v>7.0699998177587986E-3</v>
      </c>
      <c r="Q4463" s="327">
        <v>889</v>
      </c>
      <c r="R4463" s="326">
        <v>7.2099999524652958E-3</v>
      </c>
      <c r="S4463" s="325"/>
    </row>
    <row r="4464" spans="1:19" x14ac:dyDescent="0.25">
      <c r="A4464" t="s">
        <v>478</v>
      </c>
      <c r="B4464" t="s">
        <v>284</v>
      </c>
      <c r="C4464" t="s">
        <v>309</v>
      </c>
      <c r="D4464" t="s">
        <v>477</v>
      </c>
      <c r="E4464" t="s">
        <v>164</v>
      </c>
      <c r="F4464" t="s">
        <v>165</v>
      </c>
      <c r="G4464" s="133">
        <v>20</v>
      </c>
      <c r="H4464" t="s">
        <v>274</v>
      </c>
      <c r="I4464" t="s">
        <v>578</v>
      </c>
      <c r="J4464" t="s">
        <v>498</v>
      </c>
      <c r="K4464" s="327">
        <v>80</v>
      </c>
      <c r="L4464" s="326">
        <v>5.9879999607801437E-2</v>
      </c>
      <c r="N4464" s="327">
        <v>449</v>
      </c>
      <c r="O4464" s="326">
        <v>6.752999871969223E-2</v>
      </c>
      <c r="Q4464" s="327">
        <v>17871</v>
      </c>
      <c r="R4464" s="326">
        <v>0.1448400020599365</v>
      </c>
      <c r="S4464" s="325"/>
    </row>
    <row r="4465" spans="1:19" x14ac:dyDescent="0.25">
      <c r="A4465" t="s">
        <v>478</v>
      </c>
      <c r="B4465" t="s">
        <v>284</v>
      </c>
      <c r="C4465" t="s">
        <v>309</v>
      </c>
      <c r="D4465" t="s">
        <v>477</v>
      </c>
      <c r="E4465" t="s">
        <v>164</v>
      </c>
      <c r="F4465" t="s">
        <v>165</v>
      </c>
      <c r="G4465">
        <v>20</v>
      </c>
      <c r="H4465" t="s">
        <v>274</v>
      </c>
      <c r="I4465" t="s">
        <v>578</v>
      </c>
      <c r="J4465" t="s">
        <v>497</v>
      </c>
      <c r="K4465" s="142">
        <v>240</v>
      </c>
      <c r="L4465" s="326">
        <v>0.17963999509811401</v>
      </c>
      <c r="N4465" s="142">
        <v>848</v>
      </c>
      <c r="O4465" s="326">
        <v>0.12754000723361969</v>
      </c>
      <c r="Q4465" s="142">
        <v>21943</v>
      </c>
      <c r="R4465" s="326">
        <v>0.17783999443054199</v>
      </c>
    </row>
    <row r="4466" spans="1:19" x14ac:dyDescent="0.25">
      <c r="A4466" t="s">
        <v>478</v>
      </c>
      <c r="B4466" t="s">
        <v>284</v>
      </c>
      <c r="C4466" t="s">
        <v>309</v>
      </c>
      <c r="D4466" t="s">
        <v>477</v>
      </c>
      <c r="E4466" t="s">
        <v>164</v>
      </c>
      <c r="F4466" t="s">
        <v>165</v>
      </c>
      <c r="G4466" s="133">
        <v>20</v>
      </c>
      <c r="H4466" t="s">
        <v>274</v>
      </c>
      <c r="I4466" t="s">
        <v>578</v>
      </c>
      <c r="J4466" t="s">
        <v>496</v>
      </c>
      <c r="K4466" s="327">
        <v>470</v>
      </c>
      <c r="L4466" s="326">
        <v>0.35179999470710749</v>
      </c>
      <c r="N4466" s="327">
        <v>1660</v>
      </c>
      <c r="O4466" s="326">
        <v>0.24966000020504001</v>
      </c>
      <c r="Q4466" s="327">
        <v>25988</v>
      </c>
      <c r="R4466" s="326">
        <v>0.21062999963760379</v>
      </c>
      <c r="S4466" s="325"/>
    </row>
    <row r="4467" spans="1:19" x14ac:dyDescent="0.25">
      <c r="A4467" t="s">
        <v>478</v>
      </c>
      <c r="B4467" t="s">
        <v>284</v>
      </c>
      <c r="C4467" t="s">
        <v>309</v>
      </c>
      <c r="D4467" t="s">
        <v>477</v>
      </c>
      <c r="E4467" t="s">
        <v>164</v>
      </c>
      <c r="F4467" t="s">
        <v>165</v>
      </c>
      <c r="G4467" s="133">
        <v>20</v>
      </c>
      <c r="H4467" t="s">
        <v>274</v>
      </c>
      <c r="I4467" t="s">
        <v>578</v>
      </c>
      <c r="J4467" t="s">
        <v>495</v>
      </c>
      <c r="K4467" s="327">
        <v>374</v>
      </c>
      <c r="L4467" s="326">
        <v>0.27994000911712652</v>
      </c>
      <c r="N4467" s="327">
        <v>1694</v>
      </c>
      <c r="O4467" s="326">
        <v>0.25477999448776251</v>
      </c>
      <c r="Q4467" s="327">
        <v>27975</v>
      </c>
      <c r="R4467" s="326">
        <v>0.22673000395298001</v>
      </c>
      <c r="S4467" s="325"/>
    </row>
    <row r="4468" spans="1:19" x14ac:dyDescent="0.25">
      <c r="A4468" t="s">
        <v>478</v>
      </c>
      <c r="B4468" t="s">
        <v>284</v>
      </c>
      <c r="C4468" t="s">
        <v>309</v>
      </c>
      <c r="D4468" t="s">
        <v>477</v>
      </c>
      <c r="E4468" t="s">
        <v>164</v>
      </c>
      <c r="F4468" t="s">
        <v>165</v>
      </c>
      <c r="G4468" s="133">
        <v>20</v>
      </c>
      <c r="H4468" t="s">
        <v>274</v>
      </c>
      <c r="I4468" t="s">
        <v>578</v>
      </c>
      <c r="J4468" t="s">
        <v>494</v>
      </c>
      <c r="K4468" s="327">
        <v>172</v>
      </c>
      <c r="L4468" s="326">
        <v>0.12873999774456019</v>
      </c>
      <c r="N4468" s="327">
        <v>1998</v>
      </c>
      <c r="O4468" s="326">
        <v>0.30050000548362732</v>
      </c>
      <c r="Q4468" s="327">
        <v>29608</v>
      </c>
      <c r="R4468" s="326">
        <v>0.23995999991893771</v>
      </c>
      <c r="S4468" s="325"/>
    </row>
    <row r="4469" spans="1:19" x14ac:dyDescent="0.25">
      <c r="A4469" t="s">
        <v>478</v>
      </c>
      <c r="B4469" t="s">
        <v>284</v>
      </c>
      <c r="C4469" t="s">
        <v>309</v>
      </c>
      <c r="D4469" t="s">
        <v>477</v>
      </c>
      <c r="E4469" t="s">
        <v>164</v>
      </c>
      <c r="F4469" t="s">
        <v>165</v>
      </c>
      <c r="G4469">
        <v>20</v>
      </c>
      <c r="H4469" t="s">
        <v>274</v>
      </c>
      <c r="I4469" t="s">
        <v>476</v>
      </c>
      <c r="J4469" t="s">
        <v>482</v>
      </c>
      <c r="K4469" s="142">
        <v>1026</v>
      </c>
      <c r="L4469" s="326">
        <v>0.76796001195907593</v>
      </c>
      <c r="M4469" s="326">
        <v>0.79044997692108154</v>
      </c>
      <c r="N4469" s="142">
        <v>5102</v>
      </c>
      <c r="O4469" s="326">
        <v>0.76732999086380005</v>
      </c>
      <c r="P4469" s="326">
        <v>0.79272997379302979</v>
      </c>
      <c r="Q4469" s="142">
        <v>91484</v>
      </c>
      <c r="R4469" s="326">
        <v>0.74145001173019409</v>
      </c>
      <c r="S4469" s="326">
        <v>0.77395999431610107</v>
      </c>
    </row>
    <row r="4470" spans="1:19" x14ac:dyDescent="0.25">
      <c r="A4470" t="s">
        <v>478</v>
      </c>
      <c r="B4470" t="s">
        <v>284</v>
      </c>
      <c r="C4470" t="s">
        <v>309</v>
      </c>
      <c r="D4470" t="s">
        <v>477</v>
      </c>
      <c r="E4470" t="s">
        <v>164</v>
      </c>
      <c r="F4470" t="s">
        <v>165</v>
      </c>
      <c r="G4470" s="133">
        <v>20</v>
      </c>
      <c r="H4470" t="s">
        <v>274</v>
      </c>
      <c r="I4470" t="s">
        <v>476</v>
      </c>
      <c r="J4470" t="s">
        <v>481</v>
      </c>
      <c r="K4470" s="327">
        <v>123</v>
      </c>
      <c r="L4470" s="326">
        <v>9.2069998383522034E-2</v>
      </c>
      <c r="M4470" s="326">
        <v>9.4760000705718994E-2</v>
      </c>
      <c r="N4470" s="327">
        <v>583</v>
      </c>
      <c r="O4470" s="326">
        <v>8.7679997086524963E-2</v>
      </c>
      <c r="P4470" s="326">
        <v>9.0580001473426819E-2</v>
      </c>
      <c r="Q4470" s="327">
        <v>12086</v>
      </c>
      <c r="R4470" s="326">
        <v>9.7949996590614319E-2</v>
      </c>
      <c r="S4470" s="325">
        <v>0.1022500023245811</v>
      </c>
    </row>
    <row r="4471" spans="1:19" x14ac:dyDescent="0.25">
      <c r="A4471" t="s">
        <v>478</v>
      </c>
      <c r="B4471" t="s">
        <v>284</v>
      </c>
      <c r="C4471" t="s">
        <v>309</v>
      </c>
      <c r="D4471" t="s">
        <v>477</v>
      </c>
      <c r="E4471" t="s">
        <v>164</v>
      </c>
      <c r="F4471" t="s">
        <v>165</v>
      </c>
      <c r="G4471" s="133">
        <v>20</v>
      </c>
      <c r="H4471" t="s">
        <v>274</v>
      </c>
      <c r="I4471" t="s">
        <v>476</v>
      </c>
      <c r="J4471" t="s">
        <v>480</v>
      </c>
      <c r="K4471" s="327">
        <v>89</v>
      </c>
      <c r="L4471" s="326">
        <v>6.6619999706745148E-2</v>
      </c>
      <c r="M4471" s="326">
        <v>6.8570002913475037E-2</v>
      </c>
      <c r="N4471" s="327">
        <v>456</v>
      </c>
      <c r="O4471" s="326">
        <v>6.8580001592636108E-2</v>
      </c>
      <c r="P4471" s="326">
        <v>7.0849999785423279E-2</v>
      </c>
      <c r="Q4471" s="327">
        <v>8487</v>
      </c>
      <c r="R4471" s="326">
        <v>6.8779997527599335E-2</v>
      </c>
      <c r="S4471" s="325">
        <v>7.1800000965595245E-2</v>
      </c>
    </row>
    <row r="4472" spans="1:19" x14ac:dyDescent="0.25">
      <c r="A4472" t="s">
        <v>478</v>
      </c>
      <c r="B4472" t="s">
        <v>284</v>
      </c>
      <c r="C4472" t="s">
        <v>309</v>
      </c>
      <c r="D4472" t="s">
        <v>477</v>
      </c>
      <c r="E4472" t="s">
        <v>164</v>
      </c>
      <c r="F4472" t="s">
        <v>165</v>
      </c>
      <c r="G4472" s="133">
        <v>20</v>
      </c>
      <c r="H4472" t="s">
        <v>274</v>
      </c>
      <c r="I4472" t="s">
        <v>476</v>
      </c>
      <c r="J4472" t="s">
        <v>479</v>
      </c>
      <c r="K4472" s="327">
        <v>38</v>
      </c>
      <c r="L4472" s="326">
        <v>2.844000048935413E-2</v>
      </c>
      <c r="N4472" s="327">
        <v>213</v>
      </c>
      <c r="O4472" s="326">
        <v>3.2030001282691963E-2</v>
      </c>
      <c r="Q4472" s="327">
        <v>5183</v>
      </c>
      <c r="R4472" s="326">
        <v>4.2010001838207238E-2</v>
      </c>
      <c r="S4472" s="325"/>
    </row>
    <row r="4473" spans="1:19" x14ac:dyDescent="0.25">
      <c r="A4473" t="s">
        <v>478</v>
      </c>
      <c r="B4473" t="s">
        <v>284</v>
      </c>
      <c r="C4473" t="s">
        <v>309</v>
      </c>
      <c r="D4473" t="s">
        <v>477</v>
      </c>
      <c r="E4473" t="s">
        <v>164</v>
      </c>
      <c r="F4473" t="s">
        <v>165</v>
      </c>
      <c r="G4473" s="133">
        <v>20</v>
      </c>
      <c r="H4473" t="s">
        <v>274</v>
      </c>
      <c r="I4473" t="s">
        <v>476</v>
      </c>
      <c r="J4473" t="s">
        <v>475</v>
      </c>
      <c r="K4473" s="327">
        <v>60</v>
      </c>
      <c r="L4473" s="326">
        <v>4.4909998774528503E-2</v>
      </c>
      <c r="M4473" s="326">
        <v>4.6220000833272927E-2</v>
      </c>
      <c r="N4473" s="327">
        <v>295</v>
      </c>
      <c r="O4473" s="326">
        <v>4.4369999319314957E-2</v>
      </c>
      <c r="P4473" s="326">
        <v>4.5839998871088028E-2</v>
      </c>
      <c r="Q4473" s="327">
        <v>6145</v>
      </c>
      <c r="R4473" s="326">
        <v>4.9800001084804528E-2</v>
      </c>
      <c r="S4473" s="325">
        <v>5.1989998668432243E-2</v>
      </c>
    </row>
    <row r="4474" spans="1:19" x14ac:dyDescent="0.25">
      <c r="A4474" t="s">
        <v>478</v>
      </c>
      <c r="B4474" t="s">
        <v>284</v>
      </c>
      <c r="C4474" t="s">
        <v>309</v>
      </c>
      <c r="D4474" t="s">
        <v>477</v>
      </c>
      <c r="E4474" t="s">
        <v>166</v>
      </c>
      <c r="F4474" t="s">
        <v>167</v>
      </c>
      <c r="G4474" s="133">
        <v>1</v>
      </c>
      <c r="H4474" t="s">
        <v>248</v>
      </c>
      <c r="I4474" t="s">
        <v>525</v>
      </c>
      <c r="J4474" t="s">
        <v>530</v>
      </c>
      <c r="K4474" s="327">
        <v>2</v>
      </c>
      <c r="L4474" s="326">
        <v>8.4400000050663948E-3</v>
      </c>
      <c r="N4474" s="327">
        <v>29</v>
      </c>
      <c r="O4474" s="326">
        <v>4.0099998004734516E-3</v>
      </c>
      <c r="Q4474" s="327">
        <v>595</v>
      </c>
      <c r="R4474" s="326">
        <v>4.8199999146163464E-3</v>
      </c>
      <c r="S4474" s="325"/>
    </row>
    <row r="4475" spans="1:19" x14ac:dyDescent="0.25">
      <c r="A4475" t="s">
        <v>478</v>
      </c>
      <c r="B4475" t="s">
        <v>284</v>
      </c>
      <c r="C4475" t="s">
        <v>309</v>
      </c>
      <c r="D4475" t="s">
        <v>477</v>
      </c>
      <c r="E4475" t="s">
        <v>166</v>
      </c>
      <c r="F4475" t="s">
        <v>167</v>
      </c>
      <c r="G4475" s="133">
        <v>1</v>
      </c>
      <c r="H4475" t="s">
        <v>248</v>
      </c>
      <c r="I4475" t="s">
        <v>525</v>
      </c>
      <c r="J4475" t="s">
        <v>529</v>
      </c>
      <c r="K4475" s="327">
        <v>5</v>
      </c>
      <c r="L4475" s="326">
        <v>2.10999995470047E-2</v>
      </c>
      <c r="N4475" s="327">
        <v>251</v>
      </c>
      <c r="O4475" s="326">
        <v>3.4719999879598618E-2</v>
      </c>
      <c r="Q4475" s="327">
        <v>4962</v>
      </c>
      <c r="R4475" s="326">
        <v>4.0219999849796302E-2</v>
      </c>
      <c r="S4475" s="325"/>
    </row>
    <row r="4476" spans="1:19" x14ac:dyDescent="0.25">
      <c r="A4476" t="s">
        <v>478</v>
      </c>
      <c r="B4476" t="s">
        <v>284</v>
      </c>
      <c r="C4476" t="s">
        <v>309</v>
      </c>
      <c r="D4476" t="s">
        <v>477</v>
      </c>
      <c r="E4476" t="s">
        <v>166</v>
      </c>
      <c r="F4476" t="s">
        <v>167</v>
      </c>
      <c r="G4476" s="133">
        <v>1</v>
      </c>
      <c r="H4476" t="s">
        <v>248</v>
      </c>
      <c r="I4476" t="s">
        <v>525</v>
      </c>
      <c r="J4476" t="s">
        <v>528</v>
      </c>
      <c r="K4476" s="327">
        <v>29</v>
      </c>
      <c r="L4476" s="326">
        <v>0.122359998524189</v>
      </c>
      <c r="N4476" s="327">
        <v>790</v>
      </c>
      <c r="O4476" s="326">
        <v>0.10926999896764759</v>
      </c>
      <c r="Q4476" s="327">
        <v>15699</v>
      </c>
      <c r="R4476" s="326">
        <v>0.12724000215530401</v>
      </c>
      <c r="S4476" s="325"/>
    </row>
    <row r="4477" spans="1:19" x14ac:dyDescent="0.25">
      <c r="A4477" t="s">
        <v>478</v>
      </c>
      <c r="B4477" t="s">
        <v>284</v>
      </c>
      <c r="C4477" t="s">
        <v>309</v>
      </c>
      <c r="D4477" t="s">
        <v>477</v>
      </c>
      <c r="E4477" t="s">
        <v>166</v>
      </c>
      <c r="F4477" t="s">
        <v>167</v>
      </c>
      <c r="G4477" s="133">
        <v>1</v>
      </c>
      <c r="H4477" t="s">
        <v>248</v>
      </c>
      <c r="I4477" t="s">
        <v>525</v>
      </c>
      <c r="J4477" t="s">
        <v>527</v>
      </c>
      <c r="K4477" s="327">
        <v>61</v>
      </c>
      <c r="L4477" s="326">
        <v>0.25738000869750982</v>
      </c>
      <c r="N4477" s="327">
        <v>1777</v>
      </c>
      <c r="O4477" s="326">
        <v>0.24578000605106351</v>
      </c>
      <c r="Q4477" s="327">
        <v>30576</v>
      </c>
      <c r="R4477" s="326">
        <v>0.2478100061416626</v>
      </c>
      <c r="S4477" s="325"/>
    </row>
    <row r="4478" spans="1:19" x14ac:dyDescent="0.25">
      <c r="A4478" t="s">
        <v>478</v>
      </c>
      <c r="B4478" t="s">
        <v>284</v>
      </c>
      <c r="C4478" t="s">
        <v>309</v>
      </c>
      <c r="D4478" t="s">
        <v>477</v>
      </c>
      <c r="E4478" t="s">
        <v>166</v>
      </c>
      <c r="F4478" t="s">
        <v>167</v>
      </c>
      <c r="G4478" s="133">
        <v>1</v>
      </c>
      <c r="H4478" t="s">
        <v>248</v>
      </c>
      <c r="I4478" t="s">
        <v>525</v>
      </c>
      <c r="J4478" t="s">
        <v>526</v>
      </c>
      <c r="K4478" s="327">
        <v>39</v>
      </c>
      <c r="L4478" s="326">
        <v>0.16456000506877899</v>
      </c>
      <c r="N4478" s="327">
        <v>1934</v>
      </c>
      <c r="O4478" s="326">
        <v>0.26750001311302191</v>
      </c>
      <c r="Q4478" s="327">
        <v>30917</v>
      </c>
      <c r="R4478" s="326">
        <v>0.25056999921798712</v>
      </c>
      <c r="S4478" s="325"/>
    </row>
    <row r="4479" spans="1:19" x14ac:dyDescent="0.25">
      <c r="A4479" t="s">
        <v>478</v>
      </c>
      <c r="B4479" t="s">
        <v>284</v>
      </c>
      <c r="C4479" t="s">
        <v>309</v>
      </c>
      <c r="D4479" t="s">
        <v>477</v>
      </c>
      <c r="E4479" t="s">
        <v>166</v>
      </c>
      <c r="F4479" t="s">
        <v>167</v>
      </c>
      <c r="G4479" s="133">
        <v>1</v>
      </c>
      <c r="H4479" t="s">
        <v>248</v>
      </c>
      <c r="I4479" t="s">
        <v>525</v>
      </c>
      <c r="J4479" t="s">
        <v>259</v>
      </c>
      <c r="K4479" s="327">
        <v>49</v>
      </c>
      <c r="L4479" s="326">
        <v>0.20675000548362729</v>
      </c>
      <c r="N4479" s="327">
        <v>1404</v>
      </c>
      <c r="O4479" s="326">
        <v>0.19418999552726751</v>
      </c>
      <c r="Q4479" s="327">
        <v>23351</v>
      </c>
      <c r="R4479" s="326">
        <v>0.18925000727176669</v>
      </c>
      <c r="S4479" s="325"/>
    </row>
    <row r="4480" spans="1:19" x14ac:dyDescent="0.25">
      <c r="A4480" t="s">
        <v>478</v>
      </c>
      <c r="B4480" t="s">
        <v>284</v>
      </c>
      <c r="C4480" t="s">
        <v>309</v>
      </c>
      <c r="D4480" t="s">
        <v>477</v>
      </c>
      <c r="E4480" t="s">
        <v>166</v>
      </c>
      <c r="F4480" t="s">
        <v>167</v>
      </c>
      <c r="G4480" s="133">
        <v>1</v>
      </c>
      <c r="H4480" t="s">
        <v>248</v>
      </c>
      <c r="I4480" t="s">
        <v>525</v>
      </c>
      <c r="J4480" t="s">
        <v>260</v>
      </c>
      <c r="K4480" s="327">
        <v>52</v>
      </c>
      <c r="L4480" s="326">
        <v>0.2194100022315979</v>
      </c>
      <c r="N4480" s="327">
        <v>1045</v>
      </c>
      <c r="O4480" s="326">
        <v>0.14453999698162079</v>
      </c>
      <c r="Q4480" s="327">
        <v>17285</v>
      </c>
      <c r="R4480" s="326">
        <v>0.14009000360965729</v>
      </c>
      <c r="S4480" s="325"/>
    </row>
    <row r="4481" spans="1:19" x14ac:dyDescent="0.25">
      <c r="A4481" t="s">
        <v>478</v>
      </c>
      <c r="B4481" t="s">
        <v>284</v>
      </c>
      <c r="C4481" t="s">
        <v>309</v>
      </c>
      <c r="D4481" t="s">
        <v>477</v>
      </c>
      <c r="E4481" t="s">
        <v>166</v>
      </c>
      <c r="F4481" t="s">
        <v>167</v>
      </c>
      <c r="G4481" s="133">
        <v>1</v>
      </c>
      <c r="H4481" t="s">
        <v>248</v>
      </c>
      <c r="I4481" t="s">
        <v>521</v>
      </c>
      <c r="J4481" t="s">
        <v>524</v>
      </c>
      <c r="K4481" s="327">
        <v>214</v>
      </c>
      <c r="L4481" s="326">
        <v>0.9029499888420105</v>
      </c>
      <c r="M4481" s="326">
        <v>0.91064000129699707</v>
      </c>
      <c r="N4481" s="327">
        <v>5851</v>
      </c>
      <c r="O4481" s="326">
        <v>0.80927002429962158</v>
      </c>
      <c r="P4481" s="326">
        <v>0.8253600001335144</v>
      </c>
      <c r="Q4481" s="327">
        <v>99716</v>
      </c>
      <c r="R4481" s="326">
        <v>0.80817002058029175</v>
      </c>
      <c r="S4481" s="325">
        <v>0.84360998868942261</v>
      </c>
    </row>
    <row r="4482" spans="1:19" x14ac:dyDescent="0.25">
      <c r="A4482" t="s">
        <v>478</v>
      </c>
      <c r="B4482" t="s">
        <v>284</v>
      </c>
      <c r="C4482" t="s">
        <v>309</v>
      </c>
      <c r="D4482" t="s">
        <v>477</v>
      </c>
      <c r="E4482" t="s">
        <v>166</v>
      </c>
      <c r="F4482" t="s">
        <v>167</v>
      </c>
      <c r="G4482" s="133">
        <v>1</v>
      </c>
      <c r="H4482" t="s">
        <v>248</v>
      </c>
      <c r="I4482" t="s">
        <v>521</v>
      </c>
      <c r="J4482" t="s">
        <v>523</v>
      </c>
      <c r="K4482" s="327">
        <v>12</v>
      </c>
      <c r="L4482" s="326">
        <v>5.0629999488592148E-2</v>
      </c>
      <c r="M4482" s="326">
        <v>5.1059998571872711E-2</v>
      </c>
      <c r="N4482" s="327">
        <v>662</v>
      </c>
      <c r="O4482" s="326">
        <v>9.1559998691082001E-2</v>
      </c>
      <c r="P4482" s="326">
        <v>9.3379996716976166E-2</v>
      </c>
      <c r="Q4482" s="327">
        <v>10969</v>
      </c>
      <c r="R4482" s="326">
        <v>8.8899999856948853E-2</v>
      </c>
      <c r="S4482" s="325">
        <v>9.2799998819828033E-2</v>
      </c>
    </row>
    <row r="4483" spans="1:19" x14ac:dyDescent="0.25">
      <c r="A4483" t="s">
        <v>478</v>
      </c>
      <c r="B4483" t="s">
        <v>284</v>
      </c>
      <c r="C4483" t="s">
        <v>309</v>
      </c>
      <c r="D4483" t="s">
        <v>477</v>
      </c>
      <c r="E4483" t="s">
        <v>166</v>
      </c>
      <c r="F4483" t="s">
        <v>167</v>
      </c>
      <c r="G4483" s="133">
        <v>1</v>
      </c>
      <c r="H4483" t="s">
        <v>248</v>
      </c>
      <c r="I4483" t="s">
        <v>521</v>
      </c>
      <c r="J4483" t="s">
        <v>522</v>
      </c>
      <c r="K4483" s="327">
        <v>9</v>
      </c>
      <c r="L4483" s="326">
        <v>3.7969999015331268E-2</v>
      </c>
      <c r="M4483" s="326">
        <v>3.8300000131130219E-2</v>
      </c>
      <c r="N4483" s="327">
        <v>576</v>
      </c>
      <c r="O4483" s="326">
        <v>7.9669997096061707E-2</v>
      </c>
      <c r="P4483" s="326">
        <v>8.1249997019767761E-2</v>
      </c>
      <c r="Q4483" s="327">
        <v>7517</v>
      </c>
      <c r="R4483" s="326">
        <v>6.0920000076293952E-2</v>
      </c>
      <c r="S4483" s="325">
        <v>6.3589997589588165E-2</v>
      </c>
    </row>
    <row r="4484" spans="1:19" x14ac:dyDescent="0.25">
      <c r="A4484" t="s">
        <v>478</v>
      </c>
      <c r="B4484" t="s">
        <v>284</v>
      </c>
      <c r="C4484" t="s">
        <v>309</v>
      </c>
      <c r="D4484" t="s">
        <v>477</v>
      </c>
      <c r="E4484" t="s">
        <v>166</v>
      </c>
      <c r="F4484" t="s">
        <v>167</v>
      </c>
      <c r="G4484" s="133">
        <v>1</v>
      </c>
      <c r="H4484" t="s">
        <v>248</v>
      </c>
      <c r="I4484" t="s">
        <v>521</v>
      </c>
      <c r="J4484" t="s">
        <v>438</v>
      </c>
      <c r="K4484" s="327">
        <v>2</v>
      </c>
      <c r="L4484" s="326">
        <v>8.4400000050663948E-3</v>
      </c>
      <c r="N4484" s="327">
        <v>141</v>
      </c>
      <c r="O4484" s="326">
        <v>1.9500000402331349E-2</v>
      </c>
      <c r="Q4484" s="327">
        <v>5183</v>
      </c>
      <c r="R4484" s="326">
        <v>4.2010001838207238E-2</v>
      </c>
      <c r="S4484" s="325"/>
    </row>
    <row r="4485" spans="1:19" x14ac:dyDescent="0.25">
      <c r="A4485" t="s">
        <v>478</v>
      </c>
      <c r="B4485" t="s">
        <v>284</v>
      </c>
      <c r="C4485" t="s">
        <v>309</v>
      </c>
      <c r="D4485" t="s">
        <v>477</v>
      </c>
      <c r="E4485" t="s">
        <v>166</v>
      </c>
      <c r="F4485" t="s">
        <v>167</v>
      </c>
      <c r="G4485" s="133">
        <v>1</v>
      </c>
      <c r="H4485" t="s">
        <v>248</v>
      </c>
      <c r="I4485" t="s">
        <v>517</v>
      </c>
      <c r="J4485" t="s">
        <v>520</v>
      </c>
      <c r="K4485" s="327">
        <v>80</v>
      </c>
      <c r="L4485" s="326">
        <v>0.33755001425743097</v>
      </c>
      <c r="N4485" s="327">
        <v>2465</v>
      </c>
      <c r="O4485" s="326">
        <v>0.34093999862670898</v>
      </c>
      <c r="Q4485" s="327">
        <v>43571</v>
      </c>
      <c r="R4485" s="326">
        <v>0.35313001275062561</v>
      </c>
      <c r="S4485" s="325"/>
    </row>
    <row r="4486" spans="1:19" x14ac:dyDescent="0.25">
      <c r="A4486" t="s">
        <v>478</v>
      </c>
      <c r="B4486" t="s">
        <v>284</v>
      </c>
      <c r="C4486" t="s">
        <v>309</v>
      </c>
      <c r="D4486" t="s">
        <v>477</v>
      </c>
      <c r="E4486" t="s">
        <v>166</v>
      </c>
      <c r="F4486" t="s">
        <v>167</v>
      </c>
      <c r="G4486" s="133">
        <v>1</v>
      </c>
      <c r="H4486" t="s">
        <v>248</v>
      </c>
      <c r="I4486" t="s">
        <v>517</v>
      </c>
      <c r="J4486" t="s">
        <v>519</v>
      </c>
      <c r="K4486" s="327">
        <v>77</v>
      </c>
      <c r="L4486" s="326">
        <v>0.32488998770713812</v>
      </c>
      <c r="N4486" s="327">
        <v>2041</v>
      </c>
      <c r="O4486" s="326">
        <v>0.28229999542236328</v>
      </c>
      <c r="Q4486" s="327">
        <v>34904</v>
      </c>
      <c r="R4486" s="326">
        <v>0.28288999199867249</v>
      </c>
      <c r="S4486" s="325"/>
    </row>
    <row r="4487" spans="1:19" x14ac:dyDescent="0.25">
      <c r="A4487" t="s">
        <v>478</v>
      </c>
      <c r="B4487" t="s">
        <v>284</v>
      </c>
      <c r="C4487" t="s">
        <v>309</v>
      </c>
      <c r="D4487" t="s">
        <v>477</v>
      </c>
      <c r="E4487" t="s">
        <v>166</v>
      </c>
      <c r="F4487" t="s">
        <v>167</v>
      </c>
      <c r="G4487" s="133">
        <v>1</v>
      </c>
      <c r="H4487" t="s">
        <v>248</v>
      </c>
      <c r="I4487" t="s">
        <v>517</v>
      </c>
      <c r="J4487" t="s">
        <v>518</v>
      </c>
      <c r="K4487" s="327">
        <v>80</v>
      </c>
      <c r="L4487" s="326">
        <v>0.33755001425743097</v>
      </c>
      <c r="N4487" s="327">
        <v>2724</v>
      </c>
      <c r="O4487" s="326">
        <v>0.37676000595092768</v>
      </c>
      <c r="Q4487" s="327">
        <v>44910</v>
      </c>
      <c r="R4487" s="326">
        <v>0.3639799952507019</v>
      </c>
      <c r="S4487" s="325"/>
    </row>
    <row r="4488" spans="1:19" x14ac:dyDescent="0.25">
      <c r="A4488" t="s">
        <v>478</v>
      </c>
      <c r="B4488" t="s">
        <v>284</v>
      </c>
      <c r="C4488" t="s">
        <v>309</v>
      </c>
      <c r="D4488" t="s">
        <v>477</v>
      </c>
      <c r="E4488" t="s">
        <v>166</v>
      </c>
      <c r="F4488" t="s">
        <v>167</v>
      </c>
      <c r="G4488" s="133">
        <v>1</v>
      </c>
      <c r="H4488" t="s">
        <v>248</v>
      </c>
      <c r="I4488" t="s">
        <v>513</v>
      </c>
      <c r="J4488" t="s">
        <v>516</v>
      </c>
      <c r="K4488" s="327">
        <v>12</v>
      </c>
      <c r="L4488" s="326">
        <v>5.0629999488592148E-2</v>
      </c>
      <c r="M4488" s="326">
        <v>7.4069999158382416E-2</v>
      </c>
      <c r="N4488" s="327">
        <v>294</v>
      </c>
      <c r="O4488" s="326">
        <v>4.0660001337528229E-2</v>
      </c>
      <c r="P4488" s="326">
        <v>4.7469999641180038E-2</v>
      </c>
      <c r="Q4488" s="327">
        <v>4179</v>
      </c>
      <c r="R4488" s="326">
        <v>3.3870000392198563E-2</v>
      </c>
      <c r="S4488" s="325">
        <v>3.8320001214742661E-2</v>
      </c>
    </row>
    <row r="4489" spans="1:19" x14ac:dyDescent="0.25">
      <c r="A4489" t="s">
        <v>478</v>
      </c>
      <c r="B4489" t="s">
        <v>284</v>
      </c>
      <c r="C4489" t="s">
        <v>309</v>
      </c>
      <c r="D4489" t="s">
        <v>477</v>
      </c>
      <c r="E4489" t="s">
        <v>166</v>
      </c>
      <c r="F4489" t="s">
        <v>167</v>
      </c>
      <c r="G4489" s="133">
        <v>1</v>
      </c>
      <c r="H4489" t="s">
        <v>248</v>
      </c>
      <c r="I4489" t="s">
        <v>513</v>
      </c>
      <c r="J4489" t="s">
        <v>515</v>
      </c>
      <c r="K4489" s="327">
        <v>13</v>
      </c>
      <c r="L4489" s="326">
        <v>5.4850000888109207E-2</v>
      </c>
      <c r="M4489" s="326">
        <v>8.0250002443790436E-2</v>
      </c>
      <c r="N4489" s="327">
        <v>759</v>
      </c>
      <c r="O4489" s="326">
        <v>0.10497999936342239</v>
      </c>
      <c r="P4489" s="326">
        <v>0.12253999710083011</v>
      </c>
      <c r="Q4489" s="327">
        <v>13286</v>
      </c>
      <c r="R4489" s="326">
        <v>0.1076800003647804</v>
      </c>
      <c r="S4489" s="325">
        <v>0.12182000279426571</v>
      </c>
    </row>
    <row r="4490" spans="1:19" x14ac:dyDescent="0.25">
      <c r="A4490" t="s">
        <v>478</v>
      </c>
      <c r="B4490" t="s">
        <v>284</v>
      </c>
      <c r="C4490" t="s">
        <v>309</v>
      </c>
      <c r="D4490" t="s">
        <v>477</v>
      </c>
      <c r="E4490" t="s">
        <v>166</v>
      </c>
      <c r="F4490" t="s">
        <v>167</v>
      </c>
      <c r="G4490">
        <v>1</v>
      </c>
      <c r="H4490" t="s">
        <v>248</v>
      </c>
      <c r="I4490" t="s">
        <v>513</v>
      </c>
      <c r="J4490" t="s">
        <v>514</v>
      </c>
      <c r="K4490" s="142">
        <v>137</v>
      </c>
      <c r="L4490" s="326">
        <v>0.57805997133255005</v>
      </c>
      <c r="M4490" s="326">
        <v>0.84567999839782715</v>
      </c>
      <c r="N4490" s="142">
        <v>5141</v>
      </c>
      <c r="O4490" s="326">
        <v>0.71107000112533569</v>
      </c>
      <c r="P4490" s="326">
        <v>0.82999998331069946</v>
      </c>
      <c r="Q4490" s="142">
        <v>91601</v>
      </c>
      <c r="R4490" s="326">
        <v>0.74239999055862427</v>
      </c>
      <c r="S4490" s="326">
        <v>0.83986997604370117</v>
      </c>
    </row>
    <row r="4491" spans="1:19" x14ac:dyDescent="0.25">
      <c r="A4491" t="s">
        <v>478</v>
      </c>
      <c r="B4491" t="s">
        <v>284</v>
      </c>
      <c r="C4491" t="s">
        <v>309</v>
      </c>
      <c r="D4491" t="s">
        <v>477</v>
      </c>
      <c r="E4491" t="s">
        <v>166</v>
      </c>
      <c r="F4491" t="s">
        <v>167</v>
      </c>
      <c r="G4491">
        <v>1</v>
      </c>
      <c r="H4491" t="s">
        <v>248</v>
      </c>
      <c r="I4491" t="s">
        <v>513</v>
      </c>
      <c r="J4491" t="s">
        <v>512</v>
      </c>
      <c r="K4491" s="142">
        <v>75</v>
      </c>
      <c r="L4491" s="326">
        <v>0.3164600133895874</v>
      </c>
      <c r="N4491" s="142">
        <v>1036</v>
      </c>
      <c r="O4491" s="326">
        <v>0.14328999817371371</v>
      </c>
      <c r="Q4491" s="142">
        <v>14319</v>
      </c>
      <c r="R4491" s="326">
        <v>0.11604999750852581</v>
      </c>
    </row>
    <row r="4492" spans="1:19" x14ac:dyDescent="0.25">
      <c r="A4492" t="s">
        <v>478</v>
      </c>
      <c r="B4492" t="s">
        <v>284</v>
      </c>
      <c r="C4492" t="s">
        <v>309</v>
      </c>
      <c r="D4492" t="s">
        <v>477</v>
      </c>
      <c r="E4492" t="s">
        <v>166</v>
      </c>
      <c r="F4492" t="s">
        <v>167</v>
      </c>
      <c r="G4492" s="133">
        <v>1</v>
      </c>
      <c r="H4492" t="s">
        <v>248</v>
      </c>
      <c r="I4492" t="s">
        <v>575</v>
      </c>
      <c r="J4492" t="s">
        <v>511</v>
      </c>
      <c r="K4492" s="327">
        <v>0</v>
      </c>
      <c r="L4492" s="326">
        <v>0</v>
      </c>
      <c r="M4492" s="326">
        <v>0</v>
      </c>
      <c r="N4492" s="327">
        <v>69</v>
      </c>
      <c r="O4492" s="326">
        <v>9.5399999991059303E-3</v>
      </c>
      <c r="P4492" s="326">
        <v>9.9999997764825821E-3</v>
      </c>
      <c r="Q4492" s="327">
        <v>5100</v>
      </c>
      <c r="R4492" s="326">
        <v>4.1329998522996902E-2</v>
      </c>
      <c r="S4492" s="325">
        <v>4.4070001691579819E-2</v>
      </c>
    </row>
    <row r="4493" spans="1:19" x14ac:dyDescent="0.25">
      <c r="A4493" t="s">
        <v>478</v>
      </c>
      <c r="B4493" t="s">
        <v>284</v>
      </c>
      <c r="C4493" t="s">
        <v>309</v>
      </c>
      <c r="D4493" t="s">
        <v>477</v>
      </c>
      <c r="E4493" t="s">
        <v>166</v>
      </c>
      <c r="F4493" t="s">
        <v>167</v>
      </c>
      <c r="G4493" s="133">
        <v>1</v>
      </c>
      <c r="H4493" t="s">
        <v>248</v>
      </c>
      <c r="I4493" t="s">
        <v>575</v>
      </c>
      <c r="J4493" t="s">
        <v>510</v>
      </c>
      <c r="K4493" s="327">
        <v>0</v>
      </c>
      <c r="L4493" s="326">
        <v>0</v>
      </c>
      <c r="M4493" s="326">
        <v>0</v>
      </c>
      <c r="N4493" s="327">
        <v>13</v>
      </c>
      <c r="O4493" s="326">
        <v>1.799999969080091E-3</v>
      </c>
      <c r="P4493" s="326">
        <v>1.879999996162951E-3</v>
      </c>
      <c r="Q4493" s="327">
        <v>2781</v>
      </c>
      <c r="R4493" s="326">
        <v>2.2539999336004261E-2</v>
      </c>
      <c r="S4493" s="325">
        <v>2.4029999971389771E-2</v>
      </c>
    </row>
    <row r="4494" spans="1:19" x14ac:dyDescent="0.25">
      <c r="A4494" t="s">
        <v>478</v>
      </c>
      <c r="B4494" t="s">
        <v>284</v>
      </c>
      <c r="C4494" t="s">
        <v>309</v>
      </c>
      <c r="D4494" t="s">
        <v>477</v>
      </c>
      <c r="E4494" t="s">
        <v>166</v>
      </c>
      <c r="F4494" t="s">
        <v>167</v>
      </c>
      <c r="G4494" s="133">
        <v>1</v>
      </c>
      <c r="H4494" t="s">
        <v>248</v>
      </c>
      <c r="I4494" t="s">
        <v>575</v>
      </c>
      <c r="J4494" t="s">
        <v>509</v>
      </c>
      <c r="K4494" s="327">
        <v>0</v>
      </c>
      <c r="L4494" s="326">
        <v>0</v>
      </c>
      <c r="M4494" s="326">
        <v>0</v>
      </c>
      <c r="N4494" s="327">
        <v>7</v>
      </c>
      <c r="O4494" s="326">
        <v>9.6999999368563294E-4</v>
      </c>
      <c r="P4494" s="326">
        <v>1.010000007227063E-3</v>
      </c>
      <c r="Q4494" s="327">
        <v>909</v>
      </c>
      <c r="R4494" s="326">
        <v>7.3699997738003731E-3</v>
      </c>
      <c r="S4494" s="325">
        <v>7.8499997034668922E-3</v>
      </c>
    </row>
    <row r="4495" spans="1:19" x14ac:dyDescent="0.25">
      <c r="A4495" t="s">
        <v>478</v>
      </c>
      <c r="B4495" t="s">
        <v>284</v>
      </c>
      <c r="C4495" t="s">
        <v>309</v>
      </c>
      <c r="D4495" t="s">
        <v>477</v>
      </c>
      <c r="E4495" t="s">
        <v>166</v>
      </c>
      <c r="F4495" t="s">
        <v>167</v>
      </c>
      <c r="G4495" s="133">
        <v>1</v>
      </c>
      <c r="H4495" t="s">
        <v>248</v>
      </c>
      <c r="I4495" t="s">
        <v>575</v>
      </c>
      <c r="J4495" t="s">
        <v>508</v>
      </c>
      <c r="K4495" s="327">
        <v>2</v>
      </c>
      <c r="L4495" s="326">
        <v>8.4400000050663948E-3</v>
      </c>
      <c r="M4495" s="326">
        <v>8.7000001221895218E-3</v>
      </c>
      <c r="N4495" s="327">
        <v>40</v>
      </c>
      <c r="O4495" s="326">
        <v>5.5300001986324787E-3</v>
      </c>
      <c r="P4495" s="326">
        <v>5.7999999262392521E-3</v>
      </c>
      <c r="Q4495" s="327">
        <v>2219</v>
      </c>
      <c r="R4495" s="326">
        <v>1.7980000004172329E-2</v>
      </c>
      <c r="S4495" s="325">
        <v>1.9169999286532399E-2</v>
      </c>
    </row>
    <row r="4496" spans="1:19" x14ac:dyDescent="0.25">
      <c r="A4496" t="s">
        <v>478</v>
      </c>
      <c r="B4496" t="s">
        <v>284</v>
      </c>
      <c r="C4496" t="s">
        <v>309</v>
      </c>
      <c r="D4496" t="s">
        <v>477</v>
      </c>
      <c r="E4496" t="s">
        <v>166</v>
      </c>
      <c r="F4496" t="s">
        <v>167</v>
      </c>
      <c r="G4496" s="133">
        <v>1</v>
      </c>
      <c r="H4496" t="s">
        <v>248</v>
      </c>
      <c r="I4496" t="s">
        <v>575</v>
      </c>
      <c r="J4496" t="s">
        <v>438</v>
      </c>
      <c r="K4496" s="327">
        <v>7</v>
      </c>
      <c r="L4496" s="326">
        <v>2.9540000483393669E-2</v>
      </c>
      <c r="N4496" s="327">
        <v>331</v>
      </c>
      <c r="O4496" s="326">
        <v>4.5779999345541E-2</v>
      </c>
      <c r="Q4496" s="327">
        <v>7648</v>
      </c>
      <c r="R4496" s="326">
        <v>6.1980001628398902E-2</v>
      </c>
      <c r="S4496" s="325"/>
    </row>
    <row r="4497" spans="1:19" x14ac:dyDescent="0.25">
      <c r="A4497" t="s">
        <v>478</v>
      </c>
      <c r="B4497" t="s">
        <v>284</v>
      </c>
      <c r="C4497" t="s">
        <v>309</v>
      </c>
      <c r="D4497" t="s">
        <v>477</v>
      </c>
      <c r="E4497" t="s">
        <v>166</v>
      </c>
      <c r="F4497" t="s">
        <v>167</v>
      </c>
      <c r="G4497" s="133">
        <v>1</v>
      </c>
      <c r="H4497" t="s">
        <v>248</v>
      </c>
      <c r="I4497" t="s">
        <v>575</v>
      </c>
      <c r="J4497" t="s">
        <v>507</v>
      </c>
      <c r="K4497" s="327">
        <v>228</v>
      </c>
      <c r="L4497" s="326">
        <v>0.96202999353408813</v>
      </c>
      <c r="M4497" s="326">
        <v>0.99129998683929443</v>
      </c>
      <c r="N4497" s="327">
        <v>6770</v>
      </c>
      <c r="O4497" s="326">
        <v>0.93638002872467041</v>
      </c>
      <c r="P4497" s="326">
        <v>0.9812999963760376</v>
      </c>
      <c r="Q4497" s="327">
        <v>104728</v>
      </c>
      <c r="R4497" s="326">
        <v>0.84878998994827271</v>
      </c>
      <c r="S4497" s="325">
        <v>0.90487998723983765</v>
      </c>
    </row>
    <row r="4498" spans="1:19" x14ac:dyDescent="0.25">
      <c r="A4498" t="s">
        <v>478</v>
      </c>
      <c r="B4498" t="s">
        <v>284</v>
      </c>
      <c r="C4498" t="s">
        <v>309</v>
      </c>
      <c r="D4498" t="s">
        <v>477</v>
      </c>
      <c r="E4498" t="s">
        <v>166</v>
      </c>
      <c r="F4498" t="s">
        <v>167</v>
      </c>
      <c r="G4498" s="133">
        <v>1</v>
      </c>
      <c r="H4498" t="s">
        <v>248</v>
      </c>
      <c r="I4498" t="s">
        <v>576</v>
      </c>
      <c r="J4498" t="s">
        <v>485</v>
      </c>
      <c r="K4498" s="327">
        <v>0</v>
      </c>
      <c r="L4498" s="326">
        <v>0</v>
      </c>
      <c r="N4498" s="327">
        <v>0</v>
      </c>
      <c r="O4498" s="326">
        <v>0</v>
      </c>
      <c r="Q4498" s="327">
        <v>2</v>
      </c>
      <c r="R4498" s="326">
        <v>1.99999994947575E-5</v>
      </c>
      <c r="S4498" s="325">
        <v>0.5</v>
      </c>
    </row>
    <row r="4499" spans="1:19" x14ac:dyDescent="0.25">
      <c r="A4499" t="s">
        <v>478</v>
      </c>
      <c r="B4499" t="s">
        <v>284</v>
      </c>
      <c r="C4499" t="s">
        <v>309</v>
      </c>
      <c r="D4499" t="s">
        <v>477</v>
      </c>
      <c r="E4499" t="s">
        <v>166</v>
      </c>
      <c r="F4499" t="s">
        <v>167</v>
      </c>
      <c r="G4499" s="133">
        <v>1</v>
      </c>
      <c r="H4499" t="s">
        <v>248</v>
      </c>
      <c r="I4499" t="s">
        <v>576</v>
      </c>
      <c r="J4499" t="s">
        <v>484</v>
      </c>
      <c r="K4499" s="327">
        <v>0</v>
      </c>
      <c r="L4499" s="326">
        <v>0</v>
      </c>
      <c r="N4499" s="327">
        <v>0</v>
      </c>
      <c r="O4499" s="326">
        <v>0</v>
      </c>
      <c r="Q4499" s="327">
        <v>2</v>
      </c>
      <c r="R4499" s="326">
        <v>1.99999994947575E-5</v>
      </c>
      <c r="S4499" s="325">
        <v>0.5</v>
      </c>
    </row>
    <row r="4500" spans="1:19" x14ac:dyDescent="0.25">
      <c r="A4500" t="s">
        <v>478</v>
      </c>
      <c r="B4500" t="s">
        <v>284</v>
      </c>
      <c r="C4500" t="s">
        <v>309</v>
      </c>
      <c r="D4500" t="s">
        <v>477</v>
      </c>
      <c r="E4500" t="s">
        <v>166</v>
      </c>
      <c r="F4500" t="s">
        <v>167</v>
      </c>
      <c r="G4500">
        <v>1</v>
      </c>
      <c r="H4500" t="s">
        <v>248</v>
      </c>
      <c r="I4500" t="s">
        <v>576</v>
      </c>
      <c r="J4500" t="s">
        <v>438</v>
      </c>
      <c r="K4500" s="142">
        <v>237</v>
      </c>
      <c r="L4500" s="326">
        <v>1</v>
      </c>
      <c r="N4500" s="142">
        <v>7230</v>
      </c>
      <c r="O4500" s="326">
        <v>1</v>
      </c>
      <c r="Q4500" s="142">
        <v>123381</v>
      </c>
      <c r="R4500" s="326">
        <v>0.99997001886367798</v>
      </c>
    </row>
    <row r="4501" spans="1:19" x14ac:dyDescent="0.25">
      <c r="A4501" t="s">
        <v>478</v>
      </c>
      <c r="B4501" t="s">
        <v>284</v>
      </c>
      <c r="C4501" t="s">
        <v>309</v>
      </c>
      <c r="D4501" t="s">
        <v>477</v>
      </c>
      <c r="E4501" t="s">
        <v>166</v>
      </c>
      <c r="F4501" t="s">
        <v>167</v>
      </c>
      <c r="G4501" s="133">
        <v>1</v>
      </c>
      <c r="H4501" t="s">
        <v>248</v>
      </c>
      <c r="I4501" t="s">
        <v>504</v>
      </c>
      <c r="J4501" t="s">
        <v>506</v>
      </c>
      <c r="K4501" s="327">
        <v>75</v>
      </c>
      <c r="L4501" s="326">
        <v>0.3164600133895874</v>
      </c>
      <c r="N4501" s="327">
        <v>1036</v>
      </c>
      <c r="O4501" s="326">
        <v>0.14328999817371371</v>
      </c>
      <c r="Q4501" s="327">
        <v>14319</v>
      </c>
      <c r="R4501" s="326">
        <v>0.11604999750852581</v>
      </c>
      <c r="S4501" s="325"/>
    </row>
    <row r="4502" spans="1:19" x14ac:dyDescent="0.25">
      <c r="A4502" t="s">
        <v>478</v>
      </c>
      <c r="B4502" t="s">
        <v>284</v>
      </c>
      <c r="C4502" t="s">
        <v>309</v>
      </c>
      <c r="D4502" t="s">
        <v>477</v>
      </c>
      <c r="E4502" t="s">
        <v>166</v>
      </c>
      <c r="F4502" t="s">
        <v>167</v>
      </c>
      <c r="G4502" s="133">
        <v>1</v>
      </c>
      <c r="H4502" t="s">
        <v>248</v>
      </c>
      <c r="I4502" t="s">
        <v>504</v>
      </c>
      <c r="J4502" t="s">
        <v>424</v>
      </c>
      <c r="K4502" s="327">
        <v>13</v>
      </c>
      <c r="L4502" s="326">
        <v>5.4850000888109207E-2</v>
      </c>
      <c r="M4502" s="326">
        <v>8.0250002443790436E-2</v>
      </c>
      <c r="N4502" s="327">
        <v>759</v>
      </c>
      <c r="O4502" s="326">
        <v>0.10497999936342239</v>
      </c>
      <c r="P4502" s="326">
        <v>0.12253999710083011</v>
      </c>
      <c r="Q4502" s="327">
        <v>13286</v>
      </c>
      <c r="R4502" s="326">
        <v>0.1076800003647804</v>
      </c>
      <c r="S4502" s="325">
        <v>0.12182000279426571</v>
      </c>
    </row>
    <row r="4503" spans="1:19" x14ac:dyDescent="0.25">
      <c r="A4503" t="s">
        <v>478</v>
      </c>
      <c r="B4503" t="s">
        <v>284</v>
      </c>
      <c r="C4503" t="s">
        <v>309</v>
      </c>
      <c r="D4503" t="s">
        <v>477</v>
      </c>
      <c r="E4503" t="s">
        <v>166</v>
      </c>
      <c r="F4503" t="s">
        <v>167</v>
      </c>
      <c r="G4503" s="133">
        <v>1</v>
      </c>
      <c r="H4503" t="s">
        <v>248</v>
      </c>
      <c r="I4503" t="s">
        <v>504</v>
      </c>
      <c r="J4503" t="s">
        <v>455</v>
      </c>
      <c r="K4503" s="327">
        <v>41</v>
      </c>
      <c r="L4503" s="326">
        <v>0.17299999296665189</v>
      </c>
      <c r="M4503" s="326">
        <v>0.25308999419212341</v>
      </c>
      <c r="N4503" s="327">
        <v>2492</v>
      </c>
      <c r="O4503" s="326">
        <v>0.34466999769210821</v>
      </c>
      <c r="P4503" s="326">
        <v>0.40231999754905701</v>
      </c>
      <c r="Q4503" s="327">
        <v>43045</v>
      </c>
      <c r="R4503" s="326">
        <v>0.34887000918388372</v>
      </c>
      <c r="S4503" s="325">
        <v>0.39467000961303711</v>
      </c>
    </row>
    <row r="4504" spans="1:19" x14ac:dyDescent="0.25">
      <c r="A4504" t="s">
        <v>478</v>
      </c>
      <c r="B4504" t="s">
        <v>284</v>
      </c>
      <c r="C4504" t="s">
        <v>309</v>
      </c>
      <c r="D4504" t="s">
        <v>477</v>
      </c>
      <c r="E4504" t="s">
        <v>166</v>
      </c>
      <c r="F4504" t="s">
        <v>167</v>
      </c>
      <c r="G4504" s="133">
        <v>1</v>
      </c>
      <c r="H4504" t="s">
        <v>248</v>
      </c>
      <c r="I4504" t="s">
        <v>504</v>
      </c>
      <c r="J4504" t="s">
        <v>505</v>
      </c>
      <c r="K4504" s="327">
        <v>82</v>
      </c>
      <c r="L4504" s="326">
        <v>0.34599000215530401</v>
      </c>
      <c r="M4504" s="326">
        <v>0.50616997480392456</v>
      </c>
      <c r="N4504" s="327">
        <v>2310</v>
      </c>
      <c r="O4504" s="326">
        <v>0.31949999928474432</v>
      </c>
      <c r="P4504" s="326">
        <v>0.37294000387191772</v>
      </c>
      <c r="Q4504" s="327">
        <v>42835</v>
      </c>
      <c r="R4504" s="326">
        <v>0.34716999530792242</v>
      </c>
      <c r="S4504" s="325">
        <v>0.39274001121521002</v>
      </c>
    </row>
    <row r="4505" spans="1:19" x14ac:dyDescent="0.25">
      <c r="A4505" t="s">
        <v>478</v>
      </c>
      <c r="B4505" t="s">
        <v>284</v>
      </c>
      <c r="C4505" t="s">
        <v>309</v>
      </c>
      <c r="D4505" t="s">
        <v>477</v>
      </c>
      <c r="E4505" t="s">
        <v>166</v>
      </c>
      <c r="F4505" t="s">
        <v>167</v>
      </c>
      <c r="G4505" s="133">
        <v>1</v>
      </c>
      <c r="H4505" t="s">
        <v>248</v>
      </c>
      <c r="I4505" t="s">
        <v>504</v>
      </c>
      <c r="J4505" t="s">
        <v>503</v>
      </c>
      <c r="K4505" s="327">
        <v>26</v>
      </c>
      <c r="L4505" s="326">
        <v>0.1097000017762184</v>
      </c>
      <c r="M4505" s="326">
        <v>0.1604900062084198</v>
      </c>
      <c r="N4505" s="327">
        <v>633</v>
      </c>
      <c r="O4505" s="326">
        <v>8.7549999356269836E-2</v>
      </c>
      <c r="P4505" s="326">
        <v>0.1022000014781952</v>
      </c>
      <c r="Q4505" s="327">
        <v>9900</v>
      </c>
      <c r="R4505" s="326">
        <v>8.0239996314048767E-2</v>
      </c>
      <c r="S4505" s="325">
        <v>9.0769998729228973E-2</v>
      </c>
    </row>
    <row r="4506" spans="1:19" x14ac:dyDescent="0.25">
      <c r="A4506" t="s">
        <v>478</v>
      </c>
      <c r="B4506" t="s">
        <v>284</v>
      </c>
      <c r="C4506" t="s">
        <v>309</v>
      </c>
      <c r="D4506" t="s">
        <v>477</v>
      </c>
      <c r="E4506" t="s">
        <v>166</v>
      </c>
      <c r="F4506" t="s">
        <v>167</v>
      </c>
      <c r="G4506" s="133">
        <v>1</v>
      </c>
      <c r="H4506" t="s">
        <v>248</v>
      </c>
      <c r="I4506" t="s">
        <v>501</v>
      </c>
      <c r="J4506" t="s">
        <v>502</v>
      </c>
      <c r="K4506" s="327">
        <v>75</v>
      </c>
      <c r="L4506" s="326">
        <v>0.3164600133895874</v>
      </c>
      <c r="N4506" s="327">
        <v>1036</v>
      </c>
      <c r="O4506" s="326">
        <v>0.14328999817371371</v>
      </c>
      <c r="Q4506" s="327">
        <v>14319</v>
      </c>
      <c r="R4506" s="326">
        <v>0.11604999750852581</v>
      </c>
      <c r="S4506" s="325"/>
    </row>
    <row r="4507" spans="1:19" x14ac:dyDescent="0.25">
      <c r="A4507" t="s">
        <v>478</v>
      </c>
      <c r="B4507" t="s">
        <v>284</v>
      </c>
      <c r="C4507" t="s">
        <v>309</v>
      </c>
      <c r="D4507" t="s">
        <v>477</v>
      </c>
      <c r="E4507" t="s">
        <v>166</v>
      </c>
      <c r="F4507" t="s">
        <v>167</v>
      </c>
      <c r="G4507" s="133">
        <v>1</v>
      </c>
      <c r="H4507" t="s">
        <v>248</v>
      </c>
      <c r="I4507" t="s">
        <v>501</v>
      </c>
      <c r="J4507" t="s">
        <v>500</v>
      </c>
      <c r="K4507" s="327">
        <v>162</v>
      </c>
      <c r="L4507" s="326">
        <v>0.6835399866104126</v>
      </c>
      <c r="M4507" s="326">
        <v>1</v>
      </c>
      <c r="N4507" s="327">
        <v>6194</v>
      </c>
      <c r="O4507" s="326">
        <v>0.85671001672744751</v>
      </c>
      <c r="P4507" s="326">
        <v>1</v>
      </c>
      <c r="Q4507" s="327">
        <v>109066</v>
      </c>
      <c r="R4507" s="326">
        <v>0.88394999504089355</v>
      </c>
      <c r="S4507" s="325">
        <v>1</v>
      </c>
    </row>
    <row r="4508" spans="1:19" x14ac:dyDescent="0.25">
      <c r="A4508" t="s">
        <v>478</v>
      </c>
      <c r="B4508" t="s">
        <v>284</v>
      </c>
      <c r="C4508" t="s">
        <v>309</v>
      </c>
      <c r="D4508" t="s">
        <v>477</v>
      </c>
      <c r="E4508" t="s">
        <v>166</v>
      </c>
      <c r="F4508" t="s">
        <v>167</v>
      </c>
      <c r="G4508" s="133">
        <v>1</v>
      </c>
      <c r="H4508" t="s">
        <v>248</v>
      </c>
      <c r="I4508" t="s">
        <v>577</v>
      </c>
      <c r="J4508" t="s">
        <v>493</v>
      </c>
      <c r="K4508" s="327">
        <v>185</v>
      </c>
      <c r="L4508" s="326">
        <v>0.7805899977684021</v>
      </c>
      <c r="N4508" s="327">
        <v>3292</v>
      </c>
      <c r="O4508" s="326">
        <v>0.4553300142288208</v>
      </c>
      <c r="Q4508" s="327">
        <v>45663</v>
      </c>
      <c r="R4508" s="326">
        <v>0.37009000778198242</v>
      </c>
      <c r="S4508" s="325"/>
    </row>
    <row r="4509" spans="1:19" x14ac:dyDescent="0.25">
      <c r="A4509" t="s">
        <v>478</v>
      </c>
      <c r="B4509" t="s">
        <v>284</v>
      </c>
      <c r="C4509" t="s">
        <v>309</v>
      </c>
      <c r="D4509" t="s">
        <v>477</v>
      </c>
      <c r="E4509" t="s">
        <v>166</v>
      </c>
      <c r="F4509" t="s">
        <v>167</v>
      </c>
      <c r="G4509" s="133">
        <v>1</v>
      </c>
      <c r="H4509" t="s">
        <v>248</v>
      </c>
      <c r="I4509" t="s">
        <v>577</v>
      </c>
      <c r="J4509" t="s">
        <v>492</v>
      </c>
      <c r="K4509" s="327">
        <v>45</v>
      </c>
      <c r="L4509" s="326">
        <v>0.18986999988555911</v>
      </c>
      <c r="M4509" s="326">
        <v>0.86537998914718628</v>
      </c>
      <c r="N4509" s="327">
        <v>3232</v>
      </c>
      <c r="O4509" s="326">
        <v>0.44703000783920288</v>
      </c>
      <c r="P4509" s="326">
        <v>0.82072001695632935</v>
      </c>
      <c r="Q4509" s="327">
        <v>63272</v>
      </c>
      <c r="R4509" s="326">
        <v>0.51279997825622559</v>
      </c>
      <c r="S4509" s="325">
        <v>0.81407999992370605</v>
      </c>
    </row>
    <row r="4510" spans="1:19" x14ac:dyDescent="0.25">
      <c r="A4510" t="s">
        <v>478</v>
      </c>
      <c r="B4510" t="s">
        <v>284</v>
      </c>
      <c r="C4510" t="s">
        <v>309</v>
      </c>
      <c r="D4510" t="s">
        <v>477</v>
      </c>
      <c r="E4510" t="s">
        <v>166</v>
      </c>
      <c r="F4510" t="s">
        <v>167</v>
      </c>
      <c r="G4510">
        <v>1</v>
      </c>
      <c r="H4510" t="s">
        <v>248</v>
      </c>
      <c r="I4510" t="s">
        <v>577</v>
      </c>
      <c r="J4510" t="s">
        <v>491</v>
      </c>
      <c r="K4510" s="142">
        <v>5</v>
      </c>
      <c r="L4510" s="326">
        <v>2.10999995470047E-2</v>
      </c>
      <c r="M4510" s="326">
        <v>9.6150003373622894E-2</v>
      </c>
      <c r="N4510" s="142">
        <v>436</v>
      </c>
      <c r="O4510" s="326">
        <v>6.0300000011920929E-2</v>
      </c>
      <c r="P4510" s="326">
        <v>0.11072000116109849</v>
      </c>
      <c r="Q4510" s="142">
        <v>9186</v>
      </c>
      <c r="R4510" s="326">
        <v>7.4450001120567322E-2</v>
      </c>
      <c r="S4510" s="326">
        <v>0.11818999797105791</v>
      </c>
    </row>
    <row r="4511" spans="1:19" x14ac:dyDescent="0.25">
      <c r="A4511" t="s">
        <v>478</v>
      </c>
      <c r="B4511" t="s">
        <v>284</v>
      </c>
      <c r="C4511" t="s">
        <v>309</v>
      </c>
      <c r="D4511" t="s">
        <v>477</v>
      </c>
      <c r="E4511" t="s">
        <v>166</v>
      </c>
      <c r="F4511" t="s">
        <v>167</v>
      </c>
      <c r="G4511">
        <v>1</v>
      </c>
      <c r="H4511" t="s">
        <v>248</v>
      </c>
      <c r="I4511" t="s">
        <v>577</v>
      </c>
      <c r="J4511" t="s">
        <v>490</v>
      </c>
      <c r="K4511" s="142">
        <v>2</v>
      </c>
      <c r="L4511" s="326">
        <v>8.4400000050663948E-3</v>
      </c>
      <c r="M4511" s="326">
        <v>3.8460001349449158E-2</v>
      </c>
      <c r="N4511" s="142">
        <v>168</v>
      </c>
      <c r="O4511" s="326">
        <v>2.324000000953674E-2</v>
      </c>
      <c r="P4511" s="326">
        <v>4.2660001665353782E-2</v>
      </c>
      <c r="Q4511" s="142">
        <v>3071</v>
      </c>
      <c r="R4511" s="326">
        <v>2.489000000059605E-2</v>
      </c>
      <c r="S4511" s="326">
        <v>3.9510000497102737E-2</v>
      </c>
    </row>
    <row r="4512" spans="1:19" x14ac:dyDescent="0.25">
      <c r="A4512" t="s">
        <v>478</v>
      </c>
      <c r="B4512" t="s">
        <v>284</v>
      </c>
      <c r="C4512" t="s">
        <v>309</v>
      </c>
      <c r="D4512" t="s">
        <v>477</v>
      </c>
      <c r="E4512" t="s">
        <v>166</v>
      </c>
      <c r="F4512" t="s">
        <v>167</v>
      </c>
      <c r="G4512">
        <v>1</v>
      </c>
      <c r="H4512" t="s">
        <v>248</v>
      </c>
      <c r="I4512" t="s">
        <v>577</v>
      </c>
      <c r="J4512" t="s">
        <v>489</v>
      </c>
      <c r="K4512" s="142">
        <v>0</v>
      </c>
      <c r="L4512" s="326">
        <v>0</v>
      </c>
      <c r="M4512" s="326">
        <v>0</v>
      </c>
      <c r="N4512" s="142">
        <v>82</v>
      </c>
      <c r="O4512" s="326">
        <v>1.1339999735355381E-2</v>
      </c>
      <c r="P4512" s="326">
        <v>2.0819999277591709E-2</v>
      </c>
      <c r="Q4512" s="142">
        <v>1819</v>
      </c>
      <c r="R4512" s="326">
        <v>1.473999954760075E-2</v>
      </c>
      <c r="S4512" s="326">
        <v>2.339999936521053E-2</v>
      </c>
    </row>
    <row r="4513" spans="1:19" x14ac:dyDescent="0.25">
      <c r="A4513" t="s">
        <v>478</v>
      </c>
      <c r="B4513" t="s">
        <v>284</v>
      </c>
      <c r="C4513" t="s">
        <v>309</v>
      </c>
      <c r="D4513" t="s">
        <v>477</v>
      </c>
      <c r="E4513" t="s">
        <v>166</v>
      </c>
      <c r="F4513" t="s">
        <v>167</v>
      </c>
      <c r="G4513" s="133">
        <v>1</v>
      </c>
      <c r="H4513" t="s">
        <v>248</v>
      </c>
      <c r="I4513" t="s">
        <v>577</v>
      </c>
      <c r="J4513" t="s">
        <v>488</v>
      </c>
      <c r="K4513" s="327">
        <v>0</v>
      </c>
      <c r="L4513" s="326">
        <v>0</v>
      </c>
      <c r="M4513" s="326">
        <v>0</v>
      </c>
      <c r="N4513" s="327">
        <v>20</v>
      </c>
      <c r="O4513" s="326">
        <v>2.769999904558063E-3</v>
      </c>
      <c r="P4513" s="326">
        <v>5.0800000317394733E-3</v>
      </c>
      <c r="Q4513" s="327">
        <v>374</v>
      </c>
      <c r="R4513" s="326">
        <v>3.03000002168119E-3</v>
      </c>
      <c r="S4513" s="325">
        <v>4.8099998384714127E-3</v>
      </c>
    </row>
    <row r="4514" spans="1:19" x14ac:dyDescent="0.25">
      <c r="A4514" t="s">
        <v>478</v>
      </c>
      <c r="B4514" t="s">
        <v>284</v>
      </c>
      <c r="C4514" t="s">
        <v>309</v>
      </c>
      <c r="D4514" t="s">
        <v>477</v>
      </c>
      <c r="E4514" t="s">
        <v>166</v>
      </c>
      <c r="F4514" t="s">
        <v>167</v>
      </c>
      <c r="G4514">
        <v>1</v>
      </c>
      <c r="H4514" t="s">
        <v>248</v>
      </c>
      <c r="I4514" t="s">
        <v>499</v>
      </c>
      <c r="J4514" t="s">
        <v>261</v>
      </c>
      <c r="K4514" s="142">
        <v>235</v>
      </c>
      <c r="L4514" s="326">
        <v>0.99155998229980469</v>
      </c>
      <c r="N4514" s="142">
        <v>7181</v>
      </c>
      <c r="O4514" s="326">
        <v>0.99321997165679932</v>
      </c>
      <c r="Q4514" s="142">
        <v>122496</v>
      </c>
      <c r="R4514" s="326">
        <v>0.99278998374938965</v>
      </c>
    </row>
    <row r="4515" spans="1:19" x14ac:dyDescent="0.25">
      <c r="A4515" t="s">
        <v>478</v>
      </c>
      <c r="B4515" t="s">
        <v>284</v>
      </c>
      <c r="C4515" t="s">
        <v>309</v>
      </c>
      <c r="D4515" t="s">
        <v>477</v>
      </c>
      <c r="E4515" t="s">
        <v>166</v>
      </c>
      <c r="F4515" t="s">
        <v>167</v>
      </c>
      <c r="G4515" s="133">
        <v>1</v>
      </c>
      <c r="H4515" t="s">
        <v>248</v>
      </c>
      <c r="I4515" t="s">
        <v>499</v>
      </c>
      <c r="J4515" t="s">
        <v>262</v>
      </c>
      <c r="K4515" s="327">
        <v>2</v>
      </c>
      <c r="L4515" s="326">
        <v>8.4400000050663948E-3</v>
      </c>
      <c r="N4515" s="327">
        <v>49</v>
      </c>
      <c r="O4515" s="326">
        <v>6.7799999378621578E-3</v>
      </c>
      <c r="Q4515" s="327">
        <v>889</v>
      </c>
      <c r="R4515" s="326">
        <v>7.2099999524652958E-3</v>
      </c>
      <c r="S4515" s="325"/>
    </row>
    <row r="4516" spans="1:19" x14ac:dyDescent="0.25">
      <c r="A4516" t="s">
        <v>478</v>
      </c>
      <c r="B4516" t="s">
        <v>284</v>
      </c>
      <c r="C4516" t="s">
        <v>309</v>
      </c>
      <c r="D4516" t="s">
        <v>477</v>
      </c>
      <c r="E4516" t="s">
        <v>166</v>
      </c>
      <c r="F4516" t="s">
        <v>167</v>
      </c>
      <c r="G4516" s="133">
        <v>1</v>
      </c>
      <c r="H4516" t="s">
        <v>248</v>
      </c>
      <c r="I4516" t="s">
        <v>578</v>
      </c>
      <c r="J4516" t="s">
        <v>498</v>
      </c>
      <c r="K4516" s="327">
        <v>16</v>
      </c>
      <c r="L4516" s="326">
        <v>6.7510001361370087E-2</v>
      </c>
      <c r="N4516" s="327">
        <v>1825</v>
      </c>
      <c r="O4516" s="326">
        <v>0.25242000818252558</v>
      </c>
      <c r="Q4516" s="327">
        <v>17871</v>
      </c>
      <c r="R4516" s="326">
        <v>0.1448400020599365</v>
      </c>
      <c r="S4516" s="325"/>
    </row>
    <row r="4517" spans="1:19" x14ac:dyDescent="0.25">
      <c r="A4517" t="s">
        <v>478</v>
      </c>
      <c r="B4517" t="s">
        <v>284</v>
      </c>
      <c r="C4517" t="s">
        <v>309</v>
      </c>
      <c r="D4517" t="s">
        <v>477</v>
      </c>
      <c r="E4517" t="s">
        <v>166</v>
      </c>
      <c r="F4517" t="s">
        <v>167</v>
      </c>
      <c r="G4517">
        <v>1</v>
      </c>
      <c r="H4517" t="s">
        <v>248</v>
      </c>
      <c r="I4517" t="s">
        <v>578</v>
      </c>
      <c r="J4517" t="s">
        <v>497</v>
      </c>
      <c r="K4517" s="142">
        <v>17</v>
      </c>
      <c r="L4517" s="326">
        <v>7.1730002760887146E-2</v>
      </c>
      <c r="N4517" s="142">
        <v>1546</v>
      </c>
      <c r="O4517" s="326">
        <v>0.21382999420166021</v>
      </c>
      <c r="Q4517" s="142">
        <v>21943</v>
      </c>
      <c r="R4517" s="326">
        <v>0.17783999443054199</v>
      </c>
    </row>
    <row r="4518" spans="1:19" x14ac:dyDescent="0.25">
      <c r="A4518" t="s">
        <v>478</v>
      </c>
      <c r="B4518" t="s">
        <v>284</v>
      </c>
      <c r="C4518" t="s">
        <v>309</v>
      </c>
      <c r="D4518" t="s">
        <v>477</v>
      </c>
      <c r="E4518" t="s">
        <v>166</v>
      </c>
      <c r="F4518" t="s">
        <v>167</v>
      </c>
      <c r="G4518" s="133">
        <v>1</v>
      </c>
      <c r="H4518" t="s">
        <v>248</v>
      </c>
      <c r="I4518" t="s">
        <v>578</v>
      </c>
      <c r="J4518" t="s">
        <v>496</v>
      </c>
      <c r="K4518" s="327">
        <v>52</v>
      </c>
      <c r="L4518" s="326">
        <v>0.2194100022315979</v>
      </c>
      <c r="N4518" s="327">
        <v>1251</v>
      </c>
      <c r="O4518" s="326">
        <v>0.1730300039052963</v>
      </c>
      <c r="Q4518" s="327">
        <v>25988</v>
      </c>
      <c r="R4518" s="326">
        <v>0.21062999963760379</v>
      </c>
      <c r="S4518" s="325"/>
    </row>
    <row r="4519" spans="1:19" x14ac:dyDescent="0.25">
      <c r="A4519" t="s">
        <v>478</v>
      </c>
      <c r="B4519" t="s">
        <v>284</v>
      </c>
      <c r="C4519" t="s">
        <v>309</v>
      </c>
      <c r="D4519" t="s">
        <v>477</v>
      </c>
      <c r="E4519" t="s">
        <v>166</v>
      </c>
      <c r="F4519" t="s">
        <v>167</v>
      </c>
      <c r="G4519">
        <v>1</v>
      </c>
      <c r="H4519" t="s">
        <v>248</v>
      </c>
      <c r="I4519" t="s">
        <v>578</v>
      </c>
      <c r="J4519" t="s">
        <v>495</v>
      </c>
      <c r="K4519" s="142">
        <v>88</v>
      </c>
      <c r="L4519" s="326">
        <v>0.37130999565124512</v>
      </c>
      <c r="N4519" s="142">
        <v>1327</v>
      </c>
      <c r="O4519" s="326">
        <v>0.18354000151157379</v>
      </c>
      <c r="Q4519" s="142">
        <v>27975</v>
      </c>
      <c r="R4519" s="326">
        <v>0.22673000395298001</v>
      </c>
    </row>
    <row r="4520" spans="1:19" x14ac:dyDescent="0.25">
      <c r="A4520" t="s">
        <v>478</v>
      </c>
      <c r="B4520" t="s">
        <v>284</v>
      </c>
      <c r="C4520" t="s">
        <v>309</v>
      </c>
      <c r="D4520" t="s">
        <v>477</v>
      </c>
      <c r="E4520" t="s">
        <v>166</v>
      </c>
      <c r="F4520" t="s">
        <v>167</v>
      </c>
      <c r="G4520" s="133">
        <v>1</v>
      </c>
      <c r="H4520" t="s">
        <v>248</v>
      </c>
      <c r="I4520" t="s">
        <v>578</v>
      </c>
      <c r="J4520" t="s">
        <v>494</v>
      </c>
      <c r="K4520" s="327">
        <v>64</v>
      </c>
      <c r="L4520" s="326">
        <v>0.27004000544548029</v>
      </c>
      <c r="N4520" s="327">
        <v>1281</v>
      </c>
      <c r="O4520" s="326">
        <v>0.17718000710010531</v>
      </c>
      <c r="Q4520" s="327">
        <v>29608</v>
      </c>
      <c r="R4520" s="326">
        <v>0.23995999991893771</v>
      </c>
      <c r="S4520" s="325"/>
    </row>
    <row r="4521" spans="1:19" x14ac:dyDescent="0.25">
      <c r="A4521" t="s">
        <v>478</v>
      </c>
      <c r="B4521" t="s">
        <v>284</v>
      </c>
      <c r="C4521" t="s">
        <v>309</v>
      </c>
      <c r="D4521" t="s">
        <v>477</v>
      </c>
      <c r="E4521" t="s">
        <v>166</v>
      </c>
      <c r="F4521" t="s">
        <v>167</v>
      </c>
      <c r="G4521" s="133">
        <v>1</v>
      </c>
      <c r="H4521" t="s">
        <v>248</v>
      </c>
      <c r="I4521" t="s">
        <v>476</v>
      </c>
      <c r="J4521" t="s">
        <v>482</v>
      </c>
      <c r="K4521" s="327">
        <v>189</v>
      </c>
      <c r="L4521" s="326">
        <v>0.79746997356414795</v>
      </c>
      <c r="M4521" s="326">
        <v>0.8042600154876709</v>
      </c>
      <c r="N4521" s="327">
        <v>5324</v>
      </c>
      <c r="O4521" s="326">
        <v>0.73637998104095459</v>
      </c>
      <c r="P4521" s="326">
        <v>0.75102001428604126</v>
      </c>
      <c r="Q4521" s="327">
        <v>91484</v>
      </c>
      <c r="R4521" s="326">
        <v>0.74145001173019409</v>
      </c>
      <c r="S4521" s="325">
        <v>0.77395999431610107</v>
      </c>
    </row>
    <row r="4522" spans="1:19" x14ac:dyDescent="0.25">
      <c r="A4522" t="s">
        <v>478</v>
      </c>
      <c r="B4522" t="s">
        <v>284</v>
      </c>
      <c r="C4522" t="s">
        <v>309</v>
      </c>
      <c r="D4522" t="s">
        <v>477</v>
      </c>
      <c r="E4522" t="s">
        <v>166</v>
      </c>
      <c r="F4522" t="s">
        <v>167</v>
      </c>
      <c r="G4522">
        <v>1</v>
      </c>
      <c r="H4522" t="s">
        <v>248</v>
      </c>
      <c r="I4522" t="s">
        <v>476</v>
      </c>
      <c r="J4522" t="s">
        <v>481</v>
      </c>
      <c r="K4522" s="142">
        <v>31</v>
      </c>
      <c r="L4522" s="326">
        <v>0.13079999387264249</v>
      </c>
      <c r="M4522" s="326">
        <v>0.1319099962711334</v>
      </c>
      <c r="N4522" s="142">
        <v>752</v>
      </c>
      <c r="O4522" s="326">
        <v>0.1040100008249283</v>
      </c>
      <c r="P4522" s="326">
        <v>0.1060800030827522</v>
      </c>
      <c r="Q4522" s="142">
        <v>12086</v>
      </c>
      <c r="R4522" s="326">
        <v>9.7949996590614319E-2</v>
      </c>
      <c r="S4522" s="326">
        <v>0.1022500023245811</v>
      </c>
    </row>
    <row r="4523" spans="1:19" x14ac:dyDescent="0.25">
      <c r="A4523" t="s">
        <v>478</v>
      </c>
      <c r="B4523" t="s">
        <v>284</v>
      </c>
      <c r="C4523" t="s">
        <v>309</v>
      </c>
      <c r="D4523" t="s">
        <v>477</v>
      </c>
      <c r="E4523" t="s">
        <v>166</v>
      </c>
      <c r="F4523" t="s">
        <v>167</v>
      </c>
      <c r="G4523" s="133">
        <v>1</v>
      </c>
      <c r="H4523" t="s">
        <v>248</v>
      </c>
      <c r="I4523" t="s">
        <v>476</v>
      </c>
      <c r="J4523" t="s">
        <v>480</v>
      </c>
      <c r="K4523" s="327">
        <v>9</v>
      </c>
      <c r="L4523" s="326">
        <v>3.7969999015331268E-2</v>
      </c>
      <c r="M4523" s="326">
        <v>3.8300000131130219E-2</v>
      </c>
      <c r="N4523" s="327">
        <v>581</v>
      </c>
      <c r="O4523" s="326">
        <v>8.0360002815723419E-2</v>
      </c>
      <c r="P4523" s="326">
        <v>8.1960000097751617E-2</v>
      </c>
      <c r="Q4523" s="327">
        <v>8487</v>
      </c>
      <c r="R4523" s="326">
        <v>6.8779997527599335E-2</v>
      </c>
      <c r="S4523" s="325">
        <v>7.1800000965595245E-2</v>
      </c>
    </row>
    <row r="4524" spans="1:19" x14ac:dyDescent="0.25">
      <c r="A4524" t="s">
        <v>478</v>
      </c>
      <c r="B4524" t="s">
        <v>284</v>
      </c>
      <c r="C4524" t="s">
        <v>309</v>
      </c>
      <c r="D4524" t="s">
        <v>477</v>
      </c>
      <c r="E4524" t="s">
        <v>166</v>
      </c>
      <c r="F4524" t="s">
        <v>167</v>
      </c>
      <c r="G4524">
        <v>1</v>
      </c>
      <c r="H4524" t="s">
        <v>248</v>
      </c>
      <c r="I4524" t="s">
        <v>476</v>
      </c>
      <c r="J4524" t="s">
        <v>479</v>
      </c>
      <c r="K4524" s="142">
        <v>2</v>
      </c>
      <c r="L4524" s="326">
        <v>8.4400000050663948E-3</v>
      </c>
      <c r="N4524" s="142">
        <v>141</v>
      </c>
      <c r="O4524" s="326">
        <v>1.9500000402331349E-2</v>
      </c>
      <c r="Q4524" s="142">
        <v>5183</v>
      </c>
      <c r="R4524" s="326">
        <v>4.2010001838207238E-2</v>
      </c>
    </row>
    <row r="4525" spans="1:19" x14ac:dyDescent="0.25">
      <c r="A4525" t="s">
        <v>478</v>
      </c>
      <c r="B4525" t="s">
        <v>284</v>
      </c>
      <c r="C4525" t="s">
        <v>309</v>
      </c>
      <c r="D4525" t="s">
        <v>477</v>
      </c>
      <c r="E4525" t="s">
        <v>166</v>
      </c>
      <c r="F4525" t="s">
        <v>167</v>
      </c>
      <c r="G4525" s="133">
        <v>1</v>
      </c>
      <c r="H4525" t="s">
        <v>248</v>
      </c>
      <c r="I4525" t="s">
        <v>476</v>
      </c>
      <c r="J4525" t="s">
        <v>475</v>
      </c>
      <c r="K4525" s="327">
        <v>6</v>
      </c>
      <c r="L4525" s="326">
        <v>2.531999908387661E-2</v>
      </c>
      <c r="M4525" s="326">
        <v>2.5529999285936359E-2</v>
      </c>
      <c r="N4525" s="327">
        <v>432</v>
      </c>
      <c r="O4525" s="326">
        <v>5.9749998152256012E-2</v>
      </c>
      <c r="P4525" s="326">
        <v>6.0940001159906387E-2</v>
      </c>
      <c r="Q4525" s="327">
        <v>6145</v>
      </c>
      <c r="R4525" s="326">
        <v>4.9800001084804528E-2</v>
      </c>
      <c r="S4525" s="325">
        <v>5.1989998668432243E-2</v>
      </c>
    </row>
    <row r="4526" spans="1:19" x14ac:dyDescent="0.25">
      <c r="A4526" t="s">
        <v>478</v>
      </c>
      <c r="B4526" t="s">
        <v>284</v>
      </c>
      <c r="C4526" t="s">
        <v>309</v>
      </c>
      <c r="D4526" t="s">
        <v>477</v>
      </c>
      <c r="E4526" t="s">
        <v>168</v>
      </c>
      <c r="F4526" t="s">
        <v>169</v>
      </c>
      <c r="G4526" s="133">
        <v>8</v>
      </c>
      <c r="H4526" t="s">
        <v>245</v>
      </c>
      <c r="I4526" t="s">
        <v>525</v>
      </c>
      <c r="J4526" t="s">
        <v>530</v>
      </c>
      <c r="K4526" s="327">
        <v>2</v>
      </c>
      <c r="L4526" s="326">
        <v>2.6700000744313002E-3</v>
      </c>
      <c r="N4526" s="327">
        <v>54</v>
      </c>
      <c r="O4526" s="326">
        <v>4.3999999761581421E-3</v>
      </c>
      <c r="Q4526" s="327">
        <v>595</v>
      </c>
      <c r="R4526" s="326">
        <v>4.8199999146163464E-3</v>
      </c>
      <c r="S4526" s="325"/>
    </row>
    <row r="4527" spans="1:19" x14ac:dyDescent="0.25">
      <c r="A4527" t="s">
        <v>478</v>
      </c>
      <c r="B4527" t="s">
        <v>284</v>
      </c>
      <c r="C4527" t="s">
        <v>309</v>
      </c>
      <c r="D4527" t="s">
        <v>477</v>
      </c>
      <c r="E4527" t="s">
        <v>168</v>
      </c>
      <c r="F4527" t="s">
        <v>169</v>
      </c>
      <c r="G4527" s="133">
        <v>8</v>
      </c>
      <c r="H4527" t="s">
        <v>245</v>
      </c>
      <c r="I4527" t="s">
        <v>525</v>
      </c>
      <c r="J4527" t="s">
        <v>529</v>
      </c>
      <c r="K4527" s="327">
        <v>26</v>
      </c>
      <c r="L4527" s="326">
        <v>3.4759998321533203E-2</v>
      </c>
      <c r="N4527" s="327">
        <v>443</v>
      </c>
      <c r="O4527" s="326">
        <v>3.6109998822212219E-2</v>
      </c>
      <c r="Q4527" s="327">
        <v>4962</v>
      </c>
      <c r="R4527" s="326">
        <v>4.0219999849796302E-2</v>
      </c>
      <c r="S4527" s="325"/>
    </row>
    <row r="4528" spans="1:19" x14ac:dyDescent="0.25">
      <c r="A4528" t="s">
        <v>478</v>
      </c>
      <c r="B4528" t="s">
        <v>284</v>
      </c>
      <c r="C4528" t="s">
        <v>309</v>
      </c>
      <c r="D4528" t="s">
        <v>477</v>
      </c>
      <c r="E4528" t="s">
        <v>168</v>
      </c>
      <c r="F4528" t="s">
        <v>169</v>
      </c>
      <c r="G4528" s="133">
        <v>8</v>
      </c>
      <c r="H4528" t="s">
        <v>245</v>
      </c>
      <c r="I4528" t="s">
        <v>525</v>
      </c>
      <c r="J4528" t="s">
        <v>528</v>
      </c>
      <c r="K4528" s="327">
        <v>95</v>
      </c>
      <c r="L4528" s="326">
        <v>0.12701000273227689</v>
      </c>
      <c r="N4528" s="327">
        <v>1464</v>
      </c>
      <c r="O4528" s="326">
        <v>0.1193400025367737</v>
      </c>
      <c r="Q4528" s="327">
        <v>15699</v>
      </c>
      <c r="R4528" s="326">
        <v>0.12724000215530401</v>
      </c>
      <c r="S4528" s="325"/>
    </row>
    <row r="4529" spans="1:19" x14ac:dyDescent="0.25">
      <c r="A4529" t="s">
        <v>478</v>
      </c>
      <c r="B4529" t="s">
        <v>284</v>
      </c>
      <c r="C4529" t="s">
        <v>309</v>
      </c>
      <c r="D4529" t="s">
        <v>477</v>
      </c>
      <c r="E4529" t="s">
        <v>168</v>
      </c>
      <c r="F4529" t="s">
        <v>169</v>
      </c>
      <c r="G4529">
        <v>8</v>
      </c>
      <c r="H4529" t="s">
        <v>245</v>
      </c>
      <c r="I4529" t="s">
        <v>525</v>
      </c>
      <c r="J4529" t="s">
        <v>527</v>
      </c>
      <c r="K4529" s="142">
        <v>172</v>
      </c>
      <c r="L4529" s="326">
        <v>0.22994999587535861</v>
      </c>
      <c r="N4529" s="142">
        <v>3030</v>
      </c>
      <c r="O4529" s="326">
        <v>0.24699999392032621</v>
      </c>
      <c r="Q4529" s="142">
        <v>30576</v>
      </c>
      <c r="R4529" s="326">
        <v>0.2478100061416626</v>
      </c>
    </row>
    <row r="4530" spans="1:19" x14ac:dyDescent="0.25">
      <c r="A4530" t="s">
        <v>478</v>
      </c>
      <c r="B4530" t="s">
        <v>284</v>
      </c>
      <c r="C4530" t="s">
        <v>309</v>
      </c>
      <c r="D4530" t="s">
        <v>477</v>
      </c>
      <c r="E4530" t="s">
        <v>168</v>
      </c>
      <c r="F4530" t="s">
        <v>169</v>
      </c>
      <c r="G4530">
        <v>8</v>
      </c>
      <c r="H4530" t="s">
        <v>245</v>
      </c>
      <c r="I4530" t="s">
        <v>525</v>
      </c>
      <c r="J4530" t="s">
        <v>526</v>
      </c>
      <c r="K4530" s="142">
        <v>190</v>
      </c>
      <c r="L4530" s="326">
        <v>0.25400999188423162</v>
      </c>
      <c r="N4530" s="142">
        <v>3124</v>
      </c>
      <c r="O4530" s="326">
        <v>0.25466999411582952</v>
      </c>
      <c r="Q4530" s="142">
        <v>30917</v>
      </c>
      <c r="R4530" s="326">
        <v>0.25056999921798712</v>
      </c>
    </row>
    <row r="4531" spans="1:19" x14ac:dyDescent="0.25">
      <c r="A4531" t="s">
        <v>478</v>
      </c>
      <c r="B4531" t="s">
        <v>284</v>
      </c>
      <c r="C4531" t="s">
        <v>309</v>
      </c>
      <c r="D4531" t="s">
        <v>477</v>
      </c>
      <c r="E4531" t="s">
        <v>168</v>
      </c>
      <c r="F4531" t="s">
        <v>169</v>
      </c>
      <c r="G4531" s="133">
        <v>8</v>
      </c>
      <c r="H4531" t="s">
        <v>245</v>
      </c>
      <c r="I4531" t="s">
        <v>525</v>
      </c>
      <c r="J4531" t="s">
        <v>259</v>
      </c>
      <c r="K4531" s="327">
        <v>157</v>
      </c>
      <c r="L4531" s="326">
        <v>0.20988999307155609</v>
      </c>
      <c r="N4531" s="327">
        <v>2397</v>
      </c>
      <c r="O4531" s="326">
        <v>0.1953999996185303</v>
      </c>
      <c r="Q4531" s="327">
        <v>23351</v>
      </c>
      <c r="R4531" s="326">
        <v>0.18925000727176669</v>
      </c>
      <c r="S4531" s="325"/>
    </row>
    <row r="4532" spans="1:19" x14ac:dyDescent="0.25">
      <c r="A4532" t="s">
        <v>478</v>
      </c>
      <c r="B4532" t="s">
        <v>284</v>
      </c>
      <c r="C4532" t="s">
        <v>309</v>
      </c>
      <c r="D4532" t="s">
        <v>477</v>
      </c>
      <c r="E4532" t="s">
        <v>168</v>
      </c>
      <c r="F4532" t="s">
        <v>169</v>
      </c>
      <c r="G4532" s="133">
        <v>8</v>
      </c>
      <c r="H4532" t="s">
        <v>245</v>
      </c>
      <c r="I4532" t="s">
        <v>525</v>
      </c>
      <c r="J4532" t="s">
        <v>260</v>
      </c>
      <c r="K4532" s="327">
        <v>106</v>
      </c>
      <c r="L4532" s="326">
        <v>0.1417099982500076</v>
      </c>
      <c r="N4532" s="327">
        <v>1755</v>
      </c>
      <c r="O4532" s="326">
        <v>0.14306999742984769</v>
      </c>
      <c r="Q4532" s="327">
        <v>17285</v>
      </c>
      <c r="R4532" s="326">
        <v>0.14009000360965729</v>
      </c>
      <c r="S4532" s="325"/>
    </row>
    <row r="4533" spans="1:19" x14ac:dyDescent="0.25">
      <c r="A4533" t="s">
        <v>478</v>
      </c>
      <c r="B4533" t="s">
        <v>284</v>
      </c>
      <c r="C4533" t="s">
        <v>309</v>
      </c>
      <c r="D4533" t="s">
        <v>477</v>
      </c>
      <c r="E4533" t="s">
        <v>168</v>
      </c>
      <c r="F4533" t="s">
        <v>169</v>
      </c>
      <c r="G4533" s="133">
        <v>8</v>
      </c>
      <c r="H4533" t="s">
        <v>245</v>
      </c>
      <c r="I4533" t="s">
        <v>521</v>
      </c>
      <c r="J4533" t="s">
        <v>524</v>
      </c>
      <c r="K4533" s="327">
        <v>619</v>
      </c>
      <c r="L4533" s="326">
        <v>0.82753998041152954</v>
      </c>
      <c r="M4533" s="326">
        <v>0.86211997270584106</v>
      </c>
      <c r="N4533" s="327">
        <v>9789</v>
      </c>
      <c r="O4533" s="326">
        <v>0.79799002408981323</v>
      </c>
      <c r="P4533" s="326">
        <v>0.82837998867034912</v>
      </c>
      <c r="Q4533" s="327">
        <v>99716</v>
      </c>
      <c r="R4533" s="326">
        <v>0.80817002058029175</v>
      </c>
      <c r="S4533" s="325">
        <v>0.84360998868942261</v>
      </c>
    </row>
    <row r="4534" spans="1:19" x14ac:dyDescent="0.25">
      <c r="A4534" t="s">
        <v>478</v>
      </c>
      <c r="B4534" t="s">
        <v>284</v>
      </c>
      <c r="C4534" t="s">
        <v>309</v>
      </c>
      <c r="D4534" t="s">
        <v>477</v>
      </c>
      <c r="E4534" t="s">
        <v>168</v>
      </c>
      <c r="F4534" t="s">
        <v>169</v>
      </c>
      <c r="G4534">
        <v>8</v>
      </c>
      <c r="H4534" t="s">
        <v>245</v>
      </c>
      <c r="I4534" t="s">
        <v>521</v>
      </c>
      <c r="J4534" t="s">
        <v>523</v>
      </c>
      <c r="K4534" s="142">
        <v>69</v>
      </c>
      <c r="L4534" s="326">
        <v>9.2249996960163116E-2</v>
      </c>
      <c r="M4534" s="326">
        <v>9.6100002527236938E-2</v>
      </c>
      <c r="N4534" s="142">
        <v>1188</v>
      </c>
      <c r="O4534" s="326">
        <v>9.6850000321865082E-2</v>
      </c>
      <c r="P4534" s="326">
        <v>0.1005299985408783</v>
      </c>
      <c r="Q4534" s="142">
        <v>10969</v>
      </c>
      <c r="R4534" s="326">
        <v>8.8899999856948853E-2</v>
      </c>
      <c r="S4534" s="326">
        <v>9.2799998819828033E-2</v>
      </c>
    </row>
    <row r="4535" spans="1:19" x14ac:dyDescent="0.25">
      <c r="A4535" t="s">
        <v>478</v>
      </c>
      <c r="B4535" t="s">
        <v>284</v>
      </c>
      <c r="C4535" t="s">
        <v>309</v>
      </c>
      <c r="D4535" t="s">
        <v>477</v>
      </c>
      <c r="E4535" t="s">
        <v>168</v>
      </c>
      <c r="F4535" t="s">
        <v>169</v>
      </c>
      <c r="G4535" s="133">
        <v>8</v>
      </c>
      <c r="H4535" t="s">
        <v>245</v>
      </c>
      <c r="I4535" t="s">
        <v>521</v>
      </c>
      <c r="J4535" t="s">
        <v>522</v>
      </c>
      <c r="K4535" s="327">
        <v>30</v>
      </c>
      <c r="L4535" s="326">
        <v>4.0109999477863312E-2</v>
      </c>
      <c r="M4535" s="326">
        <v>4.1779998689889908E-2</v>
      </c>
      <c r="N4535" s="327">
        <v>840</v>
      </c>
      <c r="O4535" s="326">
        <v>6.8479999899864197E-2</v>
      </c>
      <c r="P4535" s="326">
        <v>7.1079999208450317E-2</v>
      </c>
      <c r="Q4535" s="327">
        <v>7517</v>
      </c>
      <c r="R4535" s="326">
        <v>6.0920000076293952E-2</v>
      </c>
      <c r="S4535" s="325">
        <v>6.3589997589588165E-2</v>
      </c>
    </row>
    <row r="4536" spans="1:19" x14ac:dyDescent="0.25">
      <c r="A4536" t="s">
        <v>478</v>
      </c>
      <c r="B4536" t="s">
        <v>284</v>
      </c>
      <c r="C4536" t="s">
        <v>309</v>
      </c>
      <c r="D4536" t="s">
        <v>477</v>
      </c>
      <c r="E4536" t="s">
        <v>168</v>
      </c>
      <c r="F4536" t="s">
        <v>169</v>
      </c>
      <c r="G4536" s="133">
        <v>8</v>
      </c>
      <c r="H4536" t="s">
        <v>245</v>
      </c>
      <c r="I4536" t="s">
        <v>521</v>
      </c>
      <c r="J4536" t="s">
        <v>438</v>
      </c>
      <c r="K4536" s="327">
        <v>30</v>
      </c>
      <c r="L4536" s="326">
        <v>4.0109999477863312E-2</v>
      </c>
      <c r="N4536" s="327">
        <v>450</v>
      </c>
      <c r="O4536" s="326">
        <v>3.6680001765489578E-2</v>
      </c>
      <c r="Q4536" s="327">
        <v>5183</v>
      </c>
      <c r="R4536" s="326">
        <v>4.2010001838207238E-2</v>
      </c>
      <c r="S4536" s="325"/>
    </row>
    <row r="4537" spans="1:19" x14ac:dyDescent="0.25">
      <c r="A4537" t="s">
        <v>478</v>
      </c>
      <c r="B4537" t="s">
        <v>284</v>
      </c>
      <c r="C4537" t="s">
        <v>309</v>
      </c>
      <c r="D4537" t="s">
        <v>477</v>
      </c>
      <c r="E4537" t="s">
        <v>168</v>
      </c>
      <c r="F4537" t="s">
        <v>169</v>
      </c>
      <c r="G4537" s="133">
        <v>8</v>
      </c>
      <c r="H4537" t="s">
        <v>245</v>
      </c>
      <c r="I4537" t="s">
        <v>517</v>
      </c>
      <c r="J4537" t="s">
        <v>520</v>
      </c>
      <c r="K4537" s="327">
        <v>228</v>
      </c>
      <c r="L4537" s="326">
        <v>0.30480998754501343</v>
      </c>
      <c r="N4537" s="327">
        <v>4270</v>
      </c>
      <c r="O4537" s="326">
        <v>0.34808999300003052</v>
      </c>
      <c r="Q4537" s="327">
        <v>43571</v>
      </c>
      <c r="R4537" s="326">
        <v>0.35313001275062561</v>
      </c>
      <c r="S4537" s="325"/>
    </row>
    <row r="4538" spans="1:19" x14ac:dyDescent="0.25">
      <c r="A4538" t="s">
        <v>478</v>
      </c>
      <c r="B4538" t="s">
        <v>284</v>
      </c>
      <c r="C4538" t="s">
        <v>309</v>
      </c>
      <c r="D4538" t="s">
        <v>477</v>
      </c>
      <c r="E4538" t="s">
        <v>168</v>
      </c>
      <c r="F4538" t="s">
        <v>169</v>
      </c>
      <c r="G4538" s="133">
        <v>8</v>
      </c>
      <c r="H4538" t="s">
        <v>245</v>
      </c>
      <c r="I4538" t="s">
        <v>517</v>
      </c>
      <c r="J4538" t="s">
        <v>519</v>
      </c>
      <c r="K4538" s="327">
        <v>224</v>
      </c>
      <c r="L4538" s="326">
        <v>0.29947000741958618</v>
      </c>
      <c r="N4538" s="327">
        <v>3432</v>
      </c>
      <c r="O4538" s="326">
        <v>0.27978000044822687</v>
      </c>
      <c r="Q4538" s="327">
        <v>34904</v>
      </c>
      <c r="R4538" s="326">
        <v>0.28288999199867249</v>
      </c>
      <c r="S4538" s="325"/>
    </row>
    <row r="4539" spans="1:19" x14ac:dyDescent="0.25">
      <c r="A4539" t="s">
        <v>478</v>
      </c>
      <c r="B4539" t="s">
        <v>284</v>
      </c>
      <c r="C4539" t="s">
        <v>309</v>
      </c>
      <c r="D4539" t="s">
        <v>477</v>
      </c>
      <c r="E4539" t="s">
        <v>168</v>
      </c>
      <c r="F4539" t="s">
        <v>169</v>
      </c>
      <c r="G4539">
        <v>8</v>
      </c>
      <c r="H4539" t="s">
        <v>245</v>
      </c>
      <c r="I4539" t="s">
        <v>517</v>
      </c>
      <c r="J4539" t="s">
        <v>518</v>
      </c>
      <c r="K4539" s="142">
        <v>296</v>
      </c>
      <c r="L4539" s="326">
        <v>0.39572000503540039</v>
      </c>
      <c r="N4539" s="142">
        <v>4565</v>
      </c>
      <c r="O4539" s="326">
        <v>0.37213999032974238</v>
      </c>
      <c r="Q4539" s="142">
        <v>44910</v>
      </c>
      <c r="R4539" s="326">
        <v>0.3639799952507019</v>
      </c>
    </row>
    <row r="4540" spans="1:19" x14ac:dyDescent="0.25">
      <c r="A4540" t="s">
        <v>478</v>
      </c>
      <c r="B4540" t="s">
        <v>284</v>
      </c>
      <c r="C4540" t="s">
        <v>309</v>
      </c>
      <c r="D4540" t="s">
        <v>477</v>
      </c>
      <c r="E4540" t="s">
        <v>168</v>
      </c>
      <c r="F4540" t="s">
        <v>169</v>
      </c>
      <c r="G4540">
        <v>8</v>
      </c>
      <c r="H4540" t="s">
        <v>245</v>
      </c>
      <c r="I4540" t="s">
        <v>513</v>
      </c>
      <c r="J4540" t="s">
        <v>516</v>
      </c>
      <c r="K4540" s="142">
        <v>30</v>
      </c>
      <c r="L4540" s="326">
        <v>4.0109999477863312E-2</v>
      </c>
      <c r="M4540" s="326">
        <v>4.1609998792409897E-2</v>
      </c>
      <c r="N4540" s="142">
        <v>392</v>
      </c>
      <c r="O4540" s="326">
        <v>3.1959999352693558E-2</v>
      </c>
      <c r="P4540" s="326">
        <v>3.4669999033212662E-2</v>
      </c>
      <c r="Q4540" s="142">
        <v>4179</v>
      </c>
      <c r="R4540" s="326">
        <v>3.3870000392198563E-2</v>
      </c>
      <c r="S4540" s="326">
        <v>3.8320001214742661E-2</v>
      </c>
    </row>
    <row r="4541" spans="1:19" x14ac:dyDescent="0.25">
      <c r="A4541" t="s">
        <v>478</v>
      </c>
      <c r="B4541" t="s">
        <v>284</v>
      </c>
      <c r="C4541" t="s">
        <v>309</v>
      </c>
      <c r="D4541" t="s">
        <v>477</v>
      </c>
      <c r="E4541" t="s">
        <v>168</v>
      </c>
      <c r="F4541" t="s">
        <v>169</v>
      </c>
      <c r="G4541" s="133">
        <v>8</v>
      </c>
      <c r="H4541" t="s">
        <v>245</v>
      </c>
      <c r="I4541" t="s">
        <v>513</v>
      </c>
      <c r="J4541" t="s">
        <v>515</v>
      </c>
      <c r="K4541" s="327">
        <v>77</v>
      </c>
      <c r="L4541" s="326">
        <v>0.1029400005936623</v>
      </c>
      <c r="M4541" s="326">
        <v>0.1067999973893166</v>
      </c>
      <c r="N4541" s="327">
        <v>1311</v>
      </c>
      <c r="O4541" s="326">
        <v>0.1068700030446053</v>
      </c>
      <c r="P4541" s="326">
        <v>0.11596000194549561</v>
      </c>
      <c r="Q4541" s="327">
        <v>13286</v>
      </c>
      <c r="R4541" s="326">
        <v>0.1076800003647804</v>
      </c>
      <c r="S4541" s="325">
        <v>0.12182000279426571</v>
      </c>
    </row>
    <row r="4542" spans="1:19" x14ac:dyDescent="0.25">
      <c r="A4542" t="s">
        <v>478</v>
      </c>
      <c r="B4542" t="s">
        <v>284</v>
      </c>
      <c r="C4542" t="s">
        <v>309</v>
      </c>
      <c r="D4542" t="s">
        <v>477</v>
      </c>
      <c r="E4542" t="s">
        <v>168</v>
      </c>
      <c r="F4542" t="s">
        <v>169</v>
      </c>
      <c r="G4542" s="133">
        <v>8</v>
      </c>
      <c r="H4542" t="s">
        <v>245</v>
      </c>
      <c r="I4542" t="s">
        <v>513</v>
      </c>
      <c r="J4542" t="s">
        <v>514</v>
      </c>
      <c r="K4542" s="327">
        <v>614</v>
      </c>
      <c r="L4542" s="326">
        <v>0.82086002826690674</v>
      </c>
      <c r="M4542" s="326">
        <v>0.85159999132156372</v>
      </c>
      <c r="N4542" s="327">
        <v>9603</v>
      </c>
      <c r="O4542" s="326">
        <v>0.78282999992370605</v>
      </c>
      <c r="P4542" s="326">
        <v>0.84937000274658203</v>
      </c>
      <c r="Q4542" s="327">
        <v>91601</v>
      </c>
      <c r="R4542" s="326">
        <v>0.74239999055862427</v>
      </c>
      <c r="S4542" s="325">
        <v>0.83986997604370117</v>
      </c>
    </row>
    <row r="4543" spans="1:19" x14ac:dyDescent="0.25">
      <c r="A4543" t="s">
        <v>478</v>
      </c>
      <c r="B4543" t="s">
        <v>284</v>
      </c>
      <c r="C4543" t="s">
        <v>309</v>
      </c>
      <c r="D4543" t="s">
        <v>477</v>
      </c>
      <c r="E4543" t="s">
        <v>168</v>
      </c>
      <c r="F4543" t="s">
        <v>169</v>
      </c>
      <c r="G4543" s="133">
        <v>8</v>
      </c>
      <c r="H4543" t="s">
        <v>245</v>
      </c>
      <c r="I4543" t="s">
        <v>513</v>
      </c>
      <c r="J4543" t="s">
        <v>512</v>
      </c>
      <c r="K4543" s="327">
        <v>27</v>
      </c>
      <c r="L4543" s="326">
        <v>3.6100000143051147E-2</v>
      </c>
      <c r="N4543" s="327">
        <v>961</v>
      </c>
      <c r="O4543" s="326">
        <v>7.8340001404285431E-2</v>
      </c>
      <c r="Q4543" s="327">
        <v>14319</v>
      </c>
      <c r="R4543" s="326">
        <v>0.11604999750852581</v>
      </c>
      <c r="S4543" s="325"/>
    </row>
    <row r="4544" spans="1:19" x14ac:dyDescent="0.25">
      <c r="A4544" t="s">
        <v>478</v>
      </c>
      <c r="B4544" t="s">
        <v>284</v>
      </c>
      <c r="C4544" t="s">
        <v>309</v>
      </c>
      <c r="D4544" t="s">
        <v>477</v>
      </c>
      <c r="E4544" t="s">
        <v>168</v>
      </c>
      <c r="F4544" t="s">
        <v>169</v>
      </c>
      <c r="G4544">
        <v>8</v>
      </c>
      <c r="H4544" t="s">
        <v>245</v>
      </c>
      <c r="I4544" t="s">
        <v>575</v>
      </c>
      <c r="J4544" t="s">
        <v>511</v>
      </c>
      <c r="K4544" s="142">
        <v>18</v>
      </c>
      <c r="L4544" s="326">
        <v>2.4059999734163281E-2</v>
      </c>
      <c r="M4544" s="326">
        <v>2.5389999151229858E-2</v>
      </c>
      <c r="N4544" s="142">
        <v>756</v>
      </c>
      <c r="O4544" s="326">
        <v>6.1629999428987503E-2</v>
      </c>
      <c r="P4544" s="326">
        <v>6.4429998397827148E-2</v>
      </c>
      <c r="Q4544" s="142">
        <v>5100</v>
      </c>
      <c r="R4544" s="326">
        <v>4.1329998522996902E-2</v>
      </c>
      <c r="S4544" s="326">
        <v>4.4070001691579819E-2</v>
      </c>
    </row>
    <row r="4545" spans="1:19" x14ac:dyDescent="0.25">
      <c r="A4545" t="s">
        <v>478</v>
      </c>
      <c r="B4545" t="s">
        <v>284</v>
      </c>
      <c r="C4545" t="s">
        <v>309</v>
      </c>
      <c r="D4545" t="s">
        <v>477</v>
      </c>
      <c r="E4545" t="s">
        <v>168</v>
      </c>
      <c r="F4545" t="s">
        <v>169</v>
      </c>
      <c r="G4545" s="133">
        <v>8</v>
      </c>
      <c r="H4545" t="s">
        <v>245</v>
      </c>
      <c r="I4545" t="s">
        <v>575</v>
      </c>
      <c r="J4545" t="s">
        <v>510</v>
      </c>
      <c r="K4545" s="327">
        <v>10</v>
      </c>
      <c r="L4545" s="326">
        <v>1.3369999825954441E-2</v>
      </c>
      <c r="M4545" s="326">
        <v>1.410000026226044E-2</v>
      </c>
      <c r="N4545" s="327">
        <v>297</v>
      </c>
      <c r="O4545" s="326">
        <v>2.4210000410675999E-2</v>
      </c>
      <c r="P4545" s="326">
        <v>2.5310000404715541E-2</v>
      </c>
      <c r="Q4545" s="327">
        <v>2781</v>
      </c>
      <c r="R4545" s="326">
        <v>2.2539999336004261E-2</v>
      </c>
      <c r="S4545" s="325">
        <v>2.4029999971389771E-2</v>
      </c>
    </row>
    <row r="4546" spans="1:19" x14ac:dyDescent="0.25">
      <c r="A4546" t="s">
        <v>478</v>
      </c>
      <c r="B4546" t="s">
        <v>284</v>
      </c>
      <c r="C4546" t="s">
        <v>309</v>
      </c>
      <c r="D4546" t="s">
        <v>477</v>
      </c>
      <c r="E4546" t="s">
        <v>168</v>
      </c>
      <c r="F4546" t="s">
        <v>169</v>
      </c>
      <c r="G4546" s="133">
        <v>8</v>
      </c>
      <c r="H4546" t="s">
        <v>245</v>
      </c>
      <c r="I4546" t="s">
        <v>575</v>
      </c>
      <c r="J4546" t="s">
        <v>509</v>
      </c>
      <c r="K4546" s="327">
        <v>2</v>
      </c>
      <c r="L4546" s="326">
        <v>2.6700000744313002E-3</v>
      </c>
      <c r="M4546" s="326">
        <v>2.820000052452087E-3</v>
      </c>
      <c r="N4546" s="327">
        <v>101</v>
      </c>
      <c r="O4546" s="326">
        <v>8.229999803006649E-3</v>
      </c>
      <c r="P4546" s="326">
        <v>8.6099999025464058E-3</v>
      </c>
      <c r="Q4546" s="327">
        <v>909</v>
      </c>
      <c r="R4546" s="326">
        <v>7.3699997738003731E-3</v>
      </c>
      <c r="S4546" s="325">
        <v>7.8499997034668922E-3</v>
      </c>
    </row>
    <row r="4547" spans="1:19" x14ac:dyDescent="0.25">
      <c r="A4547" t="s">
        <v>478</v>
      </c>
      <c r="B4547" t="s">
        <v>284</v>
      </c>
      <c r="C4547" t="s">
        <v>309</v>
      </c>
      <c r="D4547" t="s">
        <v>477</v>
      </c>
      <c r="E4547" t="s">
        <v>168</v>
      </c>
      <c r="F4547" t="s">
        <v>169</v>
      </c>
      <c r="G4547" s="133">
        <v>8</v>
      </c>
      <c r="H4547" t="s">
        <v>245</v>
      </c>
      <c r="I4547" t="s">
        <v>575</v>
      </c>
      <c r="J4547" t="s">
        <v>508</v>
      </c>
      <c r="K4547" s="327">
        <v>2</v>
      </c>
      <c r="L4547" s="326">
        <v>2.6700000744313002E-3</v>
      </c>
      <c r="M4547" s="326">
        <v>2.820000052452087E-3</v>
      </c>
      <c r="N4547" s="327">
        <v>142</v>
      </c>
      <c r="O4547" s="326">
        <v>1.157999970018864E-2</v>
      </c>
      <c r="P4547" s="326">
        <v>1.2099999934434891E-2</v>
      </c>
      <c r="Q4547" s="327">
        <v>2219</v>
      </c>
      <c r="R4547" s="326">
        <v>1.7980000004172329E-2</v>
      </c>
      <c r="S4547" s="325">
        <v>1.9169999286532399E-2</v>
      </c>
    </row>
    <row r="4548" spans="1:19" x14ac:dyDescent="0.25">
      <c r="A4548" t="s">
        <v>478</v>
      </c>
      <c r="B4548" t="s">
        <v>284</v>
      </c>
      <c r="C4548" t="s">
        <v>309</v>
      </c>
      <c r="D4548" t="s">
        <v>477</v>
      </c>
      <c r="E4548" t="s">
        <v>168</v>
      </c>
      <c r="F4548" t="s">
        <v>169</v>
      </c>
      <c r="G4548" s="133">
        <v>8</v>
      </c>
      <c r="H4548" t="s">
        <v>245</v>
      </c>
      <c r="I4548" t="s">
        <v>575</v>
      </c>
      <c r="J4548" t="s">
        <v>438</v>
      </c>
      <c r="K4548" s="327">
        <v>39</v>
      </c>
      <c r="L4548" s="326">
        <v>5.2140001207590103E-2</v>
      </c>
      <c r="N4548" s="327">
        <v>534</v>
      </c>
      <c r="O4548" s="326">
        <v>4.3529998511075967E-2</v>
      </c>
      <c r="Q4548" s="327">
        <v>7648</v>
      </c>
      <c r="R4548" s="326">
        <v>6.1980001628398902E-2</v>
      </c>
      <c r="S4548" s="325"/>
    </row>
    <row r="4549" spans="1:19" x14ac:dyDescent="0.25">
      <c r="A4549" t="s">
        <v>478</v>
      </c>
      <c r="B4549" t="s">
        <v>284</v>
      </c>
      <c r="C4549" t="s">
        <v>309</v>
      </c>
      <c r="D4549" t="s">
        <v>477</v>
      </c>
      <c r="E4549" t="s">
        <v>168</v>
      </c>
      <c r="F4549" t="s">
        <v>169</v>
      </c>
      <c r="G4549" s="133">
        <v>8</v>
      </c>
      <c r="H4549" t="s">
        <v>245</v>
      </c>
      <c r="I4549" t="s">
        <v>575</v>
      </c>
      <c r="J4549" t="s">
        <v>507</v>
      </c>
      <c r="K4549" s="327">
        <v>677</v>
      </c>
      <c r="L4549" s="326">
        <v>0.90508002042770386</v>
      </c>
      <c r="M4549" s="326">
        <v>0.95486998558044434</v>
      </c>
      <c r="N4549" s="327">
        <v>10437</v>
      </c>
      <c r="O4549" s="326">
        <v>0.85082000494003296</v>
      </c>
      <c r="P4549" s="326">
        <v>0.88954001665115356</v>
      </c>
      <c r="Q4549" s="327">
        <v>104728</v>
      </c>
      <c r="R4549" s="326">
        <v>0.84878998994827271</v>
      </c>
      <c r="S4549" s="325">
        <v>0.90487998723983765</v>
      </c>
    </row>
    <row r="4550" spans="1:19" x14ac:dyDescent="0.25">
      <c r="A4550" t="s">
        <v>478</v>
      </c>
      <c r="B4550" t="s">
        <v>284</v>
      </c>
      <c r="C4550" t="s">
        <v>309</v>
      </c>
      <c r="D4550" t="s">
        <v>477</v>
      </c>
      <c r="E4550" t="s">
        <v>168</v>
      </c>
      <c r="F4550" t="s">
        <v>169</v>
      </c>
      <c r="G4550" s="133">
        <v>8</v>
      </c>
      <c r="H4550" t="s">
        <v>245</v>
      </c>
      <c r="I4550" t="s">
        <v>576</v>
      </c>
      <c r="J4550" t="s">
        <v>485</v>
      </c>
      <c r="K4550" s="327">
        <v>0</v>
      </c>
      <c r="L4550" s="326">
        <v>0</v>
      </c>
      <c r="N4550" s="327">
        <v>0</v>
      </c>
      <c r="O4550" s="326">
        <v>0</v>
      </c>
      <c r="P4550" s="326">
        <v>0</v>
      </c>
      <c r="Q4550" s="327">
        <v>2</v>
      </c>
      <c r="R4550" s="326">
        <v>1.99999994947575E-5</v>
      </c>
      <c r="S4550" s="325">
        <v>0.5</v>
      </c>
    </row>
    <row r="4551" spans="1:19" x14ac:dyDescent="0.25">
      <c r="A4551" t="s">
        <v>478</v>
      </c>
      <c r="B4551" t="s">
        <v>284</v>
      </c>
      <c r="C4551" t="s">
        <v>309</v>
      </c>
      <c r="D4551" t="s">
        <v>477</v>
      </c>
      <c r="E4551" t="s">
        <v>168</v>
      </c>
      <c r="F4551" t="s">
        <v>169</v>
      </c>
      <c r="G4551" s="133">
        <v>8</v>
      </c>
      <c r="H4551" t="s">
        <v>245</v>
      </c>
      <c r="I4551" t="s">
        <v>576</v>
      </c>
      <c r="J4551" t="s">
        <v>484</v>
      </c>
      <c r="K4551" s="327">
        <v>0</v>
      </c>
      <c r="L4551" s="326">
        <v>0</v>
      </c>
      <c r="N4551" s="327">
        <v>2</v>
      </c>
      <c r="O4551" s="326">
        <v>1.5999999595806E-4</v>
      </c>
      <c r="P4551" s="326">
        <v>1</v>
      </c>
      <c r="Q4551" s="327">
        <v>2</v>
      </c>
      <c r="R4551" s="326">
        <v>1.99999994947575E-5</v>
      </c>
      <c r="S4551" s="325">
        <v>0.5</v>
      </c>
    </row>
    <row r="4552" spans="1:19" x14ac:dyDescent="0.25">
      <c r="A4552" t="s">
        <v>478</v>
      </c>
      <c r="B4552" t="s">
        <v>284</v>
      </c>
      <c r="C4552" t="s">
        <v>309</v>
      </c>
      <c r="D4552" t="s">
        <v>477</v>
      </c>
      <c r="E4552" t="s">
        <v>168</v>
      </c>
      <c r="F4552" t="s">
        <v>169</v>
      </c>
      <c r="G4552">
        <v>8</v>
      </c>
      <c r="H4552" t="s">
        <v>245</v>
      </c>
      <c r="I4552" t="s">
        <v>576</v>
      </c>
      <c r="J4552" t="s">
        <v>438</v>
      </c>
      <c r="K4552" s="142">
        <v>748</v>
      </c>
      <c r="L4552" s="326">
        <v>1</v>
      </c>
      <c r="N4552" s="142">
        <v>12265</v>
      </c>
      <c r="O4552" s="326">
        <v>0.99984002113342285</v>
      </c>
      <c r="Q4552" s="142">
        <v>123381</v>
      </c>
      <c r="R4552" s="326">
        <v>0.99997001886367798</v>
      </c>
    </row>
    <row r="4553" spans="1:19" x14ac:dyDescent="0.25">
      <c r="A4553" t="s">
        <v>478</v>
      </c>
      <c r="B4553" t="s">
        <v>284</v>
      </c>
      <c r="C4553" t="s">
        <v>309</v>
      </c>
      <c r="D4553" t="s">
        <v>477</v>
      </c>
      <c r="E4553" t="s">
        <v>168</v>
      </c>
      <c r="F4553" t="s">
        <v>169</v>
      </c>
      <c r="G4553">
        <v>8</v>
      </c>
      <c r="H4553" t="s">
        <v>245</v>
      </c>
      <c r="I4553" t="s">
        <v>504</v>
      </c>
      <c r="J4553" t="s">
        <v>506</v>
      </c>
      <c r="K4553" s="142">
        <v>27</v>
      </c>
      <c r="L4553" s="326">
        <v>3.6100000143051147E-2</v>
      </c>
      <c r="N4553" s="142">
        <v>961</v>
      </c>
      <c r="O4553" s="326">
        <v>7.8340001404285431E-2</v>
      </c>
      <c r="Q4553" s="142">
        <v>14319</v>
      </c>
      <c r="R4553" s="326">
        <v>0.11604999750852581</v>
      </c>
    </row>
    <row r="4554" spans="1:19" x14ac:dyDescent="0.25">
      <c r="A4554" t="s">
        <v>478</v>
      </c>
      <c r="B4554" t="s">
        <v>284</v>
      </c>
      <c r="C4554" t="s">
        <v>309</v>
      </c>
      <c r="D4554" t="s">
        <v>477</v>
      </c>
      <c r="E4554" t="s">
        <v>168</v>
      </c>
      <c r="F4554" t="s">
        <v>169</v>
      </c>
      <c r="G4554" s="133">
        <v>8</v>
      </c>
      <c r="H4554" t="s">
        <v>245</v>
      </c>
      <c r="I4554" t="s">
        <v>504</v>
      </c>
      <c r="J4554" t="s">
        <v>424</v>
      </c>
      <c r="K4554" s="327">
        <v>77</v>
      </c>
      <c r="L4554" s="326">
        <v>0.1029400005936623</v>
      </c>
      <c r="M4554" s="326">
        <v>0.1067999973893166</v>
      </c>
      <c r="N4554" s="327">
        <v>1311</v>
      </c>
      <c r="O4554" s="326">
        <v>0.1068700030446053</v>
      </c>
      <c r="P4554" s="326">
        <v>0.11596000194549561</v>
      </c>
      <c r="Q4554" s="327">
        <v>13286</v>
      </c>
      <c r="R4554" s="326">
        <v>0.1076800003647804</v>
      </c>
      <c r="S4554" s="325">
        <v>0.12182000279426571</v>
      </c>
    </row>
    <row r="4555" spans="1:19" x14ac:dyDescent="0.25">
      <c r="A4555" t="s">
        <v>478</v>
      </c>
      <c r="B4555" t="s">
        <v>284</v>
      </c>
      <c r="C4555" t="s">
        <v>309</v>
      </c>
      <c r="D4555" t="s">
        <v>477</v>
      </c>
      <c r="E4555" t="s">
        <v>168</v>
      </c>
      <c r="F4555" t="s">
        <v>169</v>
      </c>
      <c r="G4555">
        <v>8</v>
      </c>
      <c r="H4555" t="s">
        <v>245</v>
      </c>
      <c r="I4555" t="s">
        <v>504</v>
      </c>
      <c r="J4555" t="s">
        <v>455</v>
      </c>
      <c r="K4555" s="142">
        <v>273</v>
      </c>
      <c r="L4555" s="326">
        <v>0.36496999859809881</v>
      </c>
      <c r="M4555" s="326">
        <v>0.37863999605178827</v>
      </c>
      <c r="N4555" s="142">
        <v>4319</v>
      </c>
      <c r="O4555" s="326">
        <v>0.35207998752593989</v>
      </c>
      <c r="P4555" s="326">
        <v>0.38201001286506647</v>
      </c>
      <c r="Q4555" s="142">
        <v>43045</v>
      </c>
      <c r="R4555" s="326">
        <v>0.34887000918388372</v>
      </c>
      <c r="S4555" s="326">
        <v>0.39467000961303711</v>
      </c>
    </row>
    <row r="4556" spans="1:19" x14ac:dyDescent="0.25">
      <c r="A4556" t="s">
        <v>478</v>
      </c>
      <c r="B4556" t="s">
        <v>284</v>
      </c>
      <c r="C4556" t="s">
        <v>309</v>
      </c>
      <c r="D4556" t="s">
        <v>477</v>
      </c>
      <c r="E4556" t="s">
        <v>168</v>
      </c>
      <c r="F4556" t="s">
        <v>169</v>
      </c>
      <c r="G4556" s="133">
        <v>8</v>
      </c>
      <c r="H4556" t="s">
        <v>245</v>
      </c>
      <c r="I4556" t="s">
        <v>504</v>
      </c>
      <c r="J4556" t="s">
        <v>505</v>
      </c>
      <c r="K4556" s="327">
        <v>293</v>
      </c>
      <c r="L4556" s="326">
        <v>0.39171001315116882</v>
      </c>
      <c r="M4556" s="326">
        <v>0.40637999773025513</v>
      </c>
      <c r="N4556" s="327">
        <v>4637</v>
      </c>
      <c r="O4556" s="326">
        <v>0.37801000475883478</v>
      </c>
      <c r="P4556" s="326">
        <v>0.41014000773429871</v>
      </c>
      <c r="Q4556" s="327">
        <v>42835</v>
      </c>
      <c r="R4556" s="326">
        <v>0.34716999530792242</v>
      </c>
      <c r="S4556" s="325">
        <v>0.39274001121521002</v>
      </c>
    </row>
    <row r="4557" spans="1:19" x14ac:dyDescent="0.25">
      <c r="A4557" t="s">
        <v>478</v>
      </c>
      <c r="B4557" t="s">
        <v>284</v>
      </c>
      <c r="C4557" t="s">
        <v>309</v>
      </c>
      <c r="D4557" t="s">
        <v>477</v>
      </c>
      <c r="E4557" t="s">
        <v>168</v>
      </c>
      <c r="F4557" t="s">
        <v>169</v>
      </c>
      <c r="G4557" s="133">
        <v>8</v>
      </c>
      <c r="H4557" t="s">
        <v>245</v>
      </c>
      <c r="I4557" t="s">
        <v>504</v>
      </c>
      <c r="J4557" t="s">
        <v>503</v>
      </c>
      <c r="K4557" s="327">
        <v>78</v>
      </c>
      <c r="L4557" s="326">
        <v>0.10428000241518021</v>
      </c>
      <c r="M4557" s="326">
        <v>0.1081800013780594</v>
      </c>
      <c r="N4557" s="327">
        <v>1039</v>
      </c>
      <c r="O4557" s="326">
        <v>8.4700003266334534E-2</v>
      </c>
      <c r="P4557" s="326">
        <v>9.1899998486042023E-2</v>
      </c>
      <c r="Q4557" s="327">
        <v>9900</v>
      </c>
      <c r="R4557" s="326">
        <v>8.0239996314048767E-2</v>
      </c>
      <c r="S4557" s="325">
        <v>9.0769998729228973E-2</v>
      </c>
    </row>
    <row r="4558" spans="1:19" x14ac:dyDescent="0.25">
      <c r="A4558" t="s">
        <v>478</v>
      </c>
      <c r="B4558" t="s">
        <v>284</v>
      </c>
      <c r="C4558" t="s">
        <v>309</v>
      </c>
      <c r="D4558" t="s">
        <v>477</v>
      </c>
      <c r="E4558" t="s">
        <v>168</v>
      </c>
      <c r="F4558" t="s">
        <v>169</v>
      </c>
      <c r="G4558" s="133">
        <v>8</v>
      </c>
      <c r="H4558" t="s">
        <v>245</v>
      </c>
      <c r="I4558" t="s">
        <v>501</v>
      </c>
      <c r="J4558" t="s">
        <v>502</v>
      </c>
      <c r="K4558" s="327">
        <v>27</v>
      </c>
      <c r="L4558" s="326">
        <v>3.6100000143051147E-2</v>
      </c>
      <c r="N4558" s="327">
        <v>961</v>
      </c>
      <c r="O4558" s="326">
        <v>7.8340001404285431E-2</v>
      </c>
      <c r="Q4558" s="327">
        <v>14319</v>
      </c>
      <c r="R4558" s="326">
        <v>0.11604999750852581</v>
      </c>
      <c r="S4558" s="325"/>
    </row>
    <row r="4559" spans="1:19" x14ac:dyDescent="0.25">
      <c r="A4559" t="s">
        <v>478</v>
      </c>
      <c r="B4559" t="s">
        <v>284</v>
      </c>
      <c r="C4559" t="s">
        <v>309</v>
      </c>
      <c r="D4559" t="s">
        <v>477</v>
      </c>
      <c r="E4559" t="s">
        <v>168</v>
      </c>
      <c r="F4559" t="s">
        <v>169</v>
      </c>
      <c r="G4559" s="133">
        <v>8</v>
      </c>
      <c r="H4559" t="s">
        <v>245</v>
      </c>
      <c r="I4559" t="s">
        <v>501</v>
      </c>
      <c r="J4559" t="s">
        <v>500</v>
      </c>
      <c r="K4559" s="327">
        <v>721</v>
      </c>
      <c r="L4559" s="326">
        <v>0.96390002965927124</v>
      </c>
      <c r="M4559" s="326">
        <v>1</v>
      </c>
      <c r="N4559" s="327">
        <v>11306</v>
      </c>
      <c r="O4559" s="326">
        <v>0.92166000604629517</v>
      </c>
      <c r="P4559" s="326">
        <v>1</v>
      </c>
      <c r="Q4559" s="327">
        <v>109066</v>
      </c>
      <c r="R4559" s="326">
        <v>0.88394999504089355</v>
      </c>
      <c r="S4559" s="325">
        <v>1</v>
      </c>
    </row>
    <row r="4560" spans="1:19" x14ac:dyDescent="0.25">
      <c r="A4560" t="s">
        <v>478</v>
      </c>
      <c r="B4560" t="s">
        <v>284</v>
      </c>
      <c r="C4560" t="s">
        <v>309</v>
      </c>
      <c r="D4560" t="s">
        <v>477</v>
      </c>
      <c r="E4560" t="s">
        <v>168</v>
      </c>
      <c r="F4560" t="s">
        <v>169</v>
      </c>
      <c r="G4560" s="133">
        <v>8</v>
      </c>
      <c r="H4560" t="s">
        <v>245</v>
      </c>
      <c r="I4560" t="s">
        <v>577</v>
      </c>
      <c r="J4560" t="s">
        <v>493</v>
      </c>
      <c r="K4560" s="327">
        <v>70</v>
      </c>
      <c r="L4560" s="326">
        <v>9.3580000102519989E-2</v>
      </c>
      <c r="N4560" s="327">
        <v>3568</v>
      </c>
      <c r="O4560" s="326">
        <v>0.29085999727249151</v>
      </c>
      <c r="Q4560" s="327">
        <v>45663</v>
      </c>
      <c r="R4560" s="326">
        <v>0.37009000778198242</v>
      </c>
      <c r="S4560" s="325"/>
    </row>
    <row r="4561" spans="1:19" x14ac:dyDescent="0.25">
      <c r="A4561" t="s">
        <v>478</v>
      </c>
      <c r="B4561" t="s">
        <v>284</v>
      </c>
      <c r="C4561" t="s">
        <v>309</v>
      </c>
      <c r="D4561" t="s">
        <v>477</v>
      </c>
      <c r="E4561" t="s">
        <v>168</v>
      </c>
      <c r="F4561" t="s">
        <v>169</v>
      </c>
      <c r="G4561" s="133">
        <v>8</v>
      </c>
      <c r="H4561" t="s">
        <v>245</v>
      </c>
      <c r="I4561" t="s">
        <v>577</v>
      </c>
      <c r="J4561" t="s">
        <v>492</v>
      </c>
      <c r="K4561" s="327">
        <v>511</v>
      </c>
      <c r="L4561" s="326">
        <v>0.68316000699996948</v>
      </c>
      <c r="M4561" s="326">
        <v>0.75369000434875488</v>
      </c>
      <c r="N4561" s="327">
        <v>6927</v>
      </c>
      <c r="O4561" s="326">
        <v>0.5646899938583374</v>
      </c>
      <c r="P4561" s="326">
        <v>0.79629999399185181</v>
      </c>
      <c r="Q4561" s="327">
        <v>63272</v>
      </c>
      <c r="R4561" s="326">
        <v>0.51279997825622559</v>
      </c>
      <c r="S4561" s="325">
        <v>0.81407999992370605</v>
      </c>
    </row>
    <row r="4562" spans="1:19" x14ac:dyDescent="0.25">
      <c r="A4562" t="s">
        <v>478</v>
      </c>
      <c r="B4562" t="s">
        <v>284</v>
      </c>
      <c r="C4562" t="s">
        <v>309</v>
      </c>
      <c r="D4562" t="s">
        <v>477</v>
      </c>
      <c r="E4562" t="s">
        <v>168</v>
      </c>
      <c r="F4562" t="s">
        <v>169</v>
      </c>
      <c r="G4562" s="133">
        <v>8</v>
      </c>
      <c r="H4562" t="s">
        <v>245</v>
      </c>
      <c r="I4562" t="s">
        <v>577</v>
      </c>
      <c r="J4562" t="s">
        <v>491</v>
      </c>
      <c r="K4562" s="327">
        <v>124</v>
      </c>
      <c r="L4562" s="326">
        <v>0.16577999293804169</v>
      </c>
      <c r="M4562" s="326">
        <v>0.18288999795913699</v>
      </c>
      <c r="N4562" s="327">
        <v>1072</v>
      </c>
      <c r="O4562" s="326">
        <v>8.7389998137950897E-2</v>
      </c>
      <c r="P4562" s="326">
        <v>0.1232300028204918</v>
      </c>
      <c r="Q4562" s="327">
        <v>9186</v>
      </c>
      <c r="R4562" s="326">
        <v>7.4450001120567322E-2</v>
      </c>
      <c r="S4562" s="325">
        <v>0.11818999797105791</v>
      </c>
    </row>
    <row r="4563" spans="1:19" x14ac:dyDescent="0.25">
      <c r="A4563" t="s">
        <v>478</v>
      </c>
      <c r="B4563" t="s">
        <v>284</v>
      </c>
      <c r="C4563" t="s">
        <v>309</v>
      </c>
      <c r="D4563" t="s">
        <v>477</v>
      </c>
      <c r="E4563" t="s">
        <v>168</v>
      </c>
      <c r="F4563" t="s">
        <v>169</v>
      </c>
      <c r="G4563" s="133">
        <v>8</v>
      </c>
      <c r="H4563" t="s">
        <v>245</v>
      </c>
      <c r="I4563" t="s">
        <v>577</v>
      </c>
      <c r="J4563" t="s">
        <v>490</v>
      </c>
      <c r="K4563" s="327">
        <v>30</v>
      </c>
      <c r="L4563" s="326">
        <v>4.0109999477863312E-2</v>
      </c>
      <c r="M4563" s="326">
        <v>4.4250000268220901E-2</v>
      </c>
      <c r="N4563" s="327">
        <v>412</v>
      </c>
      <c r="O4563" s="326">
        <v>3.3590000122785568E-2</v>
      </c>
      <c r="P4563" s="326">
        <v>4.7359999269247062E-2</v>
      </c>
      <c r="Q4563" s="327">
        <v>3071</v>
      </c>
      <c r="R4563" s="326">
        <v>2.489000000059605E-2</v>
      </c>
      <c r="S4563" s="325">
        <v>3.9510000497102737E-2</v>
      </c>
    </row>
    <row r="4564" spans="1:19" x14ac:dyDescent="0.25">
      <c r="A4564" t="s">
        <v>478</v>
      </c>
      <c r="B4564" t="s">
        <v>284</v>
      </c>
      <c r="C4564" t="s">
        <v>309</v>
      </c>
      <c r="D4564" t="s">
        <v>477</v>
      </c>
      <c r="E4564" t="s">
        <v>168</v>
      </c>
      <c r="F4564" t="s">
        <v>169</v>
      </c>
      <c r="G4564" s="133">
        <v>8</v>
      </c>
      <c r="H4564" t="s">
        <v>245</v>
      </c>
      <c r="I4564" t="s">
        <v>577</v>
      </c>
      <c r="J4564" t="s">
        <v>489</v>
      </c>
      <c r="K4564" s="327">
        <v>13</v>
      </c>
      <c r="L4564" s="326">
        <v>1.7379999160766602E-2</v>
      </c>
      <c r="M4564" s="326">
        <v>1.9169999286532399E-2</v>
      </c>
      <c r="N4564" s="327">
        <v>252</v>
      </c>
      <c r="O4564" s="326">
        <v>2.054000087082386E-2</v>
      </c>
      <c r="P4564" s="326">
        <v>2.8969999402761459E-2</v>
      </c>
      <c r="Q4564" s="327">
        <v>1819</v>
      </c>
      <c r="R4564" s="326">
        <v>1.473999954760075E-2</v>
      </c>
      <c r="S4564" s="325">
        <v>2.339999936521053E-2</v>
      </c>
    </row>
    <row r="4565" spans="1:19" x14ac:dyDescent="0.25">
      <c r="A4565" t="s">
        <v>478</v>
      </c>
      <c r="B4565" t="s">
        <v>284</v>
      </c>
      <c r="C4565" t="s">
        <v>309</v>
      </c>
      <c r="D4565" t="s">
        <v>477</v>
      </c>
      <c r="E4565" t="s">
        <v>168</v>
      </c>
      <c r="F4565" t="s">
        <v>169</v>
      </c>
      <c r="G4565" s="133">
        <v>8</v>
      </c>
      <c r="H4565" t="s">
        <v>245</v>
      </c>
      <c r="I4565" t="s">
        <v>577</v>
      </c>
      <c r="J4565" t="s">
        <v>488</v>
      </c>
      <c r="K4565" s="327">
        <v>0</v>
      </c>
      <c r="L4565" s="326">
        <v>0</v>
      </c>
      <c r="M4565" s="326">
        <v>0</v>
      </c>
      <c r="N4565" s="327">
        <v>36</v>
      </c>
      <c r="O4565" s="326">
        <v>2.9299999587237831E-3</v>
      </c>
      <c r="P4565" s="326">
        <v>4.1399998590350151E-3</v>
      </c>
      <c r="Q4565" s="327">
        <v>374</v>
      </c>
      <c r="R4565" s="326">
        <v>3.03000002168119E-3</v>
      </c>
      <c r="S4565" s="325">
        <v>4.8099998384714127E-3</v>
      </c>
    </row>
    <row r="4566" spans="1:19" x14ac:dyDescent="0.25">
      <c r="A4566" t="s">
        <v>478</v>
      </c>
      <c r="B4566" t="s">
        <v>284</v>
      </c>
      <c r="C4566" t="s">
        <v>309</v>
      </c>
      <c r="D4566" t="s">
        <v>477</v>
      </c>
      <c r="E4566" t="s">
        <v>168</v>
      </c>
      <c r="F4566" t="s">
        <v>169</v>
      </c>
      <c r="G4566" s="133">
        <v>8</v>
      </c>
      <c r="H4566" t="s">
        <v>245</v>
      </c>
      <c r="I4566" t="s">
        <v>499</v>
      </c>
      <c r="J4566" t="s">
        <v>261</v>
      </c>
      <c r="K4566" s="327">
        <v>741</v>
      </c>
      <c r="L4566" s="326">
        <v>0.99063998460769653</v>
      </c>
      <c r="N4566" s="327">
        <v>12179</v>
      </c>
      <c r="O4566" s="326">
        <v>0.99282997846603394</v>
      </c>
      <c r="Q4566" s="327">
        <v>122496</v>
      </c>
      <c r="R4566" s="326">
        <v>0.99278998374938965</v>
      </c>
      <c r="S4566" s="325"/>
    </row>
    <row r="4567" spans="1:19" x14ac:dyDescent="0.25">
      <c r="A4567" t="s">
        <v>478</v>
      </c>
      <c r="B4567" t="s">
        <v>284</v>
      </c>
      <c r="C4567" t="s">
        <v>309</v>
      </c>
      <c r="D4567" t="s">
        <v>477</v>
      </c>
      <c r="E4567" t="s">
        <v>168</v>
      </c>
      <c r="F4567" t="s">
        <v>169</v>
      </c>
      <c r="G4567" s="133">
        <v>8</v>
      </c>
      <c r="H4567" t="s">
        <v>245</v>
      </c>
      <c r="I4567" t="s">
        <v>499</v>
      </c>
      <c r="J4567" t="s">
        <v>262</v>
      </c>
      <c r="K4567" s="327">
        <v>7</v>
      </c>
      <c r="L4567" s="326">
        <v>9.3599995598196983E-3</v>
      </c>
      <c r="N4567" s="327">
        <v>88</v>
      </c>
      <c r="O4567" s="326">
        <v>7.1700001135468483E-3</v>
      </c>
      <c r="Q4567" s="327">
        <v>889</v>
      </c>
      <c r="R4567" s="326">
        <v>7.2099999524652958E-3</v>
      </c>
      <c r="S4567" s="325"/>
    </row>
    <row r="4568" spans="1:19" x14ac:dyDescent="0.25">
      <c r="A4568" t="s">
        <v>478</v>
      </c>
      <c r="B4568" t="s">
        <v>284</v>
      </c>
      <c r="C4568" t="s">
        <v>309</v>
      </c>
      <c r="D4568" t="s">
        <v>477</v>
      </c>
      <c r="E4568" t="s">
        <v>168</v>
      </c>
      <c r="F4568" t="s">
        <v>169</v>
      </c>
      <c r="G4568">
        <v>8</v>
      </c>
      <c r="H4568" t="s">
        <v>245</v>
      </c>
      <c r="I4568" t="s">
        <v>578</v>
      </c>
      <c r="J4568" t="s">
        <v>498</v>
      </c>
      <c r="K4568" s="142">
        <v>2</v>
      </c>
      <c r="L4568" s="326">
        <v>2.6700000744313002E-3</v>
      </c>
      <c r="N4568" s="142">
        <v>2713</v>
      </c>
      <c r="O4568" s="326">
        <v>0.2211599946022034</v>
      </c>
      <c r="Q4568" s="142">
        <v>17871</v>
      </c>
      <c r="R4568" s="326">
        <v>0.1448400020599365</v>
      </c>
    </row>
    <row r="4569" spans="1:19" x14ac:dyDescent="0.25">
      <c r="A4569" t="s">
        <v>478</v>
      </c>
      <c r="B4569" t="s">
        <v>284</v>
      </c>
      <c r="C4569" t="s">
        <v>309</v>
      </c>
      <c r="D4569" t="s">
        <v>477</v>
      </c>
      <c r="E4569" t="s">
        <v>168</v>
      </c>
      <c r="F4569" t="s">
        <v>169</v>
      </c>
      <c r="G4569" s="133">
        <v>8</v>
      </c>
      <c r="H4569" t="s">
        <v>245</v>
      </c>
      <c r="I4569" t="s">
        <v>578</v>
      </c>
      <c r="J4569" t="s">
        <v>497</v>
      </c>
      <c r="K4569" s="327">
        <v>40</v>
      </c>
      <c r="L4569" s="326">
        <v>5.3479999303817749E-2</v>
      </c>
      <c r="N4569" s="327">
        <v>2240</v>
      </c>
      <c r="O4569" s="326">
        <v>0.18260000646114349</v>
      </c>
      <c r="Q4569" s="327">
        <v>21943</v>
      </c>
      <c r="R4569" s="326">
        <v>0.17783999443054199</v>
      </c>
      <c r="S4569" s="325"/>
    </row>
    <row r="4570" spans="1:19" x14ac:dyDescent="0.25">
      <c r="A4570" t="s">
        <v>478</v>
      </c>
      <c r="B4570" t="s">
        <v>284</v>
      </c>
      <c r="C4570" t="s">
        <v>309</v>
      </c>
      <c r="D4570" t="s">
        <v>477</v>
      </c>
      <c r="E4570" t="s">
        <v>168</v>
      </c>
      <c r="F4570" t="s">
        <v>169</v>
      </c>
      <c r="G4570">
        <v>8</v>
      </c>
      <c r="H4570" t="s">
        <v>245</v>
      </c>
      <c r="I4570" t="s">
        <v>578</v>
      </c>
      <c r="J4570" t="s">
        <v>496</v>
      </c>
      <c r="K4570" s="142">
        <v>159</v>
      </c>
      <c r="L4570" s="326">
        <v>0.21256999671459201</v>
      </c>
      <c r="N4570" s="142">
        <v>2633</v>
      </c>
      <c r="O4570" s="326">
        <v>0.21464000642299649</v>
      </c>
      <c r="Q4570" s="142">
        <v>25988</v>
      </c>
      <c r="R4570" s="326">
        <v>0.21062999963760379</v>
      </c>
    </row>
    <row r="4571" spans="1:19" x14ac:dyDescent="0.25">
      <c r="A4571" t="s">
        <v>478</v>
      </c>
      <c r="B4571" t="s">
        <v>284</v>
      </c>
      <c r="C4571" t="s">
        <v>309</v>
      </c>
      <c r="D4571" t="s">
        <v>477</v>
      </c>
      <c r="E4571" t="s">
        <v>168</v>
      </c>
      <c r="F4571" t="s">
        <v>169</v>
      </c>
      <c r="G4571" s="133">
        <v>8</v>
      </c>
      <c r="H4571" t="s">
        <v>245</v>
      </c>
      <c r="I4571" t="s">
        <v>578</v>
      </c>
      <c r="J4571" t="s">
        <v>495</v>
      </c>
      <c r="K4571" s="327">
        <v>280</v>
      </c>
      <c r="L4571" s="326">
        <v>0.37433001399040222</v>
      </c>
      <c r="N4571" s="327">
        <v>2581</v>
      </c>
      <c r="O4571" s="326">
        <v>0.21040000021457669</v>
      </c>
      <c r="Q4571" s="327">
        <v>27975</v>
      </c>
      <c r="R4571" s="326">
        <v>0.22673000395298001</v>
      </c>
      <c r="S4571" s="325"/>
    </row>
    <row r="4572" spans="1:19" x14ac:dyDescent="0.25">
      <c r="A4572" t="s">
        <v>478</v>
      </c>
      <c r="B4572" t="s">
        <v>284</v>
      </c>
      <c r="C4572" t="s">
        <v>309</v>
      </c>
      <c r="D4572" t="s">
        <v>477</v>
      </c>
      <c r="E4572" t="s">
        <v>168</v>
      </c>
      <c r="F4572" t="s">
        <v>169</v>
      </c>
      <c r="G4572" s="133">
        <v>8</v>
      </c>
      <c r="H4572" t="s">
        <v>245</v>
      </c>
      <c r="I4572" t="s">
        <v>578</v>
      </c>
      <c r="J4572" t="s">
        <v>494</v>
      </c>
      <c r="K4572" s="327">
        <v>267</v>
      </c>
      <c r="L4572" s="326">
        <v>0.35695001482963562</v>
      </c>
      <c r="N4572" s="327">
        <v>2100</v>
      </c>
      <c r="O4572" s="326">
        <v>0.1711899936199188</v>
      </c>
      <c r="Q4572" s="327">
        <v>29608</v>
      </c>
      <c r="R4572" s="326">
        <v>0.23995999991893771</v>
      </c>
      <c r="S4572" s="325"/>
    </row>
    <row r="4573" spans="1:19" x14ac:dyDescent="0.25">
      <c r="A4573" t="s">
        <v>478</v>
      </c>
      <c r="B4573" t="s">
        <v>284</v>
      </c>
      <c r="C4573" t="s">
        <v>309</v>
      </c>
      <c r="D4573" t="s">
        <v>477</v>
      </c>
      <c r="E4573" t="s">
        <v>168</v>
      </c>
      <c r="F4573" t="s">
        <v>169</v>
      </c>
      <c r="G4573" s="133">
        <v>8</v>
      </c>
      <c r="H4573" t="s">
        <v>245</v>
      </c>
      <c r="I4573" t="s">
        <v>476</v>
      </c>
      <c r="J4573" t="s">
        <v>482</v>
      </c>
      <c r="K4573" s="327">
        <v>566</v>
      </c>
      <c r="L4573" s="326">
        <v>0.75668001174926758</v>
      </c>
      <c r="M4573" s="326">
        <v>0.78829997777938843</v>
      </c>
      <c r="N4573" s="327">
        <v>8908</v>
      </c>
      <c r="O4573" s="326">
        <v>0.72618001699447632</v>
      </c>
      <c r="P4573" s="326">
        <v>0.75383001565933228</v>
      </c>
      <c r="Q4573" s="327">
        <v>91484</v>
      </c>
      <c r="R4573" s="326">
        <v>0.74145001173019409</v>
      </c>
      <c r="S4573" s="325">
        <v>0.77395999431610107</v>
      </c>
    </row>
    <row r="4574" spans="1:19" x14ac:dyDescent="0.25">
      <c r="A4574" t="s">
        <v>478</v>
      </c>
      <c r="B4574" t="s">
        <v>284</v>
      </c>
      <c r="C4574" t="s">
        <v>309</v>
      </c>
      <c r="D4574" t="s">
        <v>477</v>
      </c>
      <c r="E4574" t="s">
        <v>168</v>
      </c>
      <c r="F4574" t="s">
        <v>169</v>
      </c>
      <c r="G4574" s="133">
        <v>8</v>
      </c>
      <c r="H4574" t="s">
        <v>245</v>
      </c>
      <c r="I4574" t="s">
        <v>476</v>
      </c>
      <c r="J4574" t="s">
        <v>481</v>
      </c>
      <c r="K4574" s="327">
        <v>65</v>
      </c>
      <c r="L4574" s="326">
        <v>8.6900003254413605E-2</v>
      </c>
      <c r="M4574" s="326">
        <v>9.0530000627040863E-2</v>
      </c>
      <c r="N4574" s="327">
        <v>1293</v>
      </c>
      <c r="O4574" s="326">
        <v>0.1054000034928322</v>
      </c>
      <c r="P4574" s="326">
        <v>0.10942000150680541</v>
      </c>
      <c r="Q4574" s="327">
        <v>12086</v>
      </c>
      <c r="R4574" s="326">
        <v>9.7949996590614319E-2</v>
      </c>
      <c r="S4574" s="325">
        <v>0.1022500023245811</v>
      </c>
    </row>
    <row r="4575" spans="1:19" x14ac:dyDescent="0.25">
      <c r="A4575" t="s">
        <v>478</v>
      </c>
      <c r="B4575" t="s">
        <v>284</v>
      </c>
      <c r="C4575" t="s">
        <v>309</v>
      </c>
      <c r="D4575" t="s">
        <v>477</v>
      </c>
      <c r="E4575" t="s">
        <v>168</v>
      </c>
      <c r="F4575" t="s">
        <v>169</v>
      </c>
      <c r="G4575">
        <v>8</v>
      </c>
      <c r="H4575" t="s">
        <v>245</v>
      </c>
      <c r="I4575" t="s">
        <v>476</v>
      </c>
      <c r="J4575" t="s">
        <v>480</v>
      </c>
      <c r="K4575" s="142">
        <v>52</v>
      </c>
      <c r="L4575" s="326">
        <v>6.9519996643066406E-2</v>
      </c>
      <c r="M4575" s="326">
        <v>7.2420001029968262E-2</v>
      </c>
      <c r="N4575" s="142">
        <v>938</v>
      </c>
      <c r="O4575" s="326">
        <v>7.647000253200531E-2</v>
      </c>
      <c r="P4575" s="326">
        <v>7.937999814748764E-2</v>
      </c>
      <c r="Q4575" s="142">
        <v>8487</v>
      </c>
      <c r="R4575" s="326">
        <v>6.8779997527599335E-2</v>
      </c>
      <c r="S4575" s="326">
        <v>7.1800000965595245E-2</v>
      </c>
    </row>
    <row r="4576" spans="1:19" x14ac:dyDescent="0.25">
      <c r="A4576" t="s">
        <v>478</v>
      </c>
      <c r="B4576" t="s">
        <v>284</v>
      </c>
      <c r="C4576" t="s">
        <v>309</v>
      </c>
      <c r="D4576" t="s">
        <v>477</v>
      </c>
      <c r="E4576" t="s">
        <v>168</v>
      </c>
      <c r="F4576" t="s">
        <v>169</v>
      </c>
      <c r="G4576" s="133">
        <v>8</v>
      </c>
      <c r="H4576" t="s">
        <v>245</v>
      </c>
      <c r="I4576" t="s">
        <v>476</v>
      </c>
      <c r="J4576" t="s">
        <v>479</v>
      </c>
      <c r="K4576" s="327">
        <v>30</v>
      </c>
      <c r="L4576" s="326">
        <v>4.0109999477863312E-2</v>
      </c>
      <c r="N4576" s="327">
        <v>450</v>
      </c>
      <c r="O4576" s="326">
        <v>3.6680001765489578E-2</v>
      </c>
      <c r="Q4576" s="327">
        <v>5183</v>
      </c>
      <c r="R4576" s="326">
        <v>4.2010001838207238E-2</v>
      </c>
      <c r="S4576" s="325"/>
    </row>
    <row r="4577" spans="1:19" x14ac:dyDescent="0.25">
      <c r="A4577" t="s">
        <v>478</v>
      </c>
      <c r="B4577" t="s">
        <v>284</v>
      </c>
      <c r="C4577" t="s">
        <v>309</v>
      </c>
      <c r="D4577" t="s">
        <v>477</v>
      </c>
      <c r="E4577" t="s">
        <v>168</v>
      </c>
      <c r="F4577" t="s">
        <v>169</v>
      </c>
      <c r="G4577" s="133">
        <v>8</v>
      </c>
      <c r="H4577" t="s">
        <v>245</v>
      </c>
      <c r="I4577" t="s">
        <v>476</v>
      </c>
      <c r="J4577" t="s">
        <v>475</v>
      </c>
      <c r="K4577" s="327">
        <v>35</v>
      </c>
      <c r="L4577" s="326">
        <v>4.6790000051259988E-2</v>
      </c>
      <c r="M4577" s="326">
        <v>4.8749998211860657E-2</v>
      </c>
      <c r="N4577" s="327">
        <v>678</v>
      </c>
      <c r="O4577" s="326">
        <v>5.5270001292228699E-2</v>
      </c>
      <c r="P4577" s="326">
        <v>5.7369999587535858E-2</v>
      </c>
      <c r="Q4577" s="327">
        <v>6145</v>
      </c>
      <c r="R4577" s="326">
        <v>4.9800001084804528E-2</v>
      </c>
      <c r="S4577" s="325">
        <v>5.1989998668432243E-2</v>
      </c>
    </row>
    <row r="4578" spans="1:19" x14ac:dyDescent="0.25">
      <c r="A4578" t="s">
        <v>478</v>
      </c>
      <c r="B4578" t="s">
        <v>284</v>
      </c>
      <c r="C4578" t="s">
        <v>309</v>
      </c>
      <c r="D4578" t="s">
        <v>477</v>
      </c>
      <c r="E4578" t="s">
        <v>170</v>
      </c>
      <c r="F4578" t="s">
        <v>171</v>
      </c>
      <c r="G4578" s="133">
        <v>14</v>
      </c>
      <c r="H4578" t="s">
        <v>416</v>
      </c>
      <c r="I4578" t="s">
        <v>525</v>
      </c>
      <c r="J4578" t="s">
        <v>530</v>
      </c>
      <c r="K4578" s="327">
        <v>7</v>
      </c>
      <c r="L4578" s="326">
        <v>4.8500001430511466E-3</v>
      </c>
      <c r="N4578" s="327">
        <v>47</v>
      </c>
      <c r="O4578" s="326">
        <v>7.089999970048666E-3</v>
      </c>
      <c r="Q4578" s="327">
        <v>595</v>
      </c>
      <c r="R4578" s="326">
        <v>4.8199999146163464E-3</v>
      </c>
      <c r="S4578" s="325"/>
    </row>
    <row r="4579" spans="1:19" x14ac:dyDescent="0.25">
      <c r="A4579" t="s">
        <v>478</v>
      </c>
      <c r="B4579" t="s">
        <v>284</v>
      </c>
      <c r="C4579" t="s">
        <v>309</v>
      </c>
      <c r="D4579" t="s">
        <v>477</v>
      </c>
      <c r="E4579" t="s">
        <v>170</v>
      </c>
      <c r="F4579" t="s">
        <v>171</v>
      </c>
      <c r="G4579" s="133">
        <v>14</v>
      </c>
      <c r="H4579" t="s">
        <v>416</v>
      </c>
      <c r="I4579" t="s">
        <v>525</v>
      </c>
      <c r="J4579" t="s">
        <v>529</v>
      </c>
      <c r="K4579" s="327">
        <v>54</v>
      </c>
      <c r="L4579" s="326">
        <v>3.742000088095665E-2</v>
      </c>
      <c r="N4579" s="327">
        <v>396</v>
      </c>
      <c r="O4579" s="326">
        <v>5.9769999235868447E-2</v>
      </c>
      <c r="Q4579" s="327">
        <v>4962</v>
      </c>
      <c r="R4579" s="326">
        <v>4.0219999849796302E-2</v>
      </c>
      <c r="S4579" s="325"/>
    </row>
    <row r="4580" spans="1:19" x14ac:dyDescent="0.25">
      <c r="A4580" t="s">
        <v>478</v>
      </c>
      <c r="B4580" t="s">
        <v>284</v>
      </c>
      <c r="C4580" t="s">
        <v>309</v>
      </c>
      <c r="D4580" t="s">
        <v>477</v>
      </c>
      <c r="E4580" t="s">
        <v>170</v>
      </c>
      <c r="F4580" t="s">
        <v>171</v>
      </c>
      <c r="G4580" s="133">
        <v>14</v>
      </c>
      <c r="H4580" t="s">
        <v>416</v>
      </c>
      <c r="I4580" t="s">
        <v>525</v>
      </c>
      <c r="J4580" t="s">
        <v>528</v>
      </c>
      <c r="K4580" s="327">
        <v>171</v>
      </c>
      <c r="L4580" s="326">
        <v>0.1185000017285347</v>
      </c>
      <c r="N4580" s="327">
        <v>1163</v>
      </c>
      <c r="O4580" s="326">
        <v>0.17554999887943271</v>
      </c>
      <c r="Q4580" s="327">
        <v>15699</v>
      </c>
      <c r="R4580" s="326">
        <v>0.12724000215530401</v>
      </c>
      <c r="S4580" s="325"/>
    </row>
    <row r="4581" spans="1:19" x14ac:dyDescent="0.25">
      <c r="A4581" t="s">
        <v>478</v>
      </c>
      <c r="B4581" t="s">
        <v>284</v>
      </c>
      <c r="C4581" t="s">
        <v>309</v>
      </c>
      <c r="D4581" t="s">
        <v>477</v>
      </c>
      <c r="E4581" t="s">
        <v>170</v>
      </c>
      <c r="F4581" t="s">
        <v>171</v>
      </c>
      <c r="G4581" s="133">
        <v>14</v>
      </c>
      <c r="H4581" t="s">
        <v>416</v>
      </c>
      <c r="I4581" t="s">
        <v>525</v>
      </c>
      <c r="J4581" t="s">
        <v>527</v>
      </c>
      <c r="K4581" s="327">
        <v>468</v>
      </c>
      <c r="L4581" s="326">
        <v>0.324319988489151</v>
      </c>
      <c r="N4581" s="327">
        <v>1657</v>
      </c>
      <c r="O4581" s="326">
        <v>0.25011000037193298</v>
      </c>
      <c r="Q4581" s="327">
        <v>30576</v>
      </c>
      <c r="R4581" s="326">
        <v>0.2478100061416626</v>
      </c>
      <c r="S4581" s="325"/>
    </row>
    <row r="4582" spans="1:19" x14ac:dyDescent="0.25">
      <c r="A4582" t="s">
        <v>478</v>
      </c>
      <c r="B4582" t="s">
        <v>284</v>
      </c>
      <c r="C4582" t="s">
        <v>309</v>
      </c>
      <c r="D4582" t="s">
        <v>477</v>
      </c>
      <c r="E4582" t="s">
        <v>170</v>
      </c>
      <c r="F4582" t="s">
        <v>171</v>
      </c>
      <c r="G4582" s="133">
        <v>14</v>
      </c>
      <c r="H4582" t="s">
        <v>416</v>
      </c>
      <c r="I4582" t="s">
        <v>525</v>
      </c>
      <c r="J4582" t="s">
        <v>526</v>
      </c>
      <c r="K4582" s="327">
        <v>402</v>
      </c>
      <c r="L4582" s="326">
        <v>0.27858999371528631</v>
      </c>
      <c r="N4582" s="327">
        <v>1411</v>
      </c>
      <c r="O4582" s="326">
        <v>0.2129800021648407</v>
      </c>
      <c r="Q4582" s="327">
        <v>30917</v>
      </c>
      <c r="R4582" s="326">
        <v>0.25056999921798712</v>
      </c>
      <c r="S4582" s="325"/>
    </row>
    <row r="4583" spans="1:19" x14ac:dyDescent="0.25">
      <c r="A4583" t="s">
        <v>478</v>
      </c>
      <c r="B4583" t="s">
        <v>284</v>
      </c>
      <c r="C4583" t="s">
        <v>309</v>
      </c>
      <c r="D4583" t="s">
        <v>477</v>
      </c>
      <c r="E4583" t="s">
        <v>170</v>
      </c>
      <c r="F4583" t="s">
        <v>171</v>
      </c>
      <c r="G4583">
        <v>14</v>
      </c>
      <c r="H4583" t="s">
        <v>416</v>
      </c>
      <c r="I4583" t="s">
        <v>525</v>
      </c>
      <c r="J4583" t="s">
        <v>259</v>
      </c>
      <c r="K4583" s="142">
        <v>211</v>
      </c>
      <c r="L4583" s="326">
        <v>0.14621999859809881</v>
      </c>
      <c r="N4583" s="142">
        <v>1097</v>
      </c>
      <c r="O4583" s="326">
        <v>0.16558000445365911</v>
      </c>
      <c r="Q4583" s="142">
        <v>23351</v>
      </c>
      <c r="R4583" s="326">
        <v>0.18925000727176669</v>
      </c>
    </row>
    <row r="4584" spans="1:19" x14ac:dyDescent="0.25">
      <c r="A4584" t="s">
        <v>478</v>
      </c>
      <c r="B4584" t="s">
        <v>284</v>
      </c>
      <c r="C4584" t="s">
        <v>309</v>
      </c>
      <c r="D4584" t="s">
        <v>477</v>
      </c>
      <c r="E4584" t="s">
        <v>170</v>
      </c>
      <c r="F4584" t="s">
        <v>171</v>
      </c>
      <c r="G4584">
        <v>14</v>
      </c>
      <c r="H4584" t="s">
        <v>416</v>
      </c>
      <c r="I4584" t="s">
        <v>525</v>
      </c>
      <c r="J4584" t="s">
        <v>260</v>
      </c>
      <c r="K4584" s="142">
        <v>130</v>
      </c>
      <c r="L4584" s="326">
        <v>9.0089999139308929E-2</v>
      </c>
      <c r="N4584" s="142">
        <v>854</v>
      </c>
      <c r="O4584" s="326">
        <v>0.12891000509262079</v>
      </c>
      <c r="Q4584" s="142">
        <v>17285</v>
      </c>
      <c r="R4584" s="326">
        <v>0.14009000360965729</v>
      </c>
    </row>
    <row r="4585" spans="1:19" x14ac:dyDescent="0.25">
      <c r="A4585" t="s">
        <v>478</v>
      </c>
      <c r="B4585" t="s">
        <v>284</v>
      </c>
      <c r="C4585" t="s">
        <v>309</v>
      </c>
      <c r="D4585" t="s">
        <v>477</v>
      </c>
      <c r="E4585" t="s">
        <v>170</v>
      </c>
      <c r="F4585" t="s">
        <v>171</v>
      </c>
      <c r="G4585">
        <v>14</v>
      </c>
      <c r="H4585" t="s">
        <v>416</v>
      </c>
      <c r="I4585" t="s">
        <v>521</v>
      </c>
      <c r="J4585" t="s">
        <v>524</v>
      </c>
      <c r="K4585" s="142">
        <v>1181</v>
      </c>
      <c r="L4585" s="326">
        <v>0.81843000650405884</v>
      </c>
      <c r="M4585" s="326">
        <v>0.86646997928619385</v>
      </c>
      <c r="N4585" s="142">
        <v>5178</v>
      </c>
      <c r="O4585" s="326">
        <v>0.78157997131347656</v>
      </c>
      <c r="P4585" s="326">
        <v>0.8351600170135498</v>
      </c>
      <c r="Q4585" s="142">
        <v>99716</v>
      </c>
      <c r="R4585" s="326">
        <v>0.80817002058029175</v>
      </c>
      <c r="S4585" s="326">
        <v>0.84360998868942261</v>
      </c>
    </row>
    <row r="4586" spans="1:19" x14ac:dyDescent="0.25">
      <c r="A4586" t="s">
        <v>478</v>
      </c>
      <c r="B4586" t="s">
        <v>284</v>
      </c>
      <c r="C4586" t="s">
        <v>309</v>
      </c>
      <c r="D4586" t="s">
        <v>477</v>
      </c>
      <c r="E4586" t="s">
        <v>170</v>
      </c>
      <c r="F4586" t="s">
        <v>171</v>
      </c>
      <c r="G4586" s="133">
        <v>14</v>
      </c>
      <c r="H4586" t="s">
        <v>416</v>
      </c>
      <c r="I4586" t="s">
        <v>521</v>
      </c>
      <c r="J4586" t="s">
        <v>523</v>
      </c>
      <c r="K4586" s="327">
        <v>105</v>
      </c>
      <c r="L4586" s="326">
        <v>7.2769999504089355E-2</v>
      </c>
      <c r="M4586" s="326">
        <v>7.7040001749992371E-2</v>
      </c>
      <c r="N4586" s="327">
        <v>624</v>
      </c>
      <c r="O4586" s="326">
        <v>9.4190001487731934E-2</v>
      </c>
      <c r="P4586" s="326">
        <v>0.10064999759197241</v>
      </c>
      <c r="Q4586" s="327">
        <v>10969</v>
      </c>
      <c r="R4586" s="326">
        <v>8.8899999856948853E-2</v>
      </c>
      <c r="S4586" s="325">
        <v>9.2799998819828033E-2</v>
      </c>
    </row>
    <row r="4587" spans="1:19" x14ac:dyDescent="0.25">
      <c r="A4587" t="s">
        <v>478</v>
      </c>
      <c r="B4587" t="s">
        <v>284</v>
      </c>
      <c r="C4587" t="s">
        <v>309</v>
      </c>
      <c r="D4587" t="s">
        <v>477</v>
      </c>
      <c r="E4587" t="s">
        <v>170</v>
      </c>
      <c r="F4587" t="s">
        <v>171</v>
      </c>
      <c r="G4587" s="133">
        <v>14</v>
      </c>
      <c r="H4587" t="s">
        <v>416</v>
      </c>
      <c r="I4587" t="s">
        <v>521</v>
      </c>
      <c r="J4587" t="s">
        <v>522</v>
      </c>
      <c r="K4587" s="327">
        <v>77</v>
      </c>
      <c r="L4587" s="326">
        <v>5.3360000252723687E-2</v>
      </c>
      <c r="M4587" s="326">
        <v>5.6490000337362289E-2</v>
      </c>
      <c r="N4587" s="327">
        <v>398</v>
      </c>
      <c r="O4587" s="326">
        <v>6.0079999268054962E-2</v>
      </c>
      <c r="P4587" s="326">
        <v>6.4190000295639038E-2</v>
      </c>
      <c r="Q4587" s="327">
        <v>7517</v>
      </c>
      <c r="R4587" s="326">
        <v>6.0920000076293952E-2</v>
      </c>
      <c r="S4587" s="325">
        <v>6.3589997589588165E-2</v>
      </c>
    </row>
    <row r="4588" spans="1:19" x14ac:dyDescent="0.25">
      <c r="A4588" t="s">
        <v>478</v>
      </c>
      <c r="B4588" t="s">
        <v>284</v>
      </c>
      <c r="C4588" t="s">
        <v>309</v>
      </c>
      <c r="D4588" t="s">
        <v>477</v>
      </c>
      <c r="E4588" t="s">
        <v>170</v>
      </c>
      <c r="F4588" t="s">
        <v>171</v>
      </c>
      <c r="G4588" s="133">
        <v>14</v>
      </c>
      <c r="H4588" t="s">
        <v>416</v>
      </c>
      <c r="I4588" t="s">
        <v>521</v>
      </c>
      <c r="J4588" t="s">
        <v>438</v>
      </c>
      <c r="K4588" s="327">
        <v>80</v>
      </c>
      <c r="L4588" s="326">
        <v>5.544000118970871E-2</v>
      </c>
      <c r="N4588" s="327">
        <v>425</v>
      </c>
      <c r="O4588" s="326">
        <v>6.4149998128414154E-2</v>
      </c>
      <c r="Q4588" s="327">
        <v>5183</v>
      </c>
      <c r="R4588" s="326">
        <v>4.2010001838207238E-2</v>
      </c>
      <c r="S4588" s="325"/>
    </row>
    <row r="4589" spans="1:19" x14ac:dyDescent="0.25">
      <c r="A4589" t="s">
        <v>478</v>
      </c>
      <c r="B4589" t="s">
        <v>284</v>
      </c>
      <c r="C4589" t="s">
        <v>309</v>
      </c>
      <c r="D4589" t="s">
        <v>477</v>
      </c>
      <c r="E4589" t="s">
        <v>170</v>
      </c>
      <c r="F4589" t="s">
        <v>171</v>
      </c>
      <c r="G4589" s="133">
        <v>14</v>
      </c>
      <c r="H4589" t="s">
        <v>416</v>
      </c>
      <c r="I4589" t="s">
        <v>517</v>
      </c>
      <c r="J4589" t="s">
        <v>520</v>
      </c>
      <c r="K4589" s="327">
        <v>586</v>
      </c>
      <c r="L4589" s="326">
        <v>0.40610000491142267</v>
      </c>
      <c r="N4589" s="327">
        <v>2427</v>
      </c>
      <c r="O4589" s="326">
        <v>0.36634001135826111</v>
      </c>
      <c r="Q4589" s="327">
        <v>43571</v>
      </c>
      <c r="R4589" s="326">
        <v>0.35313001275062561</v>
      </c>
      <c r="S4589" s="325"/>
    </row>
    <row r="4590" spans="1:19" x14ac:dyDescent="0.25">
      <c r="A4590" t="s">
        <v>478</v>
      </c>
      <c r="B4590" t="s">
        <v>284</v>
      </c>
      <c r="C4590" t="s">
        <v>309</v>
      </c>
      <c r="D4590" t="s">
        <v>477</v>
      </c>
      <c r="E4590" t="s">
        <v>170</v>
      </c>
      <c r="F4590" t="s">
        <v>171</v>
      </c>
      <c r="G4590" s="133">
        <v>14</v>
      </c>
      <c r="H4590" t="s">
        <v>416</v>
      </c>
      <c r="I4590" t="s">
        <v>517</v>
      </c>
      <c r="J4590" t="s">
        <v>519</v>
      </c>
      <c r="K4590" s="327">
        <v>365</v>
      </c>
      <c r="L4590" s="326">
        <v>0.25295001268386841</v>
      </c>
      <c r="N4590" s="327">
        <v>1875</v>
      </c>
      <c r="O4590" s="326">
        <v>0.28301998972892761</v>
      </c>
      <c r="Q4590" s="327">
        <v>34904</v>
      </c>
      <c r="R4590" s="326">
        <v>0.28288999199867249</v>
      </c>
      <c r="S4590" s="325"/>
    </row>
    <row r="4591" spans="1:19" x14ac:dyDescent="0.25">
      <c r="A4591" t="s">
        <v>478</v>
      </c>
      <c r="B4591" t="s">
        <v>284</v>
      </c>
      <c r="C4591" t="s">
        <v>309</v>
      </c>
      <c r="D4591" t="s">
        <v>477</v>
      </c>
      <c r="E4591" t="s">
        <v>170</v>
      </c>
      <c r="F4591" t="s">
        <v>171</v>
      </c>
      <c r="G4591" s="133">
        <v>14</v>
      </c>
      <c r="H4591" t="s">
        <v>416</v>
      </c>
      <c r="I4591" t="s">
        <v>517</v>
      </c>
      <c r="J4591" t="s">
        <v>518</v>
      </c>
      <c r="K4591" s="327">
        <v>492</v>
      </c>
      <c r="L4591" s="326">
        <v>0.34095999598503107</v>
      </c>
      <c r="N4591" s="327">
        <v>2323</v>
      </c>
      <c r="O4591" s="326">
        <v>0.35063999891281128</v>
      </c>
      <c r="Q4591" s="327">
        <v>44910</v>
      </c>
      <c r="R4591" s="326">
        <v>0.3639799952507019</v>
      </c>
      <c r="S4591" s="325"/>
    </row>
    <row r="4592" spans="1:19" x14ac:dyDescent="0.25">
      <c r="A4592" t="s">
        <v>478</v>
      </c>
      <c r="B4592" t="s">
        <v>284</v>
      </c>
      <c r="C4592" t="s">
        <v>309</v>
      </c>
      <c r="D4592" t="s">
        <v>477</v>
      </c>
      <c r="E4592" t="s">
        <v>170</v>
      </c>
      <c r="F4592" t="s">
        <v>171</v>
      </c>
      <c r="G4592" s="133">
        <v>14</v>
      </c>
      <c r="H4592" t="s">
        <v>416</v>
      </c>
      <c r="I4592" t="s">
        <v>513</v>
      </c>
      <c r="J4592" t="s">
        <v>516</v>
      </c>
      <c r="K4592" s="327">
        <v>32</v>
      </c>
      <c r="L4592" s="326">
        <v>2.2180000320076939E-2</v>
      </c>
      <c r="M4592" s="326">
        <v>2.6779999956488609E-2</v>
      </c>
      <c r="N4592" s="327">
        <v>207</v>
      </c>
      <c r="O4592" s="326">
        <v>3.125E-2</v>
      </c>
      <c r="P4592" s="326">
        <v>4.171999916434288E-2</v>
      </c>
      <c r="Q4592" s="327">
        <v>4179</v>
      </c>
      <c r="R4592" s="326">
        <v>3.3870000392198563E-2</v>
      </c>
      <c r="S4592" s="325">
        <v>3.8320001214742661E-2</v>
      </c>
    </row>
    <row r="4593" spans="1:19" x14ac:dyDescent="0.25">
      <c r="A4593" t="s">
        <v>478</v>
      </c>
      <c r="B4593" t="s">
        <v>284</v>
      </c>
      <c r="C4593" t="s">
        <v>309</v>
      </c>
      <c r="D4593" t="s">
        <v>477</v>
      </c>
      <c r="E4593" t="s">
        <v>170</v>
      </c>
      <c r="F4593" t="s">
        <v>171</v>
      </c>
      <c r="G4593">
        <v>14</v>
      </c>
      <c r="H4593" t="s">
        <v>416</v>
      </c>
      <c r="I4593" t="s">
        <v>513</v>
      </c>
      <c r="J4593" t="s">
        <v>515</v>
      </c>
      <c r="K4593" s="142">
        <v>263</v>
      </c>
      <c r="L4593" s="326">
        <v>0.1822600066661835</v>
      </c>
      <c r="M4593" s="326">
        <v>0.2200800031423569</v>
      </c>
      <c r="N4593" s="142">
        <v>765</v>
      </c>
      <c r="O4593" s="326">
        <v>0.1154699996113777</v>
      </c>
      <c r="P4593" s="326">
        <v>0.15417000651359561</v>
      </c>
      <c r="Q4593" s="142">
        <v>13286</v>
      </c>
      <c r="R4593" s="326">
        <v>0.1076800003647804</v>
      </c>
      <c r="S4593" s="326">
        <v>0.12182000279426571</v>
      </c>
    </row>
    <row r="4594" spans="1:19" x14ac:dyDescent="0.25">
      <c r="A4594" t="s">
        <v>478</v>
      </c>
      <c r="B4594" t="s">
        <v>284</v>
      </c>
      <c r="C4594" t="s">
        <v>309</v>
      </c>
      <c r="D4594" t="s">
        <v>477</v>
      </c>
      <c r="E4594" t="s">
        <v>170</v>
      </c>
      <c r="F4594" t="s">
        <v>171</v>
      </c>
      <c r="G4594">
        <v>14</v>
      </c>
      <c r="H4594" t="s">
        <v>416</v>
      </c>
      <c r="I4594" t="s">
        <v>513</v>
      </c>
      <c r="J4594" t="s">
        <v>514</v>
      </c>
      <c r="K4594" s="142">
        <v>900</v>
      </c>
      <c r="L4594" s="326">
        <v>0.62370002269744873</v>
      </c>
      <c r="M4594" s="326">
        <v>0.75313997268676758</v>
      </c>
      <c r="N4594" s="142">
        <v>3990</v>
      </c>
      <c r="O4594" s="326">
        <v>0.60225999355316162</v>
      </c>
      <c r="P4594" s="326">
        <v>0.80410999059677124</v>
      </c>
      <c r="Q4594" s="142">
        <v>91601</v>
      </c>
      <c r="R4594" s="326">
        <v>0.74239999055862427</v>
      </c>
      <c r="S4594" s="326">
        <v>0.83986997604370117</v>
      </c>
    </row>
    <row r="4595" spans="1:19" x14ac:dyDescent="0.25">
      <c r="A4595" t="s">
        <v>478</v>
      </c>
      <c r="B4595" t="s">
        <v>284</v>
      </c>
      <c r="C4595" t="s">
        <v>309</v>
      </c>
      <c r="D4595" t="s">
        <v>477</v>
      </c>
      <c r="E4595" t="s">
        <v>170</v>
      </c>
      <c r="F4595" t="s">
        <v>171</v>
      </c>
      <c r="G4595" s="133">
        <v>14</v>
      </c>
      <c r="H4595" t="s">
        <v>416</v>
      </c>
      <c r="I4595" t="s">
        <v>513</v>
      </c>
      <c r="J4595" t="s">
        <v>512</v>
      </c>
      <c r="K4595" s="327">
        <v>248</v>
      </c>
      <c r="L4595" s="326">
        <v>0.1718599945306778</v>
      </c>
      <c r="N4595" s="327">
        <v>1663</v>
      </c>
      <c r="O4595" s="326">
        <v>0.25102001428604132</v>
      </c>
      <c r="Q4595" s="327">
        <v>14319</v>
      </c>
      <c r="R4595" s="326">
        <v>0.11604999750852581</v>
      </c>
      <c r="S4595" s="325"/>
    </row>
    <row r="4596" spans="1:19" x14ac:dyDescent="0.25">
      <c r="A4596" t="s">
        <v>478</v>
      </c>
      <c r="B4596" t="s">
        <v>284</v>
      </c>
      <c r="C4596" t="s">
        <v>309</v>
      </c>
      <c r="D4596" t="s">
        <v>477</v>
      </c>
      <c r="E4596" t="s">
        <v>170</v>
      </c>
      <c r="F4596" t="s">
        <v>171</v>
      </c>
      <c r="G4596">
        <v>14</v>
      </c>
      <c r="H4596" t="s">
        <v>416</v>
      </c>
      <c r="I4596" t="s">
        <v>575</v>
      </c>
      <c r="J4596" t="s">
        <v>511</v>
      </c>
      <c r="K4596" s="142">
        <v>154</v>
      </c>
      <c r="L4596" s="326">
        <v>0.1067200005054474</v>
      </c>
      <c r="M4596" s="326">
        <v>0.1131500005722046</v>
      </c>
      <c r="N4596" s="142">
        <v>958</v>
      </c>
      <c r="O4596" s="326">
        <v>0.14460000395774841</v>
      </c>
      <c r="P4596" s="326">
        <v>0.1540700048208237</v>
      </c>
      <c r="Q4596" s="142">
        <v>5100</v>
      </c>
      <c r="R4596" s="326">
        <v>4.1329998522996902E-2</v>
      </c>
      <c r="S4596" s="326">
        <v>4.4070001691579819E-2</v>
      </c>
    </row>
    <row r="4597" spans="1:19" x14ac:dyDescent="0.25">
      <c r="A4597" t="s">
        <v>478</v>
      </c>
      <c r="B4597" t="s">
        <v>284</v>
      </c>
      <c r="C4597" t="s">
        <v>309</v>
      </c>
      <c r="D4597" t="s">
        <v>477</v>
      </c>
      <c r="E4597" t="s">
        <v>170</v>
      </c>
      <c r="F4597" t="s">
        <v>171</v>
      </c>
      <c r="G4597" s="133">
        <v>14</v>
      </c>
      <c r="H4597" t="s">
        <v>416</v>
      </c>
      <c r="I4597" t="s">
        <v>575</v>
      </c>
      <c r="J4597" t="s">
        <v>510</v>
      </c>
      <c r="K4597" s="327">
        <v>167</v>
      </c>
      <c r="L4597" s="326">
        <v>0.11573000252246859</v>
      </c>
      <c r="M4597" s="326">
        <v>0.122699998319149</v>
      </c>
      <c r="N4597" s="327">
        <v>535</v>
      </c>
      <c r="O4597" s="326">
        <v>8.0750003457069397E-2</v>
      </c>
      <c r="P4597" s="326">
        <v>8.6039997637271881E-2</v>
      </c>
      <c r="Q4597" s="327">
        <v>2781</v>
      </c>
      <c r="R4597" s="326">
        <v>2.2539999336004261E-2</v>
      </c>
      <c r="S4597" s="325">
        <v>2.4029999971389771E-2</v>
      </c>
    </row>
    <row r="4598" spans="1:19" x14ac:dyDescent="0.25">
      <c r="A4598" t="s">
        <v>478</v>
      </c>
      <c r="B4598" t="s">
        <v>284</v>
      </c>
      <c r="C4598" t="s">
        <v>309</v>
      </c>
      <c r="D4598" t="s">
        <v>477</v>
      </c>
      <c r="E4598" t="s">
        <v>170</v>
      </c>
      <c r="F4598" t="s">
        <v>171</v>
      </c>
      <c r="G4598" s="133">
        <v>14</v>
      </c>
      <c r="H4598" t="s">
        <v>416</v>
      </c>
      <c r="I4598" t="s">
        <v>575</v>
      </c>
      <c r="J4598" t="s">
        <v>509</v>
      </c>
      <c r="K4598" s="327">
        <v>24</v>
      </c>
      <c r="L4598" s="326">
        <v>1.6629999503493309E-2</v>
      </c>
      <c r="M4598" s="326">
        <v>1.7629999667406079E-2</v>
      </c>
      <c r="N4598" s="327">
        <v>125</v>
      </c>
      <c r="O4598" s="326">
        <v>1.8869999796152111E-2</v>
      </c>
      <c r="P4598" s="326">
        <v>2.009999938309193E-2</v>
      </c>
      <c r="Q4598" s="327">
        <v>909</v>
      </c>
      <c r="R4598" s="326">
        <v>7.3699997738003731E-3</v>
      </c>
      <c r="S4598" s="325">
        <v>7.8499997034668922E-3</v>
      </c>
    </row>
    <row r="4599" spans="1:19" x14ac:dyDescent="0.25">
      <c r="A4599" t="s">
        <v>478</v>
      </c>
      <c r="B4599" t="s">
        <v>284</v>
      </c>
      <c r="C4599" t="s">
        <v>309</v>
      </c>
      <c r="D4599" t="s">
        <v>477</v>
      </c>
      <c r="E4599" t="s">
        <v>170</v>
      </c>
      <c r="F4599" t="s">
        <v>171</v>
      </c>
      <c r="G4599" s="133">
        <v>14</v>
      </c>
      <c r="H4599" t="s">
        <v>416</v>
      </c>
      <c r="I4599" t="s">
        <v>575</v>
      </c>
      <c r="J4599" t="s">
        <v>508</v>
      </c>
      <c r="K4599" s="327">
        <v>100</v>
      </c>
      <c r="L4599" s="326">
        <v>6.9300003349781036E-2</v>
      </c>
      <c r="M4599" s="326">
        <v>7.3480002582073212E-2</v>
      </c>
      <c r="N4599" s="327">
        <v>497</v>
      </c>
      <c r="O4599" s="326">
        <v>7.5020000338554382E-2</v>
      </c>
      <c r="P4599" s="326">
        <v>7.9930000007152557E-2</v>
      </c>
      <c r="Q4599" s="327">
        <v>2219</v>
      </c>
      <c r="R4599" s="326">
        <v>1.7980000004172329E-2</v>
      </c>
      <c r="S4599" s="325">
        <v>1.9169999286532399E-2</v>
      </c>
    </row>
    <row r="4600" spans="1:19" x14ac:dyDescent="0.25">
      <c r="A4600" t="s">
        <v>478</v>
      </c>
      <c r="B4600" t="s">
        <v>284</v>
      </c>
      <c r="C4600" t="s">
        <v>309</v>
      </c>
      <c r="D4600" t="s">
        <v>477</v>
      </c>
      <c r="E4600" t="s">
        <v>170</v>
      </c>
      <c r="F4600" t="s">
        <v>171</v>
      </c>
      <c r="G4600" s="133">
        <v>14</v>
      </c>
      <c r="H4600" t="s">
        <v>416</v>
      </c>
      <c r="I4600" t="s">
        <v>575</v>
      </c>
      <c r="J4600" t="s">
        <v>438</v>
      </c>
      <c r="K4600" s="327">
        <v>82</v>
      </c>
      <c r="L4600" s="326">
        <v>5.6830000132322311E-2</v>
      </c>
      <c r="N4600" s="327">
        <v>407</v>
      </c>
      <c r="O4600" s="326">
        <v>6.1429999768733978E-2</v>
      </c>
      <c r="Q4600" s="327">
        <v>7648</v>
      </c>
      <c r="R4600" s="326">
        <v>6.1980001628398902E-2</v>
      </c>
      <c r="S4600" s="325"/>
    </row>
    <row r="4601" spans="1:19" x14ac:dyDescent="0.25">
      <c r="A4601" t="s">
        <v>478</v>
      </c>
      <c r="B4601" t="s">
        <v>284</v>
      </c>
      <c r="C4601" t="s">
        <v>309</v>
      </c>
      <c r="D4601" t="s">
        <v>477</v>
      </c>
      <c r="E4601" t="s">
        <v>170</v>
      </c>
      <c r="F4601" t="s">
        <v>171</v>
      </c>
      <c r="G4601" s="133">
        <v>14</v>
      </c>
      <c r="H4601" t="s">
        <v>416</v>
      </c>
      <c r="I4601" t="s">
        <v>575</v>
      </c>
      <c r="J4601" t="s">
        <v>507</v>
      </c>
      <c r="K4601" s="327">
        <v>916</v>
      </c>
      <c r="L4601" s="326">
        <v>0.63479000329971313</v>
      </c>
      <c r="M4601" s="326">
        <v>0.67303001880645752</v>
      </c>
      <c r="N4601" s="327">
        <v>4103</v>
      </c>
      <c r="O4601" s="326">
        <v>0.61931997537612915</v>
      </c>
      <c r="P4601" s="326">
        <v>0.65986001491546631</v>
      </c>
      <c r="Q4601" s="327">
        <v>104728</v>
      </c>
      <c r="R4601" s="326">
        <v>0.84878998994827271</v>
      </c>
      <c r="S4601" s="325">
        <v>0.90487998723983765</v>
      </c>
    </row>
    <row r="4602" spans="1:19" x14ac:dyDescent="0.25">
      <c r="A4602" t="s">
        <v>478</v>
      </c>
      <c r="B4602" t="s">
        <v>284</v>
      </c>
      <c r="C4602" t="s">
        <v>309</v>
      </c>
      <c r="D4602" t="s">
        <v>477</v>
      </c>
      <c r="E4602" t="s">
        <v>170</v>
      </c>
      <c r="F4602" t="s">
        <v>171</v>
      </c>
      <c r="G4602" s="133">
        <v>14</v>
      </c>
      <c r="H4602" t="s">
        <v>416</v>
      </c>
      <c r="I4602" t="s">
        <v>576</v>
      </c>
      <c r="J4602" t="s">
        <v>485</v>
      </c>
      <c r="K4602" s="327">
        <v>0</v>
      </c>
      <c r="L4602" s="326">
        <v>0</v>
      </c>
      <c r="N4602" s="327">
        <v>0</v>
      </c>
      <c r="O4602" s="326">
        <v>0</v>
      </c>
      <c r="Q4602" s="327">
        <v>2</v>
      </c>
      <c r="R4602" s="326">
        <v>1.99999994947575E-5</v>
      </c>
      <c r="S4602" s="325">
        <v>0.5</v>
      </c>
    </row>
    <row r="4603" spans="1:19" x14ac:dyDescent="0.25">
      <c r="A4603" t="s">
        <v>478</v>
      </c>
      <c r="B4603" t="s">
        <v>284</v>
      </c>
      <c r="C4603" t="s">
        <v>309</v>
      </c>
      <c r="D4603" t="s">
        <v>477</v>
      </c>
      <c r="E4603" t="s">
        <v>170</v>
      </c>
      <c r="F4603" t="s">
        <v>171</v>
      </c>
      <c r="G4603" s="133">
        <v>14</v>
      </c>
      <c r="H4603" t="s">
        <v>416</v>
      </c>
      <c r="I4603" t="s">
        <v>576</v>
      </c>
      <c r="J4603" t="s">
        <v>484</v>
      </c>
      <c r="K4603" s="327">
        <v>0</v>
      </c>
      <c r="L4603" s="326">
        <v>0</v>
      </c>
      <c r="N4603" s="327">
        <v>0</v>
      </c>
      <c r="O4603" s="326">
        <v>0</v>
      </c>
      <c r="Q4603" s="327">
        <v>2</v>
      </c>
      <c r="R4603" s="326">
        <v>1.99999994947575E-5</v>
      </c>
      <c r="S4603" s="325">
        <v>0.5</v>
      </c>
    </row>
    <row r="4604" spans="1:19" x14ac:dyDescent="0.25">
      <c r="A4604" t="s">
        <v>478</v>
      </c>
      <c r="B4604" t="s">
        <v>284</v>
      </c>
      <c r="C4604" t="s">
        <v>309</v>
      </c>
      <c r="D4604" t="s">
        <v>477</v>
      </c>
      <c r="E4604" t="s">
        <v>170</v>
      </c>
      <c r="F4604" t="s">
        <v>171</v>
      </c>
      <c r="G4604" s="133">
        <v>14</v>
      </c>
      <c r="H4604" t="s">
        <v>416</v>
      </c>
      <c r="I4604" t="s">
        <v>576</v>
      </c>
      <c r="J4604" t="s">
        <v>438</v>
      </c>
      <c r="K4604" s="327">
        <v>1443</v>
      </c>
      <c r="L4604" s="326">
        <v>1</v>
      </c>
      <c r="N4604" s="327">
        <v>6625</v>
      </c>
      <c r="O4604" s="326">
        <v>1</v>
      </c>
      <c r="Q4604" s="327">
        <v>123381</v>
      </c>
      <c r="R4604" s="326">
        <v>0.99997001886367798</v>
      </c>
      <c r="S4604" s="325"/>
    </row>
    <row r="4605" spans="1:19" x14ac:dyDescent="0.25">
      <c r="A4605" t="s">
        <v>478</v>
      </c>
      <c r="B4605" t="s">
        <v>284</v>
      </c>
      <c r="C4605" t="s">
        <v>309</v>
      </c>
      <c r="D4605" t="s">
        <v>477</v>
      </c>
      <c r="E4605" t="s">
        <v>170</v>
      </c>
      <c r="F4605" t="s">
        <v>171</v>
      </c>
      <c r="G4605" s="133">
        <v>14</v>
      </c>
      <c r="H4605" t="s">
        <v>416</v>
      </c>
      <c r="I4605" t="s">
        <v>504</v>
      </c>
      <c r="J4605" t="s">
        <v>506</v>
      </c>
      <c r="K4605" s="327">
        <v>248</v>
      </c>
      <c r="L4605" s="326">
        <v>0.1718599945306778</v>
      </c>
      <c r="N4605" s="327">
        <v>1663</v>
      </c>
      <c r="O4605" s="326">
        <v>0.25102001428604132</v>
      </c>
      <c r="Q4605" s="327">
        <v>14319</v>
      </c>
      <c r="R4605" s="326">
        <v>0.11604999750852581</v>
      </c>
      <c r="S4605" s="325"/>
    </row>
    <row r="4606" spans="1:19" x14ac:dyDescent="0.25">
      <c r="A4606" t="s">
        <v>478</v>
      </c>
      <c r="B4606" t="s">
        <v>284</v>
      </c>
      <c r="C4606" t="s">
        <v>309</v>
      </c>
      <c r="D4606" t="s">
        <v>477</v>
      </c>
      <c r="E4606" t="s">
        <v>170</v>
      </c>
      <c r="F4606" t="s">
        <v>171</v>
      </c>
      <c r="G4606" s="133">
        <v>14</v>
      </c>
      <c r="H4606" t="s">
        <v>416</v>
      </c>
      <c r="I4606" t="s">
        <v>504</v>
      </c>
      <c r="J4606" t="s">
        <v>424</v>
      </c>
      <c r="K4606" s="327">
        <v>263</v>
      </c>
      <c r="L4606" s="326">
        <v>0.1822600066661835</v>
      </c>
      <c r="M4606" s="326">
        <v>0.2200800031423569</v>
      </c>
      <c r="N4606" s="327">
        <v>765</v>
      </c>
      <c r="O4606" s="326">
        <v>0.1154699996113777</v>
      </c>
      <c r="P4606" s="326">
        <v>0.15417000651359561</v>
      </c>
      <c r="Q4606" s="327">
        <v>13286</v>
      </c>
      <c r="R4606" s="326">
        <v>0.1076800003647804</v>
      </c>
      <c r="S4606" s="325">
        <v>0.12182000279426571</v>
      </c>
    </row>
    <row r="4607" spans="1:19" x14ac:dyDescent="0.25">
      <c r="A4607" t="s">
        <v>478</v>
      </c>
      <c r="B4607" t="s">
        <v>284</v>
      </c>
      <c r="C4607" t="s">
        <v>309</v>
      </c>
      <c r="D4607" t="s">
        <v>477</v>
      </c>
      <c r="E4607" t="s">
        <v>170</v>
      </c>
      <c r="F4607" t="s">
        <v>171</v>
      </c>
      <c r="G4607" s="133">
        <v>14</v>
      </c>
      <c r="H4607" t="s">
        <v>416</v>
      </c>
      <c r="I4607" t="s">
        <v>504</v>
      </c>
      <c r="J4607" t="s">
        <v>455</v>
      </c>
      <c r="K4607" s="327">
        <v>430</v>
      </c>
      <c r="L4607" s="326">
        <v>0.29798999428749079</v>
      </c>
      <c r="M4607" s="326">
        <v>0.35982999205589289</v>
      </c>
      <c r="N4607" s="327">
        <v>1675</v>
      </c>
      <c r="O4607" s="326">
        <v>0.25282999873161321</v>
      </c>
      <c r="P4607" s="326">
        <v>0.33757001161575317</v>
      </c>
      <c r="Q4607" s="327">
        <v>43045</v>
      </c>
      <c r="R4607" s="326">
        <v>0.34887000918388372</v>
      </c>
      <c r="S4607" s="325">
        <v>0.39467000961303711</v>
      </c>
    </row>
    <row r="4608" spans="1:19" x14ac:dyDescent="0.25">
      <c r="A4608" t="s">
        <v>478</v>
      </c>
      <c r="B4608" t="s">
        <v>284</v>
      </c>
      <c r="C4608" t="s">
        <v>309</v>
      </c>
      <c r="D4608" t="s">
        <v>477</v>
      </c>
      <c r="E4608" t="s">
        <v>170</v>
      </c>
      <c r="F4608" t="s">
        <v>171</v>
      </c>
      <c r="G4608" s="133">
        <v>14</v>
      </c>
      <c r="H4608" t="s">
        <v>416</v>
      </c>
      <c r="I4608" t="s">
        <v>504</v>
      </c>
      <c r="J4608" t="s">
        <v>505</v>
      </c>
      <c r="K4608" s="327">
        <v>401</v>
      </c>
      <c r="L4608" s="326">
        <v>0.27788999676704412</v>
      </c>
      <c r="M4608" s="326">
        <v>0.33555999398231512</v>
      </c>
      <c r="N4608" s="327">
        <v>2009</v>
      </c>
      <c r="O4608" s="326">
        <v>0.3032500147819519</v>
      </c>
      <c r="P4608" s="326">
        <v>0.40487998723983759</v>
      </c>
      <c r="Q4608" s="327">
        <v>42835</v>
      </c>
      <c r="R4608" s="326">
        <v>0.34716999530792242</v>
      </c>
      <c r="S4608" s="325">
        <v>0.39274001121521002</v>
      </c>
    </row>
    <row r="4609" spans="1:19" x14ac:dyDescent="0.25">
      <c r="A4609" t="s">
        <v>478</v>
      </c>
      <c r="B4609" t="s">
        <v>284</v>
      </c>
      <c r="C4609" t="s">
        <v>309</v>
      </c>
      <c r="D4609" t="s">
        <v>477</v>
      </c>
      <c r="E4609" t="s">
        <v>170</v>
      </c>
      <c r="F4609" t="s">
        <v>171</v>
      </c>
      <c r="G4609" s="133">
        <v>14</v>
      </c>
      <c r="H4609" t="s">
        <v>416</v>
      </c>
      <c r="I4609" t="s">
        <v>504</v>
      </c>
      <c r="J4609" t="s">
        <v>503</v>
      </c>
      <c r="K4609" s="327">
        <v>101</v>
      </c>
      <c r="L4609" s="326">
        <v>6.9990001618862152E-2</v>
      </c>
      <c r="M4609" s="326">
        <v>8.4519997239112854E-2</v>
      </c>
      <c r="N4609" s="327">
        <v>513</v>
      </c>
      <c r="O4609" s="326">
        <v>7.7430002391338348E-2</v>
      </c>
      <c r="P4609" s="326">
        <v>0.1033900007605553</v>
      </c>
      <c r="Q4609" s="327">
        <v>9900</v>
      </c>
      <c r="R4609" s="326">
        <v>8.0239996314048767E-2</v>
      </c>
      <c r="S4609" s="325">
        <v>9.0769998729228973E-2</v>
      </c>
    </row>
    <row r="4610" spans="1:19" x14ac:dyDescent="0.25">
      <c r="A4610" t="s">
        <v>478</v>
      </c>
      <c r="B4610" t="s">
        <v>284</v>
      </c>
      <c r="C4610" t="s">
        <v>309</v>
      </c>
      <c r="D4610" t="s">
        <v>477</v>
      </c>
      <c r="E4610" t="s">
        <v>170</v>
      </c>
      <c r="F4610" t="s">
        <v>171</v>
      </c>
      <c r="G4610" s="133">
        <v>14</v>
      </c>
      <c r="H4610" t="s">
        <v>416</v>
      </c>
      <c r="I4610" t="s">
        <v>501</v>
      </c>
      <c r="J4610" t="s">
        <v>502</v>
      </c>
      <c r="K4610" s="327">
        <v>248</v>
      </c>
      <c r="L4610" s="326">
        <v>0.1718599945306778</v>
      </c>
      <c r="N4610" s="327">
        <v>1663</v>
      </c>
      <c r="O4610" s="326">
        <v>0.25102001428604132</v>
      </c>
      <c r="Q4610" s="327">
        <v>14319</v>
      </c>
      <c r="R4610" s="326">
        <v>0.11604999750852581</v>
      </c>
      <c r="S4610" s="325"/>
    </row>
    <row r="4611" spans="1:19" x14ac:dyDescent="0.25">
      <c r="A4611" t="s">
        <v>478</v>
      </c>
      <c r="B4611" t="s">
        <v>284</v>
      </c>
      <c r="C4611" t="s">
        <v>309</v>
      </c>
      <c r="D4611" t="s">
        <v>477</v>
      </c>
      <c r="E4611" t="s">
        <v>170</v>
      </c>
      <c r="F4611" t="s">
        <v>171</v>
      </c>
      <c r="G4611" s="133">
        <v>14</v>
      </c>
      <c r="H4611" t="s">
        <v>416</v>
      </c>
      <c r="I4611" t="s">
        <v>501</v>
      </c>
      <c r="J4611" t="s">
        <v>500</v>
      </c>
      <c r="K4611" s="327">
        <v>1195</v>
      </c>
      <c r="L4611" s="326">
        <v>0.8281400203704834</v>
      </c>
      <c r="M4611" s="326">
        <v>1</v>
      </c>
      <c r="N4611" s="327">
        <v>4962</v>
      </c>
      <c r="O4611" s="326">
        <v>0.74897998571395874</v>
      </c>
      <c r="P4611" s="326">
        <v>1</v>
      </c>
      <c r="Q4611" s="327">
        <v>109066</v>
      </c>
      <c r="R4611" s="326">
        <v>0.88394999504089355</v>
      </c>
      <c r="S4611" s="325">
        <v>1</v>
      </c>
    </row>
    <row r="4612" spans="1:19" x14ac:dyDescent="0.25">
      <c r="A4612" t="s">
        <v>478</v>
      </c>
      <c r="B4612" t="s">
        <v>284</v>
      </c>
      <c r="C4612" t="s">
        <v>309</v>
      </c>
      <c r="D4612" t="s">
        <v>477</v>
      </c>
      <c r="E4612" t="s">
        <v>170</v>
      </c>
      <c r="F4612" t="s">
        <v>171</v>
      </c>
      <c r="G4612">
        <v>14</v>
      </c>
      <c r="H4612" t="s">
        <v>416</v>
      </c>
      <c r="I4612" t="s">
        <v>577</v>
      </c>
      <c r="J4612" t="s">
        <v>493</v>
      </c>
      <c r="K4612" s="142">
        <v>1096</v>
      </c>
      <c r="L4612" s="326">
        <v>0.75953000783920288</v>
      </c>
      <c r="N4612" s="142">
        <v>3476</v>
      </c>
      <c r="O4612" s="326">
        <v>0.52468001842498779</v>
      </c>
      <c r="Q4612" s="142">
        <v>45663</v>
      </c>
      <c r="R4612" s="326">
        <v>0.37009000778198242</v>
      </c>
    </row>
    <row r="4613" spans="1:19" x14ac:dyDescent="0.25">
      <c r="A4613" t="s">
        <v>478</v>
      </c>
      <c r="B4613" t="s">
        <v>284</v>
      </c>
      <c r="C4613" t="s">
        <v>309</v>
      </c>
      <c r="D4613" t="s">
        <v>477</v>
      </c>
      <c r="E4613" t="s">
        <v>170</v>
      </c>
      <c r="F4613" t="s">
        <v>171</v>
      </c>
      <c r="G4613" s="133">
        <v>14</v>
      </c>
      <c r="H4613" t="s">
        <v>416</v>
      </c>
      <c r="I4613" t="s">
        <v>577</v>
      </c>
      <c r="J4613" t="s">
        <v>492</v>
      </c>
      <c r="K4613" s="327">
        <v>298</v>
      </c>
      <c r="L4613" s="326">
        <v>0.20651000738143921</v>
      </c>
      <c r="M4613" s="326">
        <v>0.85878998041152954</v>
      </c>
      <c r="N4613" s="327">
        <v>2465</v>
      </c>
      <c r="O4613" s="326">
        <v>0.372079998254776</v>
      </c>
      <c r="P4613" s="326">
        <v>0.78279000520706177</v>
      </c>
      <c r="Q4613" s="327">
        <v>63272</v>
      </c>
      <c r="R4613" s="326">
        <v>0.51279997825622559</v>
      </c>
      <c r="S4613" s="325">
        <v>0.81407999992370605</v>
      </c>
    </row>
    <row r="4614" spans="1:19" x14ac:dyDescent="0.25">
      <c r="A4614" t="s">
        <v>478</v>
      </c>
      <c r="B4614" t="s">
        <v>284</v>
      </c>
      <c r="C4614" t="s">
        <v>309</v>
      </c>
      <c r="D4614" t="s">
        <v>477</v>
      </c>
      <c r="E4614" t="s">
        <v>170</v>
      </c>
      <c r="F4614" t="s">
        <v>171</v>
      </c>
      <c r="G4614" s="133">
        <v>14</v>
      </c>
      <c r="H4614" t="s">
        <v>416</v>
      </c>
      <c r="I4614" t="s">
        <v>577</v>
      </c>
      <c r="J4614" t="s">
        <v>491</v>
      </c>
      <c r="K4614" s="327">
        <v>43</v>
      </c>
      <c r="L4614" s="326">
        <v>2.9799999669194221E-2</v>
      </c>
      <c r="M4614" s="326">
        <v>0.12392000108957291</v>
      </c>
      <c r="N4614" s="327">
        <v>496</v>
      </c>
      <c r="O4614" s="326">
        <v>7.4869997799396515E-2</v>
      </c>
      <c r="P4614" s="326">
        <v>0.1575099974870682</v>
      </c>
      <c r="Q4614" s="327">
        <v>9186</v>
      </c>
      <c r="R4614" s="326">
        <v>7.4450001120567322E-2</v>
      </c>
      <c r="S4614" s="325">
        <v>0.11818999797105791</v>
      </c>
    </row>
    <row r="4615" spans="1:19" x14ac:dyDescent="0.25">
      <c r="A4615" t="s">
        <v>478</v>
      </c>
      <c r="B4615" t="s">
        <v>284</v>
      </c>
      <c r="C4615" t="s">
        <v>309</v>
      </c>
      <c r="D4615" t="s">
        <v>477</v>
      </c>
      <c r="E4615" t="s">
        <v>170</v>
      </c>
      <c r="F4615" t="s">
        <v>171</v>
      </c>
      <c r="G4615" s="133">
        <v>14</v>
      </c>
      <c r="H4615" t="s">
        <v>416</v>
      </c>
      <c r="I4615" t="s">
        <v>577</v>
      </c>
      <c r="J4615" t="s">
        <v>490</v>
      </c>
      <c r="K4615" s="327">
        <v>2</v>
      </c>
      <c r="L4615" s="326">
        <v>1.3899999903514979E-3</v>
      </c>
      <c r="M4615" s="326">
        <v>5.7600000873208046E-3</v>
      </c>
      <c r="N4615" s="327">
        <v>106</v>
      </c>
      <c r="O4615" s="326">
        <v>1.6000000759959221E-2</v>
      </c>
      <c r="P4615" s="326">
        <v>3.3659998327493668E-2</v>
      </c>
      <c r="Q4615" s="327">
        <v>3071</v>
      </c>
      <c r="R4615" s="326">
        <v>2.489000000059605E-2</v>
      </c>
      <c r="S4615" s="325">
        <v>3.9510000497102737E-2</v>
      </c>
    </row>
    <row r="4616" spans="1:19" x14ac:dyDescent="0.25">
      <c r="A4616" t="s">
        <v>478</v>
      </c>
      <c r="B4616" t="s">
        <v>284</v>
      </c>
      <c r="C4616" t="s">
        <v>309</v>
      </c>
      <c r="D4616" t="s">
        <v>477</v>
      </c>
      <c r="E4616" t="s">
        <v>170</v>
      </c>
      <c r="F4616" t="s">
        <v>171</v>
      </c>
      <c r="G4616" s="133">
        <v>14</v>
      </c>
      <c r="H4616" t="s">
        <v>416</v>
      </c>
      <c r="I4616" t="s">
        <v>577</v>
      </c>
      <c r="J4616" t="s">
        <v>489</v>
      </c>
      <c r="K4616" s="327">
        <v>2</v>
      </c>
      <c r="L4616" s="326">
        <v>1.3899999903514979E-3</v>
      </c>
      <c r="M4616" s="326">
        <v>5.7600000873208046E-3</v>
      </c>
      <c r="N4616" s="327">
        <v>66</v>
      </c>
      <c r="O4616" s="326">
        <v>9.9600004032254219E-3</v>
      </c>
      <c r="P4616" s="326">
        <v>2.0959999412298199E-2</v>
      </c>
      <c r="Q4616" s="327">
        <v>1819</v>
      </c>
      <c r="R4616" s="326">
        <v>1.473999954760075E-2</v>
      </c>
      <c r="S4616" s="325">
        <v>2.339999936521053E-2</v>
      </c>
    </row>
    <row r="4617" spans="1:19" x14ac:dyDescent="0.25">
      <c r="A4617" t="s">
        <v>478</v>
      </c>
      <c r="B4617" t="s">
        <v>284</v>
      </c>
      <c r="C4617" t="s">
        <v>309</v>
      </c>
      <c r="D4617" t="s">
        <v>477</v>
      </c>
      <c r="E4617" t="s">
        <v>170</v>
      </c>
      <c r="F4617" t="s">
        <v>171</v>
      </c>
      <c r="G4617">
        <v>14</v>
      </c>
      <c r="H4617" t="s">
        <v>416</v>
      </c>
      <c r="I4617" t="s">
        <v>577</v>
      </c>
      <c r="J4617" t="s">
        <v>488</v>
      </c>
      <c r="K4617" s="142">
        <v>2</v>
      </c>
      <c r="L4617" s="326">
        <v>1.3899999903514979E-3</v>
      </c>
      <c r="M4617" s="326">
        <v>5.7600000873208046E-3</v>
      </c>
      <c r="N4617" s="142">
        <v>16</v>
      </c>
      <c r="O4617" s="326">
        <v>2.4200000334531069E-3</v>
      </c>
      <c r="P4617" s="326">
        <v>5.0800000317394733E-3</v>
      </c>
      <c r="Q4617" s="142">
        <v>374</v>
      </c>
      <c r="R4617" s="326">
        <v>3.03000002168119E-3</v>
      </c>
      <c r="S4617" s="326">
        <v>4.8099998384714127E-3</v>
      </c>
    </row>
    <row r="4618" spans="1:19" x14ac:dyDescent="0.25">
      <c r="A4618" t="s">
        <v>478</v>
      </c>
      <c r="B4618" t="s">
        <v>284</v>
      </c>
      <c r="C4618" t="s">
        <v>309</v>
      </c>
      <c r="D4618" t="s">
        <v>477</v>
      </c>
      <c r="E4618" t="s">
        <v>170</v>
      </c>
      <c r="F4618" t="s">
        <v>171</v>
      </c>
      <c r="G4618" s="133">
        <v>14</v>
      </c>
      <c r="H4618" t="s">
        <v>416</v>
      </c>
      <c r="I4618" t="s">
        <v>499</v>
      </c>
      <c r="J4618" t="s">
        <v>261</v>
      </c>
      <c r="K4618" s="327">
        <v>1429</v>
      </c>
      <c r="L4618" s="326">
        <v>0.99029999971389771</v>
      </c>
      <c r="N4618" s="327">
        <v>6558</v>
      </c>
      <c r="O4618" s="326">
        <v>0.98988997936248779</v>
      </c>
      <c r="Q4618" s="327">
        <v>122496</v>
      </c>
      <c r="R4618" s="326">
        <v>0.99278998374938965</v>
      </c>
      <c r="S4618" s="325"/>
    </row>
    <row r="4619" spans="1:19" x14ac:dyDescent="0.25">
      <c r="A4619" t="s">
        <v>478</v>
      </c>
      <c r="B4619" t="s">
        <v>284</v>
      </c>
      <c r="C4619" t="s">
        <v>309</v>
      </c>
      <c r="D4619" t="s">
        <v>477</v>
      </c>
      <c r="E4619" t="s">
        <v>170</v>
      </c>
      <c r="F4619" t="s">
        <v>171</v>
      </c>
      <c r="G4619" s="133">
        <v>14</v>
      </c>
      <c r="H4619" t="s">
        <v>416</v>
      </c>
      <c r="I4619" t="s">
        <v>499</v>
      </c>
      <c r="J4619" t="s">
        <v>262</v>
      </c>
      <c r="K4619" s="327">
        <v>14</v>
      </c>
      <c r="L4619" s="326">
        <v>9.7000002861022949E-3</v>
      </c>
      <c r="N4619" s="327">
        <v>67</v>
      </c>
      <c r="O4619" s="326">
        <v>1.0110000148415571E-2</v>
      </c>
      <c r="Q4619" s="327">
        <v>889</v>
      </c>
      <c r="R4619" s="326">
        <v>7.2099999524652958E-3</v>
      </c>
      <c r="S4619" s="325"/>
    </row>
    <row r="4620" spans="1:19" x14ac:dyDescent="0.25">
      <c r="A4620" t="s">
        <v>478</v>
      </c>
      <c r="B4620" t="s">
        <v>284</v>
      </c>
      <c r="C4620" t="s">
        <v>309</v>
      </c>
      <c r="D4620" t="s">
        <v>477</v>
      </c>
      <c r="E4620" t="s">
        <v>170</v>
      </c>
      <c r="F4620" t="s">
        <v>171</v>
      </c>
      <c r="G4620" s="133">
        <v>14</v>
      </c>
      <c r="H4620" t="s">
        <v>416</v>
      </c>
      <c r="I4620" t="s">
        <v>578</v>
      </c>
      <c r="J4620" t="s">
        <v>498</v>
      </c>
      <c r="K4620" s="327">
        <v>71</v>
      </c>
      <c r="L4620" s="326">
        <v>4.9199998378753662E-2</v>
      </c>
      <c r="N4620" s="327">
        <v>574</v>
      </c>
      <c r="O4620" s="326">
        <v>8.6640000343322754E-2</v>
      </c>
      <c r="Q4620" s="327">
        <v>17871</v>
      </c>
      <c r="R4620" s="326">
        <v>0.1448400020599365</v>
      </c>
      <c r="S4620" s="325"/>
    </row>
    <row r="4621" spans="1:19" x14ac:dyDescent="0.25">
      <c r="A4621" t="s">
        <v>478</v>
      </c>
      <c r="B4621" t="s">
        <v>284</v>
      </c>
      <c r="C4621" t="s">
        <v>309</v>
      </c>
      <c r="D4621" t="s">
        <v>477</v>
      </c>
      <c r="E4621" t="s">
        <v>170</v>
      </c>
      <c r="F4621" t="s">
        <v>171</v>
      </c>
      <c r="G4621" s="133">
        <v>14</v>
      </c>
      <c r="H4621" t="s">
        <v>416</v>
      </c>
      <c r="I4621" t="s">
        <v>578</v>
      </c>
      <c r="J4621" t="s">
        <v>497</v>
      </c>
      <c r="K4621" s="327">
        <v>253</v>
      </c>
      <c r="L4621" s="326">
        <v>0.17532999813556671</v>
      </c>
      <c r="N4621" s="327">
        <v>1363</v>
      </c>
      <c r="O4621" s="326">
        <v>0.2057400047779083</v>
      </c>
      <c r="Q4621" s="327">
        <v>21943</v>
      </c>
      <c r="R4621" s="326">
        <v>0.17783999443054199</v>
      </c>
      <c r="S4621" s="325"/>
    </row>
    <row r="4622" spans="1:19" x14ac:dyDescent="0.25">
      <c r="A4622" t="s">
        <v>478</v>
      </c>
      <c r="B4622" t="s">
        <v>284</v>
      </c>
      <c r="C4622" t="s">
        <v>309</v>
      </c>
      <c r="D4622" t="s">
        <v>477</v>
      </c>
      <c r="E4622" t="s">
        <v>170</v>
      </c>
      <c r="F4622" t="s">
        <v>171</v>
      </c>
      <c r="G4622">
        <v>14</v>
      </c>
      <c r="H4622" t="s">
        <v>416</v>
      </c>
      <c r="I4622" t="s">
        <v>578</v>
      </c>
      <c r="J4622" t="s">
        <v>496</v>
      </c>
      <c r="K4622" s="142">
        <v>356</v>
      </c>
      <c r="L4622" s="326">
        <v>0.24671000242233279</v>
      </c>
      <c r="N4622" s="142">
        <v>1604</v>
      </c>
      <c r="O4622" s="326">
        <v>0.2421099990606308</v>
      </c>
      <c r="Q4622" s="142">
        <v>25988</v>
      </c>
      <c r="R4622" s="326">
        <v>0.21062999963760379</v>
      </c>
    </row>
    <row r="4623" spans="1:19" x14ac:dyDescent="0.25">
      <c r="A4623" t="s">
        <v>478</v>
      </c>
      <c r="B4623" t="s">
        <v>284</v>
      </c>
      <c r="C4623" t="s">
        <v>309</v>
      </c>
      <c r="D4623" t="s">
        <v>477</v>
      </c>
      <c r="E4623" t="s">
        <v>170</v>
      </c>
      <c r="F4623" t="s">
        <v>171</v>
      </c>
      <c r="G4623" s="133">
        <v>14</v>
      </c>
      <c r="H4623" t="s">
        <v>416</v>
      </c>
      <c r="I4623" t="s">
        <v>578</v>
      </c>
      <c r="J4623" t="s">
        <v>495</v>
      </c>
      <c r="K4623" s="327">
        <v>355</v>
      </c>
      <c r="L4623" s="326">
        <v>0.24602000415325159</v>
      </c>
      <c r="N4623" s="327">
        <v>1455</v>
      </c>
      <c r="O4623" s="326">
        <v>0.2196200042963028</v>
      </c>
      <c r="Q4623" s="327">
        <v>27975</v>
      </c>
      <c r="R4623" s="326">
        <v>0.22673000395298001</v>
      </c>
      <c r="S4623" s="325"/>
    </row>
    <row r="4624" spans="1:19" x14ac:dyDescent="0.25">
      <c r="A4624" t="s">
        <v>478</v>
      </c>
      <c r="B4624" t="s">
        <v>284</v>
      </c>
      <c r="C4624" t="s">
        <v>309</v>
      </c>
      <c r="D4624" t="s">
        <v>477</v>
      </c>
      <c r="E4624" t="s">
        <v>170</v>
      </c>
      <c r="F4624" t="s">
        <v>171</v>
      </c>
      <c r="G4624" s="133">
        <v>14</v>
      </c>
      <c r="H4624" t="s">
        <v>416</v>
      </c>
      <c r="I4624" t="s">
        <v>578</v>
      </c>
      <c r="J4624" t="s">
        <v>494</v>
      </c>
      <c r="K4624" s="327">
        <v>408</v>
      </c>
      <c r="L4624" s="326">
        <v>0.28273999691009521</v>
      </c>
      <c r="N4624" s="327">
        <v>1629</v>
      </c>
      <c r="O4624" s="326">
        <v>0.24589000642299649</v>
      </c>
      <c r="Q4624" s="327">
        <v>29608</v>
      </c>
      <c r="R4624" s="326">
        <v>0.23995999991893771</v>
      </c>
      <c r="S4624" s="325"/>
    </row>
    <row r="4625" spans="1:19" x14ac:dyDescent="0.25">
      <c r="A4625" t="s">
        <v>478</v>
      </c>
      <c r="B4625" t="s">
        <v>284</v>
      </c>
      <c r="C4625" t="s">
        <v>309</v>
      </c>
      <c r="D4625" t="s">
        <v>477</v>
      </c>
      <c r="E4625" t="s">
        <v>170</v>
      </c>
      <c r="F4625" t="s">
        <v>171</v>
      </c>
      <c r="G4625" s="133">
        <v>14</v>
      </c>
      <c r="H4625" t="s">
        <v>416</v>
      </c>
      <c r="I4625" t="s">
        <v>476</v>
      </c>
      <c r="J4625" t="s">
        <v>482</v>
      </c>
      <c r="K4625" s="327">
        <v>1102</v>
      </c>
      <c r="L4625" s="326">
        <v>0.76368999481201172</v>
      </c>
      <c r="M4625" s="326">
        <v>0.80851000547409058</v>
      </c>
      <c r="N4625" s="327">
        <v>4732</v>
      </c>
      <c r="O4625" s="326">
        <v>0.71425998210906982</v>
      </c>
      <c r="P4625" s="326">
        <v>0.76323002576828003</v>
      </c>
      <c r="Q4625" s="327">
        <v>91484</v>
      </c>
      <c r="R4625" s="326">
        <v>0.74145001173019409</v>
      </c>
      <c r="S4625" s="325">
        <v>0.77395999431610107</v>
      </c>
    </row>
    <row r="4626" spans="1:19" x14ac:dyDescent="0.25">
      <c r="A4626" t="s">
        <v>478</v>
      </c>
      <c r="B4626" t="s">
        <v>284</v>
      </c>
      <c r="C4626" t="s">
        <v>309</v>
      </c>
      <c r="D4626" t="s">
        <v>477</v>
      </c>
      <c r="E4626" t="s">
        <v>170</v>
      </c>
      <c r="F4626" t="s">
        <v>171</v>
      </c>
      <c r="G4626" s="133">
        <v>14</v>
      </c>
      <c r="H4626" t="s">
        <v>416</v>
      </c>
      <c r="I4626" t="s">
        <v>476</v>
      </c>
      <c r="J4626" t="s">
        <v>481</v>
      </c>
      <c r="K4626" s="327">
        <v>110</v>
      </c>
      <c r="L4626" s="326">
        <v>7.6229996979236603E-2</v>
      </c>
      <c r="M4626" s="326">
        <v>8.0700002610683441E-2</v>
      </c>
      <c r="N4626" s="327">
        <v>640</v>
      </c>
      <c r="O4626" s="326">
        <v>9.66000035405159E-2</v>
      </c>
      <c r="P4626" s="326">
        <v>0.1032299995422363</v>
      </c>
      <c r="Q4626" s="327">
        <v>12086</v>
      </c>
      <c r="R4626" s="326">
        <v>9.7949996590614319E-2</v>
      </c>
      <c r="S4626" s="325">
        <v>0.1022500023245811</v>
      </c>
    </row>
    <row r="4627" spans="1:19" x14ac:dyDescent="0.25">
      <c r="A4627" t="s">
        <v>478</v>
      </c>
      <c r="B4627" t="s">
        <v>284</v>
      </c>
      <c r="C4627" t="s">
        <v>309</v>
      </c>
      <c r="D4627" t="s">
        <v>477</v>
      </c>
      <c r="E4627" t="s">
        <v>170</v>
      </c>
      <c r="F4627" t="s">
        <v>171</v>
      </c>
      <c r="G4627" s="133">
        <v>14</v>
      </c>
      <c r="H4627" t="s">
        <v>416</v>
      </c>
      <c r="I4627" t="s">
        <v>476</v>
      </c>
      <c r="J4627" t="s">
        <v>480</v>
      </c>
      <c r="K4627" s="327">
        <v>87</v>
      </c>
      <c r="L4627" s="326">
        <v>6.0290001332759857E-2</v>
      </c>
      <c r="M4627" s="326">
        <v>6.3830003142356873E-2</v>
      </c>
      <c r="N4627" s="327">
        <v>477</v>
      </c>
      <c r="O4627" s="326">
        <v>7.1999996900558472E-2</v>
      </c>
      <c r="P4627" s="326">
        <v>7.6940000057220459E-2</v>
      </c>
      <c r="Q4627" s="327">
        <v>8487</v>
      </c>
      <c r="R4627" s="326">
        <v>6.8779997527599335E-2</v>
      </c>
      <c r="S4627" s="325">
        <v>7.1800000965595245E-2</v>
      </c>
    </row>
    <row r="4628" spans="1:19" x14ac:dyDescent="0.25">
      <c r="A4628" t="s">
        <v>478</v>
      </c>
      <c r="B4628" t="s">
        <v>284</v>
      </c>
      <c r="C4628" t="s">
        <v>309</v>
      </c>
      <c r="D4628" t="s">
        <v>477</v>
      </c>
      <c r="E4628" t="s">
        <v>170</v>
      </c>
      <c r="F4628" t="s">
        <v>171</v>
      </c>
      <c r="G4628" s="133">
        <v>14</v>
      </c>
      <c r="H4628" t="s">
        <v>416</v>
      </c>
      <c r="I4628" t="s">
        <v>476</v>
      </c>
      <c r="J4628" t="s">
        <v>479</v>
      </c>
      <c r="K4628" s="327">
        <v>80</v>
      </c>
      <c r="L4628" s="326">
        <v>5.544000118970871E-2</v>
      </c>
      <c r="N4628" s="327">
        <v>425</v>
      </c>
      <c r="O4628" s="326">
        <v>6.4149998128414154E-2</v>
      </c>
      <c r="Q4628" s="327">
        <v>5183</v>
      </c>
      <c r="R4628" s="326">
        <v>4.2010001838207238E-2</v>
      </c>
      <c r="S4628" s="325"/>
    </row>
    <row r="4629" spans="1:19" x14ac:dyDescent="0.25">
      <c r="A4629" t="s">
        <v>478</v>
      </c>
      <c r="B4629" t="s">
        <v>284</v>
      </c>
      <c r="C4629" t="s">
        <v>309</v>
      </c>
      <c r="D4629" t="s">
        <v>477</v>
      </c>
      <c r="E4629" t="s">
        <v>170</v>
      </c>
      <c r="F4629" t="s">
        <v>171</v>
      </c>
      <c r="G4629" s="133">
        <v>14</v>
      </c>
      <c r="H4629" t="s">
        <v>416</v>
      </c>
      <c r="I4629" t="s">
        <v>476</v>
      </c>
      <c r="J4629" t="s">
        <v>475</v>
      </c>
      <c r="K4629" s="327">
        <v>64</v>
      </c>
      <c r="L4629" s="326">
        <v>4.4349998235702508E-2</v>
      </c>
      <c r="M4629" s="326">
        <v>4.6959999948740012E-2</v>
      </c>
      <c r="N4629" s="327">
        <v>351</v>
      </c>
      <c r="O4629" s="326">
        <v>5.2979998290538788E-2</v>
      </c>
      <c r="P4629" s="326">
        <v>5.6609999388456338E-2</v>
      </c>
      <c r="Q4629" s="327">
        <v>6145</v>
      </c>
      <c r="R4629" s="326">
        <v>4.9800001084804528E-2</v>
      </c>
      <c r="S4629" s="325">
        <v>5.1989998668432243E-2</v>
      </c>
    </row>
    <row r="4630" spans="1:19" x14ac:dyDescent="0.25">
      <c r="A4630" t="s">
        <v>478</v>
      </c>
      <c r="B4630" t="s">
        <v>284</v>
      </c>
      <c r="C4630" t="s">
        <v>309</v>
      </c>
      <c r="D4630" t="s">
        <v>477</v>
      </c>
      <c r="E4630" t="s">
        <v>172</v>
      </c>
      <c r="F4630" t="s">
        <v>173</v>
      </c>
      <c r="G4630" s="133">
        <v>17</v>
      </c>
      <c r="H4630" t="s">
        <v>253</v>
      </c>
      <c r="I4630" t="s">
        <v>525</v>
      </c>
      <c r="J4630" t="s">
        <v>530</v>
      </c>
      <c r="K4630" s="327">
        <v>2</v>
      </c>
      <c r="L4630" s="326">
        <v>2.430000109598041E-3</v>
      </c>
      <c r="N4630" s="327">
        <v>30</v>
      </c>
      <c r="O4630" s="326">
        <v>3.4399998839944601E-3</v>
      </c>
      <c r="Q4630" s="327">
        <v>595</v>
      </c>
      <c r="R4630" s="326">
        <v>4.8199999146163464E-3</v>
      </c>
      <c r="S4630" s="325"/>
    </row>
    <row r="4631" spans="1:19" x14ac:dyDescent="0.25">
      <c r="A4631" t="s">
        <v>478</v>
      </c>
      <c r="B4631" t="s">
        <v>284</v>
      </c>
      <c r="C4631" t="s">
        <v>309</v>
      </c>
      <c r="D4631" t="s">
        <v>477</v>
      </c>
      <c r="E4631" t="s">
        <v>172</v>
      </c>
      <c r="F4631" t="s">
        <v>173</v>
      </c>
      <c r="G4631" s="133">
        <v>17</v>
      </c>
      <c r="H4631" t="s">
        <v>253</v>
      </c>
      <c r="I4631" t="s">
        <v>525</v>
      </c>
      <c r="J4631" t="s">
        <v>529</v>
      </c>
      <c r="K4631" s="327">
        <v>44</v>
      </c>
      <c r="L4631" s="326">
        <v>5.3459998220205307E-2</v>
      </c>
      <c r="N4631" s="327">
        <v>305</v>
      </c>
      <c r="O4631" s="326">
        <v>3.499000146985054E-2</v>
      </c>
      <c r="Q4631" s="327">
        <v>4962</v>
      </c>
      <c r="R4631" s="326">
        <v>4.0219999849796302E-2</v>
      </c>
      <c r="S4631" s="325"/>
    </row>
    <row r="4632" spans="1:19" x14ac:dyDescent="0.25">
      <c r="A4632" t="s">
        <v>478</v>
      </c>
      <c r="B4632" t="s">
        <v>284</v>
      </c>
      <c r="C4632" t="s">
        <v>309</v>
      </c>
      <c r="D4632" t="s">
        <v>477</v>
      </c>
      <c r="E4632" t="s">
        <v>172</v>
      </c>
      <c r="F4632" t="s">
        <v>173</v>
      </c>
      <c r="G4632">
        <v>17</v>
      </c>
      <c r="H4632" t="s">
        <v>253</v>
      </c>
      <c r="I4632" t="s">
        <v>525</v>
      </c>
      <c r="J4632" t="s">
        <v>528</v>
      </c>
      <c r="K4632" s="142">
        <v>166</v>
      </c>
      <c r="L4632" s="326">
        <v>0.20170000195503229</v>
      </c>
      <c r="N4632" s="142">
        <v>1184</v>
      </c>
      <c r="O4632" s="326">
        <v>0.1358100026845932</v>
      </c>
      <c r="Q4632" s="142">
        <v>15699</v>
      </c>
      <c r="R4632" s="326">
        <v>0.12724000215530401</v>
      </c>
    </row>
    <row r="4633" spans="1:19" x14ac:dyDescent="0.25">
      <c r="A4633" t="s">
        <v>478</v>
      </c>
      <c r="B4633" t="s">
        <v>284</v>
      </c>
      <c r="C4633" t="s">
        <v>309</v>
      </c>
      <c r="D4633" t="s">
        <v>477</v>
      </c>
      <c r="E4633" t="s">
        <v>172</v>
      </c>
      <c r="F4633" t="s">
        <v>173</v>
      </c>
      <c r="G4633" s="133">
        <v>17</v>
      </c>
      <c r="H4633" t="s">
        <v>253</v>
      </c>
      <c r="I4633" t="s">
        <v>525</v>
      </c>
      <c r="J4633" t="s">
        <v>527</v>
      </c>
      <c r="K4633" s="327">
        <v>197</v>
      </c>
      <c r="L4633" s="326">
        <v>0.23937000334262851</v>
      </c>
      <c r="N4633" s="327">
        <v>2232</v>
      </c>
      <c r="O4633" s="326">
        <v>0.25602000951766968</v>
      </c>
      <c r="Q4633" s="327">
        <v>30576</v>
      </c>
      <c r="R4633" s="326">
        <v>0.2478100061416626</v>
      </c>
      <c r="S4633" s="325"/>
    </row>
    <row r="4634" spans="1:19" x14ac:dyDescent="0.25">
      <c r="A4634" t="s">
        <v>478</v>
      </c>
      <c r="B4634" t="s">
        <v>284</v>
      </c>
      <c r="C4634" t="s">
        <v>309</v>
      </c>
      <c r="D4634" t="s">
        <v>477</v>
      </c>
      <c r="E4634" t="s">
        <v>172</v>
      </c>
      <c r="F4634" t="s">
        <v>173</v>
      </c>
      <c r="G4634" s="133">
        <v>17</v>
      </c>
      <c r="H4634" t="s">
        <v>253</v>
      </c>
      <c r="I4634" t="s">
        <v>525</v>
      </c>
      <c r="J4634" t="s">
        <v>526</v>
      </c>
      <c r="K4634" s="327">
        <v>136</v>
      </c>
      <c r="L4634" s="326">
        <v>0.16525000333786011</v>
      </c>
      <c r="N4634" s="327">
        <v>2074</v>
      </c>
      <c r="O4634" s="326">
        <v>0.23790000379085541</v>
      </c>
      <c r="Q4634" s="327">
        <v>30917</v>
      </c>
      <c r="R4634" s="326">
        <v>0.25056999921798712</v>
      </c>
      <c r="S4634" s="325"/>
    </row>
    <row r="4635" spans="1:19" x14ac:dyDescent="0.25">
      <c r="A4635" t="s">
        <v>478</v>
      </c>
      <c r="B4635" t="s">
        <v>284</v>
      </c>
      <c r="C4635" t="s">
        <v>309</v>
      </c>
      <c r="D4635" t="s">
        <v>477</v>
      </c>
      <c r="E4635" t="s">
        <v>172</v>
      </c>
      <c r="F4635" t="s">
        <v>173</v>
      </c>
      <c r="G4635">
        <v>17</v>
      </c>
      <c r="H4635" t="s">
        <v>253</v>
      </c>
      <c r="I4635" t="s">
        <v>525</v>
      </c>
      <c r="J4635" t="s">
        <v>259</v>
      </c>
      <c r="K4635" s="142">
        <v>150</v>
      </c>
      <c r="L4635" s="326">
        <v>0.1822600066661835</v>
      </c>
      <c r="N4635" s="142">
        <v>1631</v>
      </c>
      <c r="O4635" s="326">
        <v>0.18707999587059021</v>
      </c>
      <c r="Q4635" s="142">
        <v>23351</v>
      </c>
      <c r="R4635" s="326">
        <v>0.18925000727176669</v>
      </c>
    </row>
    <row r="4636" spans="1:19" x14ac:dyDescent="0.25">
      <c r="A4636" t="s">
        <v>478</v>
      </c>
      <c r="B4636" t="s">
        <v>284</v>
      </c>
      <c r="C4636" t="s">
        <v>309</v>
      </c>
      <c r="D4636" t="s">
        <v>477</v>
      </c>
      <c r="E4636" t="s">
        <v>172</v>
      </c>
      <c r="F4636" t="s">
        <v>173</v>
      </c>
      <c r="G4636">
        <v>17</v>
      </c>
      <c r="H4636" t="s">
        <v>253</v>
      </c>
      <c r="I4636" t="s">
        <v>525</v>
      </c>
      <c r="J4636" t="s">
        <v>260</v>
      </c>
      <c r="K4636" s="142">
        <v>128</v>
      </c>
      <c r="L4636" s="326">
        <v>0.1555300056934357</v>
      </c>
      <c r="N4636" s="142">
        <v>1262</v>
      </c>
      <c r="O4636" s="326">
        <v>0.14475999772548681</v>
      </c>
      <c r="Q4636" s="142">
        <v>17285</v>
      </c>
      <c r="R4636" s="326">
        <v>0.14009000360965729</v>
      </c>
    </row>
    <row r="4637" spans="1:19" x14ac:dyDescent="0.25">
      <c r="A4637" t="s">
        <v>478</v>
      </c>
      <c r="B4637" t="s">
        <v>284</v>
      </c>
      <c r="C4637" t="s">
        <v>309</v>
      </c>
      <c r="D4637" t="s">
        <v>477</v>
      </c>
      <c r="E4637" t="s">
        <v>172</v>
      </c>
      <c r="F4637" t="s">
        <v>173</v>
      </c>
      <c r="G4637" s="133">
        <v>17</v>
      </c>
      <c r="H4637" t="s">
        <v>253</v>
      </c>
      <c r="I4637" t="s">
        <v>521</v>
      </c>
      <c r="J4637" t="s">
        <v>524</v>
      </c>
      <c r="K4637" s="327">
        <v>669</v>
      </c>
      <c r="L4637" s="326">
        <v>0.81287997961044312</v>
      </c>
      <c r="M4637" s="326">
        <v>0.83730000257492065</v>
      </c>
      <c r="N4637" s="327">
        <v>6931</v>
      </c>
      <c r="O4637" s="326">
        <v>0.79501998424530029</v>
      </c>
      <c r="P4637" s="326">
        <v>0.85663002729415894</v>
      </c>
      <c r="Q4637" s="327">
        <v>99716</v>
      </c>
      <c r="R4637" s="326">
        <v>0.80817002058029175</v>
      </c>
      <c r="S4637" s="325">
        <v>0.84360998868942261</v>
      </c>
    </row>
    <row r="4638" spans="1:19" x14ac:dyDescent="0.25">
      <c r="A4638" t="s">
        <v>478</v>
      </c>
      <c r="B4638" t="s">
        <v>284</v>
      </c>
      <c r="C4638" t="s">
        <v>309</v>
      </c>
      <c r="D4638" t="s">
        <v>477</v>
      </c>
      <c r="E4638" t="s">
        <v>172</v>
      </c>
      <c r="F4638" t="s">
        <v>173</v>
      </c>
      <c r="G4638">
        <v>17</v>
      </c>
      <c r="H4638" t="s">
        <v>253</v>
      </c>
      <c r="I4638" t="s">
        <v>521</v>
      </c>
      <c r="J4638" t="s">
        <v>523</v>
      </c>
      <c r="K4638" s="142">
        <v>77</v>
      </c>
      <c r="L4638" s="326">
        <v>9.3560002744197845E-2</v>
      </c>
      <c r="M4638" s="326">
        <v>9.6369996666908264E-2</v>
      </c>
      <c r="N4638" s="142">
        <v>716</v>
      </c>
      <c r="O4638" s="326">
        <v>8.2129999995231628E-2</v>
      </c>
      <c r="P4638" s="326">
        <v>8.8490001857280731E-2</v>
      </c>
      <c r="Q4638" s="142">
        <v>10969</v>
      </c>
      <c r="R4638" s="326">
        <v>8.8899999856948853E-2</v>
      </c>
      <c r="S4638" s="326">
        <v>9.2799998819828033E-2</v>
      </c>
    </row>
    <row r="4639" spans="1:19" x14ac:dyDescent="0.25">
      <c r="A4639" t="s">
        <v>478</v>
      </c>
      <c r="B4639" t="s">
        <v>284</v>
      </c>
      <c r="C4639" t="s">
        <v>309</v>
      </c>
      <c r="D4639" t="s">
        <v>477</v>
      </c>
      <c r="E4639" t="s">
        <v>172</v>
      </c>
      <c r="F4639" t="s">
        <v>173</v>
      </c>
      <c r="G4639" s="133">
        <v>17</v>
      </c>
      <c r="H4639" t="s">
        <v>253</v>
      </c>
      <c r="I4639" t="s">
        <v>521</v>
      </c>
      <c r="J4639" t="s">
        <v>522</v>
      </c>
      <c r="K4639" s="327">
        <v>53</v>
      </c>
      <c r="L4639" s="326">
        <v>6.4400002360343933E-2</v>
      </c>
      <c r="M4639" s="326">
        <v>6.6330000758171082E-2</v>
      </c>
      <c r="N4639" s="327">
        <v>444</v>
      </c>
      <c r="O4639" s="326">
        <v>5.0930000841617577E-2</v>
      </c>
      <c r="P4639" s="326">
        <v>5.4880000650882721E-2</v>
      </c>
      <c r="Q4639" s="327">
        <v>7517</v>
      </c>
      <c r="R4639" s="326">
        <v>6.0920000076293952E-2</v>
      </c>
      <c r="S4639" s="325">
        <v>6.3589997589588165E-2</v>
      </c>
    </row>
    <row r="4640" spans="1:19" x14ac:dyDescent="0.25">
      <c r="A4640" t="s">
        <v>478</v>
      </c>
      <c r="B4640" t="s">
        <v>284</v>
      </c>
      <c r="C4640" t="s">
        <v>309</v>
      </c>
      <c r="D4640" t="s">
        <v>477</v>
      </c>
      <c r="E4640" t="s">
        <v>172</v>
      </c>
      <c r="F4640" t="s">
        <v>173</v>
      </c>
      <c r="G4640" s="133">
        <v>17</v>
      </c>
      <c r="H4640" t="s">
        <v>253</v>
      </c>
      <c r="I4640" t="s">
        <v>521</v>
      </c>
      <c r="J4640" t="s">
        <v>438</v>
      </c>
      <c r="K4640" s="327">
        <v>24</v>
      </c>
      <c r="L4640" s="326">
        <v>2.9160000383853909E-2</v>
      </c>
      <c r="N4640" s="327">
        <v>627</v>
      </c>
      <c r="O4640" s="326">
        <v>7.1920000016689301E-2</v>
      </c>
      <c r="Q4640" s="327">
        <v>5183</v>
      </c>
      <c r="R4640" s="326">
        <v>4.2010001838207238E-2</v>
      </c>
      <c r="S4640" s="325"/>
    </row>
    <row r="4641" spans="1:19" x14ac:dyDescent="0.25">
      <c r="A4641" t="s">
        <v>478</v>
      </c>
      <c r="B4641" t="s">
        <v>284</v>
      </c>
      <c r="C4641" t="s">
        <v>309</v>
      </c>
      <c r="D4641" t="s">
        <v>477</v>
      </c>
      <c r="E4641" t="s">
        <v>172</v>
      </c>
      <c r="F4641" t="s">
        <v>173</v>
      </c>
      <c r="G4641" s="133">
        <v>17</v>
      </c>
      <c r="H4641" t="s">
        <v>253</v>
      </c>
      <c r="I4641" t="s">
        <v>517</v>
      </c>
      <c r="J4641" t="s">
        <v>520</v>
      </c>
      <c r="K4641" s="327">
        <v>277</v>
      </c>
      <c r="L4641" s="326">
        <v>0.33656999468803411</v>
      </c>
      <c r="N4641" s="327">
        <v>2994</v>
      </c>
      <c r="O4641" s="326">
        <v>0.34343001246452332</v>
      </c>
      <c r="Q4641" s="327">
        <v>43571</v>
      </c>
      <c r="R4641" s="326">
        <v>0.35313001275062561</v>
      </c>
      <c r="S4641" s="325"/>
    </row>
    <row r="4642" spans="1:19" x14ac:dyDescent="0.25">
      <c r="A4642" t="s">
        <v>478</v>
      </c>
      <c r="B4642" t="s">
        <v>284</v>
      </c>
      <c r="C4642" t="s">
        <v>309</v>
      </c>
      <c r="D4642" t="s">
        <v>477</v>
      </c>
      <c r="E4642" t="s">
        <v>172</v>
      </c>
      <c r="F4642" t="s">
        <v>173</v>
      </c>
      <c r="G4642" s="133">
        <v>17</v>
      </c>
      <c r="H4642" t="s">
        <v>253</v>
      </c>
      <c r="I4642" t="s">
        <v>517</v>
      </c>
      <c r="J4642" t="s">
        <v>519</v>
      </c>
      <c r="K4642" s="327">
        <v>221</v>
      </c>
      <c r="L4642" s="326">
        <v>0.26853001117706299</v>
      </c>
      <c r="N4642" s="327">
        <v>2540</v>
      </c>
      <c r="O4642" s="326">
        <v>0.29135000705718989</v>
      </c>
      <c r="Q4642" s="327">
        <v>34904</v>
      </c>
      <c r="R4642" s="326">
        <v>0.28288999199867249</v>
      </c>
      <c r="S4642" s="325"/>
    </row>
    <row r="4643" spans="1:19" x14ac:dyDescent="0.25">
      <c r="A4643" t="s">
        <v>478</v>
      </c>
      <c r="B4643" t="s">
        <v>284</v>
      </c>
      <c r="C4643" t="s">
        <v>309</v>
      </c>
      <c r="D4643" t="s">
        <v>477</v>
      </c>
      <c r="E4643" t="s">
        <v>172</v>
      </c>
      <c r="F4643" t="s">
        <v>173</v>
      </c>
      <c r="G4643" s="133">
        <v>17</v>
      </c>
      <c r="H4643" t="s">
        <v>253</v>
      </c>
      <c r="I4643" t="s">
        <v>517</v>
      </c>
      <c r="J4643" t="s">
        <v>518</v>
      </c>
      <c r="K4643" s="327">
        <v>325</v>
      </c>
      <c r="L4643" s="326">
        <v>0.39489999413490301</v>
      </c>
      <c r="N4643" s="327">
        <v>3184</v>
      </c>
      <c r="O4643" s="326">
        <v>0.36522001028060908</v>
      </c>
      <c r="Q4643" s="327">
        <v>44910</v>
      </c>
      <c r="R4643" s="326">
        <v>0.3639799952507019</v>
      </c>
      <c r="S4643" s="325"/>
    </row>
    <row r="4644" spans="1:19" x14ac:dyDescent="0.25">
      <c r="A4644" t="s">
        <v>478</v>
      </c>
      <c r="B4644" t="s">
        <v>284</v>
      </c>
      <c r="C4644" t="s">
        <v>309</v>
      </c>
      <c r="D4644" t="s">
        <v>477</v>
      </c>
      <c r="E4644" t="s">
        <v>172</v>
      </c>
      <c r="F4644" t="s">
        <v>173</v>
      </c>
      <c r="G4644" s="133">
        <v>17</v>
      </c>
      <c r="H4644" t="s">
        <v>253</v>
      </c>
      <c r="I4644" t="s">
        <v>513</v>
      </c>
      <c r="J4644" t="s">
        <v>516</v>
      </c>
      <c r="K4644" s="327">
        <v>44</v>
      </c>
      <c r="L4644" s="326">
        <v>5.3459998220205307E-2</v>
      </c>
      <c r="M4644" s="326">
        <v>7.9420000314712524E-2</v>
      </c>
      <c r="N4644" s="327">
        <v>242</v>
      </c>
      <c r="O4644" s="326">
        <v>2.776000089943409E-2</v>
      </c>
      <c r="P4644" s="326">
        <v>3.3810000866651542E-2</v>
      </c>
      <c r="Q4644" s="327">
        <v>4179</v>
      </c>
      <c r="R4644" s="326">
        <v>3.3870000392198563E-2</v>
      </c>
      <c r="S4644" s="325">
        <v>3.8320001214742661E-2</v>
      </c>
    </row>
    <row r="4645" spans="1:19" x14ac:dyDescent="0.25">
      <c r="A4645" t="s">
        <v>478</v>
      </c>
      <c r="B4645" t="s">
        <v>284</v>
      </c>
      <c r="C4645" t="s">
        <v>309</v>
      </c>
      <c r="D4645" t="s">
        <v>477</v>
      </c>
      <c r="E4645" t="s">
        <v>172</v>
      </c>
      <c r="F4645" t="s">
        <v>173</v>
      </c>
      <c r="G4645" s="133">
        <v>17</v>
      </c>
      <c r="H4645" t="s">
        <v>253</v>
      </c>
      <c r="I4645" t="s">
        <v>513</v>
      </c>
      <c r="J4645" t="s">
        <v>515</v>
      </c>
      <c r="K4645" s="327">
        <v>65</v>
      </c>
      <c r="L4645" s="326">
        <v>7.8979998826980591E-2</v>
      </c>
      <c r="M4645" s="326">
        <v>0.11732999980449681</v>
      </c>
      <c r="N4645" s="327">
        <v>1076</v>
      </c>
      <c r="O4645" s="326">
        <v>0.1234200000762939</v>
      </c>
      <c r="P4645" s="326">
        <v>0.15031999349594119</v>
      </c>
      <c r="Q4645" s="327">
        <v>13286</v>
      </c>
      <c r="R4645" s="326">
        <v>0.1076800003647804</v>
      </c>
      <c r="S4645" s="325">
        <v>0.12182000279426571</v>
      </c>
    </row>
    <row r="4646" spans="1:19" x14ac:dyDescent="0.25">
      <c r="A4646" t="s">
        <v>478</v>
      </c>
      <c r="B4646" t="s">
        <v>284</v>
      </c>
      <c r="C4646" t="s">
        <v>309</v>
      </c>
      <c r="D4646" t="s">
        <v>477</v>
      </c>
      <c r="E4646" t="s">
        <v>172</v>
      </c>
      <c r="F4646" t="s">
        <v>173</v>
      </c>
      <c r="G4646" s="133">
        <v>17</v>
      </c>
      <c r="H4646" t="s">
        <v>253</v>
      </c>
      <c r="I4646" t="s">
        <v>513</v>
      </c>
      <c r="J4646" t="s">
        <v>514</v>
      </c>
      <c r="K4646" s="327">
        <v>445</v>
      </c>
      <c r="L4646" s="326">
        <v>0.54070001840591431</v>
      </c>
      <c r="M4646" s="326">
        <v>0.8032500147819519</v>
      </c>
      <c r="N4646" s="327">
        <v>5840</v>
      </c>
      <c r="O4646" s="326">
        <v>0.6698799729347229</v>
      </c>
      <c r="P4646" s="326">
        <v>0.81586998701095581</v>
      </c>
      <c r="Q4646" s="327">
        <v>91601</v>
      </c>
      <c r="R4646" s="326">
        <v>0.74239999055862427</v>
      </c>
      <c r="S4646" s="325">
        <v>0.83986997604370117</v>
      </c>
    </row>
    <row r="4647" spans="1:19" x14ac:dyDescent="0.25">
      <c r="A4647" t="s">
        <v>478</v>
      </c>
      <c r="B4647" t="s">
        <v>284</v>
      </c>
      <c r="C4647" t="s">
        <v>309</v>
      </c>
      <c r="D4647" t="s">
        <v>477</v>
      </c>
      <c r="E4647" t="s">
        <v>172</v>
      </c>
      <c r="F4647" t="s">
        <v>173</v>
      </c>
      <c r="G4647">
        <v>17</v>
      </c>
      <c r="H4647" t="s">
        <v>253</v>
      </c>
      <c r="I4647" t="s">
        <v>513</v>
      </c>
      <c r="J4647" t="s">
        <v>512</v>
      </c>
      <c r="K4647" s="142">
        <v>269</v>
      </c>
      <c r="L4647" s="326">
        <v>0.32684999704360962</v>
      </c>
      <c r="N4647" s="142">
        <v>1560</v>
      </c>
      <c r="O4647" s="326">
        <v>0.1789399981498718</v>
      </c>
      <c r="Q4647" s="142">
        <v>14319</v>
      </c>
      <c r="R4647" s="326">
        <v>0.11604999750852581</v>
      </c>
    </row>
    <row r="4648" spans="1:19" x14ac:dyDescent="0.25">
      <c r="A4648" t="s">
        <v>478</v>
      </c>
      <c r="B4648" t="s">
        <v>284</v>
      </c>
      <c r="C4648" t="s">
        <v>309</v>
      </c>
      <c r="D4648" t="s">
        <v>477</v>
      </c>
      <c r="E4648" t="s">
        <v>172</v>
      </c>
      <c r="F4648" t="s">
        <v>173</v>
      </c>
      <c r="G4648" s="133">
        <v>17</v>
      </c>
      <c r="H4648" t="s">
        <v>253</v>
      </c>
      <c r="I4648" t="s">
        <v>575</v>
      </c>
      <c r="J4648" t="s">
        <v>511</v>
      </c>
      <c r="K4648" s="327">
        <v>35</v>
      </c>
      <c r="L4648" s="326">
        <v>4.253000020980835E-2</v>
      </c>
      <c r="M4648" s="326">
        <v>4.8080001026391983E-2</v>
      </c>
      <c r="N4648" s="327">
        <v>313</v>
      </c>
      <c r="O4648" s="326">
        <v>3.5900000482797623E-2</v>
      </c>
      <c r="P4648" s="326">
        <v>4.0040001273155212E-2</v>
      </c>
      <c r="Q4648" s="327">
        <v>5100</v>
      </c>
      <c r="R4648" s="326">
        <v>4.1329998522996902E-2</v>
      </c>
      <c r="S4648" s="325">
        <v>4.4070001691579819E-2</v>
      </c>
    </row>
    <row r="4649" spans="1:19" x14ac:dyDescent="0.25">
      <c r="A4649" t="s">
        <v>478</v>
      </c>
      <c r="B4649" t="s">
        <v>284</v>
      </c>
      <c r="C4649" t="s">
        <v>309</v>
      </c>
      <c r="D4649" t="s">
        <v>477</v>
      </c>
      <c r="E4649" t="s">
        <v>172</v>
      </c>
      <c r="F4649" t="s">
        <v>173</v>
      </c>
      <c r="G4649" s="133">
        <v>17</v>
      </c>
      <c r="H4649" t="s">
        <v>253</v>
      </c>
      <c r="I4649" t="s">
        <v>575</v>
      </c>
      <c r="J4649" t="s">
        <v>510</v>
      </c>
      <c r="K4649" s="327">
        <v>13</v>
      </c>
      <c r="L4649" s="326">
        <v>1.579999923706055E-2</v>
      </c>
      <c r="M4649" s="326">
        <v>1.7859999090433121E-2</v>
      </c>
      <c r="N4649" s="327">
        <v>91</v>
      </c>
      <c r="O4649" s="326">
        <v>1.0440000332891939E-2</v>
      </c>
      <c r="P4649" s="326">
        <v>1.1640000157058241E-2</v>
      </c>
      <c r="Q4649" s="327">
        <v>2781</v>
      </c>
      <c r="R4649" s="326">
        <v>2.2539999336004261E-2</v>
      </c>
      <c r="S4649" s="325">
        <v>2.4029999971389771E-2</v>
      </c>
    </row>
    <row r="4650" spans="1:19" x14ac:dyDescent="0.25">
      <c r="A4650" t="s">
        <v>478</v>
      </c>
      <c r="B4650" t="s">
        <v>284</v>
      </c>
      <c r="C4650" t="s">
        <v>309</v>
      </c>
      <c r="D4650" t="s">
        <v>477</v>
      </c>
      <c r="E4650" t="s">
        <v>172</v>
      </c>
      <c r="F4650" t="s">
        <v>173</v>
      </c>
      <c r="G4650" s="133">
        <v>17</v>
      </c>
      <c r="H4650" t="s">
        <v>253</v>
      </c>
      <c r="I4650" t="s">
        <v>575</v>
      </c>
      <c r="J4650" t="s">
        <v>509</v>
      </c>
      <c r="K4650" s="327">
        <v>5</v>
      </c>
      <c r="L4650" s="326">
        <v>6.0800001956522456E-3</v>
      </c>
      <c r="M4650" s="326">
        <v>6.8700001575052738E-3</v>
      </c>
      <c r="N4650" s="327">
        <v>39</v>
      </c>
      <c r="O4650" s="326">
        <v>4.4700000435113907E-3</v>
      </c>
      <c r="P4650" s="326">
        <v>4.9899998120963573E-3</v>
      </c>
      <c r="Q4650" s="327">
        <v>909</v>
      </c>
      <c r="R4650" s="326">
        <v>7.3699997738003731E-3</v>
      </c>
      <c r="S4650" s="325">
        <v>7.8499997034668922E-3</v>
      </c>
    </row>
    <row r="4651" spans="1:19" x14ac:dyDescent="0.25">
      <c r="A4651" t="s">
        <v>478</v>
      </c>
      <c r="B4651" t="s">
        <v>284</v>
      </c>
      <c r="C4651" t="s">
        <v>309</v>
      </c>
      <c r="D4651" t="s">
        <v>477</v>
      </c>
      <c r="E4651" t="s">
        <v>172</v>
      </c>
      <c r="F4651" t="s">
        <v>173</v>
      </c>
      <c r="G4651">
        <v>17</v>
      </c>
      <c r="H4651" t="s">
        <v>253</v>
      </c>
      <c r="I4651" t="s">
        <v>575</v>
      </c>
      <c r="J4651" t="s">
        <v>508</v>
      </c>
      <c r="K4651" s="142">
        <v>7</v>
      </c>
      <c r="L4651" s="326">
        <v>8.5100000724196434E-3</v>
      </c>
      <c r="M4651" s="326">
        <v>9.6199996769428253E-3</v>
      </c>
      <c r="N4651" s="142">
        <v>132</v>
      </c>
      <c r="O4651" s="326">
        <v>1.513999979943037E-2</v>
      </c>
      <c r="P4651" s="326">
        <v>1.6890000551939011E-2</v>
      </c>
      <c r="Q4651" s="142">
        <v>2219</v>
      </c>
      <c r="R4651" s="326">
        <v>1.7980000004172329E-2</v>
      </c>
      <c r="S4651" s="326">
        <v>1.9169999286532399E-2</v>
      </c>
    </row>
    <row r="4652" spans="1:19" x14ac:dyDescent="0.25">
      <c r="A4652" t="s">
        <v>478</v>
      </c>
      <c r="B4652" t="s">
        <v>284</v>
      </c>
      <c r="C4652" t="s">
        <v>309</v>
      </c>
      <c r="D4652" t="s">
        <v>477</v>
      </c>
      <c r="E4652" t="s">
        <v>172</v>
      </c>
      <c r="F4652" t="s">
        <v>173</v>
      </c>
      <c r="G4652" s="133">
        <v>17</v>
      </c>
      <c r="H4652" t="s">
        <v>253</v>
      </c>
      <c r="I4652" t="s">
        <v>575</v>
      </c>
      <c r="J4652" t="s">
        <v>438</v>
      </c>
      <c r="K4652" s="327">
        <v>95</v>
      </c>
      <c r="L4652" s="326">
        <v>0.1154299974441528</v>
      </c>
      <c r="N4652" s="327">
        <v>901</v>
      </c>
      <c r="O4652" s="326">
        <v>0.1033499985933304</v>
      </c>
      <c r="Q4652" s="327">
        <v>7648</v>
      </c>
      <c r="R4652" s="326">
        <v>6.1980001628398902E-2</v>
      </c>
      <c r="S4652" s="325"/>
    </row>
    <row r="4653" spans="1:19" x14ac:dyDescent="0.25">
      <c r="A4653" t="s">
        <v>478</v>
      </c>
      <c r="B4653" t="s">
        <v>284</v>
      </c>
      <c r="C4653" t="s">
        <v>309</v>
      </c>
      <c r="D4653" t="s">
        <v>477</v>
      </c>
      <c r="E4653" t="s">
        <v>172</v>
      </c>
      <c r="F4653" t="s">
        <v>173</v>
      </c>
      <c r="G4653" s="133">
        <v>17</v>
      </c>
      <c r="H4653" t="s">
        <v>253</v>
      </c>
      <c r="I4653" t="s">
        <v>575</v>
      </c>
      <c r="J4653" t="s">
        <v>507</v>
      </c>
      <c r="K4653" s="327">
        <v>668</v>
      </c>
      <c r="L4653" s="326">
        <v>0.81165999174118042</v>
      </c>
      <c r="M4653" s="326">
        <v>0.9175800085067749</v>
      </c>
      <c r="N4653" s="327">
        <v>7242</v>
      </c>
      <c r="O4653" s="326">
        <v>0.83069998025894165</v>
      </c>
      <c r="P4653" s="326">
        <v>0.92644000053405762</v>
      </c>
      <c r="Q4653" s="327">
        <v>104728</v>
      </c>
      <c r="R4653" s="326">
        <v>0.84878998994827271</v>
      </c>
      <c r="S4653" s="325">
        <v>0.90487998723983765</v>
      </c>
    </row>
    <row r="4654" spans="1:19" x14ac:dyDescent="0.25">
      <c r="A4654" t="s">
        <v>478</v>
      </c>
      <c r="B4654" t="s">
        <v>284</v>
      </c>
      <c r="C4654" t="s">
        <v>309</v>
      </c>
      <c r="D4654" t="s">
        <v>477</v>
      </c>
      <c r="E4654" t="s">
        <v>172</v>
      </c>
      <c r="F4654" t="s">
        <v>173</v>
      </c>
      <c r="G4654" s="133">
        <v>17</v>
      </c>
      <c r="H4654" t="s">
        <v>253</v>
      </c>
      <c r="I4654" t="s">
        <v>576</v>
      </c>
      <c r="J4654" t="s">
        <v>485</v>
      </c>
      <c r="K4654" s="327">
        <v>0</v>
      </c>
      <c r="L4654" s="326">
        <v>0</v>
      </c>
      <c r="N4654" s="327">
        <v>0</v>
      </c>
      <c r="O4654" s="326">
        <v>0</v>
      </c>
      <c r="Q4654" s="327">
        <v>2</v>
      </c>
      <c r="R4654" s="326">
        <v>1.99999994947575E-5</v>
      </c>
      <c r="S4654" s="325">
        <v>0.5</v>
      </c>
    </row>
    <row r="4655" spans="1:19" x14ac:dyDescent="0.25">
      <c r="A4655" t="s">
        <v>478</v>
      </c>
      <c r="B4655" t="s">
        <v>284</v>
      </c>
      <c r="C4655" t="s">
        <v>309</v>
      </c>
      <c r="D4655" t="s">
        <v>477</v>
      </c>
      <c r="E4655" t="s">
        <v>172</v>
      </c>
      <c r="F4655" t="s">
        <v>173</v>
      </c>
      <c r="G4655" s="133">
        <v>17</v>
      </c>
      <c r="H4655" t="s">
        <v>253</v>
      </c>
      <c r="I4655" t="s">
        <v>576</v>
      </c>
      <c r="J4655" t="s">
        <v>484</v>
      </c>
      <c r="K4655" s="327">
        <v>0</v>
      </c>
      <c r="L4655" s="326">
        <v>0</v>
      </c>
      <c r="N4655" s="327">
        <v>0</v>
      </c>
      <c r="O4655" s="326">
        <v>0</v>
      </c>
      <c r="Q4655" s="327">
        <v>2</v>
      </c>
      <c r="R4655" s="326">
        <v>1.99999994947575E-5</v>
      </c>
      <c r="S4655" s="325">
        <v>0.5</v>
      </c>
    </row>
    <row r="4656" spans="1:19" x14ac:dyDescent="0.25">
      <c r="A4656" t="s">
        <v>478</v>
      </c>
      <c r="B4656" t="s">
        <v>284</v>
      </c>
      <c r="C4656" t="s">
        <v>309</v>
      </c>
      <c r="D4656" t="s">
        <v>477</v>
      </c>
      <c r="E4656" t="s">
        <v>172</v>
      </c>
      <c r="F4656" t="s">
        <v>173</v>
      </c>
      <c r="G4656" s="133">
        <v>17</v>
      </c>
      <c r="H4656" t="s">
        <v>253</v>
      </c>
      <c r="I4656" t="s">
        <v>576</v>
      </c>
      <c r="J4656" t="s">
        <v>438</v>
      </c>
      <c r="K4656" s="327">
        <v>823</v>
      </c>
      <c r="L4656" s="326">
        <v>1</v>
      </c>
      <c r="N4656" s="327">
        <v>8718</v>
      </c>
      <c r="O4656" s="326">
        <v>1</v>
      </c>
      <c r="Q4656" s="327">
        <v>123381</v>
      </c>
      <c r="R4656" s="326">
        <v>0.99997001886367798</v>
      </c>
      <c r="S4656" s="325"/>
    </row>
    <row r="4657" spans="1:19" x14ac:dyDescent="0.25">
      <c r="A4657" t="s">
        <v>478</v>
      </c>
      <c r="B4657" t="s">
        <v>284</v>
      </c>
      <c r="C4657" t="s">
        <v>309</v>
      </c>
      <c r="D4657" t="s">
        <v>477</v>
      </c>
      <c r="E4657" t="s">
        <v>172</v>
      </c>
      <c r="F4657" t="s">
        <v>173</v>
      </c>
      <c r="G4657" s="133">
        <v>17</v>
      </c>
      <c r="H4657" t="s">
        <v>253</v>
      </c>
      <c r="I4657" t="s">
        <v>504</v>
      </c>
      <c r="J4657" t="s">
        <v>506</v>
      </c>
      <c r="K4657" s="327">
        <v>269</v>
      </c>
      <c r="L4657" s="326">
        <v>0.32684999704360962</v>
      </c>
      <c r="N4657" s="327">
        <v>1560</v>
      </c>
      <c r="O4657" s="326">
        <v>0.1789399981498718</v>
      </c>
      <c r="Q4657" s="327">
        <v>14319</v>
      </c>
      <c r="R4657" s="326">
        <v>0.11604999750852581</v>
      </c>
      <c r="S4657" s="325"/>
    </row>
    <row r="4658" spans="1:19" x14ac:dyDescent="0.25">
      <c r="A4658" t="s">
        <v>478</v>
      </c>
      <c r="B4658" t="s">
        <v>284</v>
      </c>
      <c r="C4658" t="s">
        <v>309</v>
      </c>
      <c r="D4658" t="s">
        <v>477</v>
      </c>
      <c r="E4658" t="s">
        <v>172</v>
      </c>
      <c r="F4658" t="s">
        <v>173</v>
      </c>
      <c r="G4658">
        <v>17</v>
      </c>
      <c r="H4658" t="s">
        <v>253</v>
      </c>
      <c r="I4658" t="s">
        <v>504</v>
      </c>
      <c r="J4658" t="s">
        <v>424</v>
      </c>
      <c r="K4658" s="142">
        <v>65</v>
      </c>
      <c r="L4658" s="326">
        <v>7.8979998826980591E-2</v>
      </c>
      <c r="M4658" s="326">
        <v>0.11732999980449681</v>
      </c>
      <c r="N4658" s="142">
        <v>1076</v>
      </c>
      <c r="O4658" s="326">
        <v>0.1234200000762939</v>
      </c>
      <c r="P4658" s="326">
        <v>0.15031999349594119</v>
      </c>
      <c r="Q4658" s="142">
        <v>13286</v>
      </c>
      <c r="R4658" s="326">
        <v>0.1076800003647804</v>
      </c>
      <c r="S4658" s="326">
        <v>0.12182000279426571</v>
      </c>
    </row>
    <row r="4659" spans="1:19" x14ac:dyDescent="0.25">
      <c r="A4659" t="s">
        <v>478</v>
      </c>
      <c r="B4659" t="s">
        <v>284</v>
      </c>
      <c r="C4659" t="s">
        <v>309</v>
      </c>
      <c r="D4659" t="s">
        <v>477</v>
      </c>
      <c r="E4659" t="s">
        <v>172</v>
      </c>
      <c r="F4659" t="s">
        <v>173</v>
      </c>
      <c r="G4659" s="133">
        <v>17</v>
      </c>
      <c r="H4659" t="s">
        <v>253</v>
      </c>
      <c r="I4659" t="s">
        <v>504</v>
      </c>
      <c r="J4659" t="s">
        <v>455</v>
      </c>
      <c r="K4659" s="327">
        <v>216</v>
      </c>
      <c r="L4659" s="326">
        <v>0.26245000958442688</v>
      </c>
      <c r="M4659" s="326">
        <v>0.38988998532295233</v>
      </c>
      <c r="N4659" s="327">
        <v>2884</v>
      </c>
      <c r="O4659" s="326">
        <v>0.33081001043319702</v>
      </c>
      <c r="P4659" s="326">
        <v>0.40290999412536621</v>
      </c>
      <c r="Q4659" s="327">
        <v>43045</v>
      </c>
      <c r="R4659" s="326">
        <v>0.34887000918388372</v>
      </c>
      <c r="S4659" s="325">
        <v>0.39467000961303711</v>
      </c>
    </row>
    <row r="4660" spans="1:19" x14ac:dyDescent="0.25">
      <c r="A4660" t="s">
        <v>478</v>
      </c>
      <c r="B4660" t="s">
        <v>284</v>
      </c>
      <c r="C4660" t="s">
        <v>309</v>
      </c>
      <c r="D4660" t="s">
        <v>477</v>
      </c>
      <c r="E4660" t="s">
        <v>172</v>
      </c>
      <c r="F4660" t="s">
        <v>173</v>
      </c>
      <c r="G4660" s="133">
        <v>17</v>
      </c>
      <c r="H4660" t="s">
        <v>253</v>
      </c>
      <c r="I4660" t="s">
        <v>504</v>
      </c>
      <c r="J4660" t="s">
        <v>505</v>
      </c>
      <c r="K4660" s="327">
        <v>195</v>
      </c>
      <c r="L4660" s="326">
        <v>0.2369399964809418</v>
      </c>
      <c r="M4660" s="326">
        <v>0.35199001431465149</v>
      </c>
      <c r="N4660" s="327">
        <v>2583</v>
      </c>
      <c r="O4660" s="326">
        <v>0.29627999663352972</v>
      </c>
      <c r="P4660" s="326">
        <v>0.3608500063419342</v>
      </c>
      <c r="Q4660" s="327">
        <v>42835</v>
      </c>
      <c r="R4660" s="326">
        <v>0.34716999530792242</v>
      </c>
      <c r="S4660" s="325">
        <v>0.39274001121521002</v>
      </c>
    </row>
    <row r="4661" spans="1:19" x14ac:dyDescent="0.25">
      <c r="A4661" t="s">
        <v>478</v>
      </c>
      <c r="B4661" t="s">
        <v>284</v>
      </c>
      <c r="C4661" t="s">
        <v>309</v>
      </c>
      <c r="D4661" t="s">
        <v>477</v>
      </c>
      <c r="E4661" t="s">
        <v>172</v>
      </c>
      <c r="F4661" t="s">
        <v>173</v>
      </c>
      <c r="G4661" s="133">
        <v>17</v>
      </c>
      <c r="H4661" t="s">
        <v>253</v>
      </c>
      <c r="I4661" t="s">
        <v>504</v>
      </c>
      <c r="J4661" t="s">
        <v>503</v>
      </c>
      <c r="K4661" s="327">
        <v>78</v>
      </c>
      <c r="L4661" s="326">
        <v>9.4779998064041138E-2</v>
      </c>
      <c r="M4661" s="326">
        <v>0.1407900005578995</v>
      </c>
      <c r="N4661" s="327">
        <v>615</v>
      </c>
      <c r="O4661" s="326">
        <v>7.0540003478527069E-2</v>
      </c>
      <c r="P4661" s="326">
        <v>8.5919998586177826E-2</v>
      </c>
      <c r="Q4661" s="327">
        <v>9900</v>
      </c>
      <c r="R4661" s="326">
        <v>8.0239996314048767E-2</v>
      </c>
      <c r="S4661" s="325">
        <v>9.0769998729228973E-2</v>
      </c>
    </row>
    <row r="4662" spans="1:19" x14ac:dyDescent="0.25">
      <c r="A4662" t="s">
        <v>478</v>
      </c>
      <c r="B4662" t="s">
        <v>284</v>
      </c>
      <c r="C4662" t="s">
        <v>309</v>
      </c>
      <c r="D4662" t="s">
        <v>477</v>
      </c>
      <c r="E4662" t="s">
        <v>172</v>
      </c>
      <c r="F4662" t="s">
        <v>173</v>
      </c>
      <c r="G4662" s="133">
        <v>17</v>
      </c>
      <c r="H4662" t="s">
        <v>253</v>
      </c>
      <c r="I4662" t="s">
        <v>501</v>
      </c>
      <c r="J4662" t="s">
        <v>502</v>
      </c>
      <c r="K4662" s="327">
        <v>269</v>
      </c>
      <c r="L4662" s="326">
        <v>0.32684999704360962</v>
      </c>
      <c r="N4662" s="327">
        <v>1560</v>
      </c>
      <c r="O4662" s="326">
        <v>0.1789399981498718</v>
      </c>
      <c r="Q4662" s="327">
        <v>14319</v>
      </c>
      <c r="R4662" s="326">
        <v>0.11604999750852581</v>
      </c>
      <c r="S4662" s="325"/>
    </row>
    <row r="4663" spans="1:19" x14ac:dyDescent="0.25">
      <c r="A4663" t="s">
        <v>478</v>
      </c>
      <c r="B4663" t="s">
        <v>284</v>
      </c>
      <c r="C4663" t="s">
        <v>309</v>
      </c>
      <c r="D4663" t="s">
        <v>477</v>
      </c>
      <c r="E4663" t="s">
        <v>172</v>
      </c>
      <c r="F4663" t="s">
        <v>173</v>
      </c>
      <c r="G4663" s="133">
        <v>17</v>
      </c>
      <c r="H4663" t="s">
        <v>253</v>
      </c>
      <c r="I4663" t="s">
        <v>501</v>
      </c>
      <c r="J4663" t="s">
        <v>500</v>
      </c>
      <c r="K4663" s="327">
        <v>554</v>
      </c>
      <c r="L4663" s="326">
        <v>0.67315000295639038</v>
      </c>
      <c r="M4663" s="326">
        <v>1</v>
      </c>
      <c r="N4663" s="327">
        <v>7158</v>
      </c>
      <c r="O4663" s="326">
        <v>0.82106000185012817</v>
      </c>
      <c r="P4663" s="326">
        <v>1</v>
      </c>
      <c r="Q4663" s="327">
        <v>109066</v>
      </c>
      <c r="R4663" s="326">
        <v>0.88394999504089355</v>
      </c>
      <c r="S4663" s="325">
        <v>1</v>
      </c>
    </row>
    <row r="4664" spans="1:19" x14ac:dyDescent="0.25">
      <c r="A4664" t="s">
        <v>478</v>
      </c>
      <c r="B4664" t="s">
        <v>284</v>
      </c>
      <c r="C4664" t="s">
        <v>309</v>
      </c>
      <c r="D4664" t="s">
        <v>477</v>
      </c>
      <c r="E4664" t="s">
        <v>172</v>
      </c>
      <c r="F4664" t="s">
        <v>173</v>
      </c>
      <c r="G4664" s="133">
        <v>17</v>
      </c>
      <c r="H4664" t="s">
        <v>253</v>
      </c>
      <c r="I4664" t="s">
        <v>577</v>
      </c>
      <c r="J4664" t="s">
        <v>493</v>
      </c>
      <c r="K4664" s="327">
        <v>594</v>
      </c>
      <c r="L4664" s="326">
        <v>0.72175002098083496</v>
      </c>
      <c r="N4664" s="327">
        <v>2173</v>
      </c>
      <c r="O4664" s="326">
        <v>0.24924999475479129</v>
      </c>
      <c r="Q4664" s="327">
        <v>45663</v>
      </c>
      <c r="R4664" s="326">
        <v>0.37009000778198242</v>
      </c>
      <c r="S4664" s="325"/>
    </row>
    <row r="4665" spans="1:19" x14ac:dyDescent="0.25">
      <c r="A4665" t="s">
        <v>478</v>
      </c>
      <c r="B4665" t="s">
        <v>284</v>
      </c>
      <c r="C4665" t="s">
        <v>309</v>
      </c>
      <c r="D4665" t="s">
        <v>477</v>
      </c>
      <c r="E4665" t="s">
        <v>172</v>
      </c>
      <c r="F4665" t="s">
        <v>173</v>
      </c>
      <c r="G4665" s="133">
        <v>17</v>
      </c>
      <c r="H4665" t="s">
        <v>253</v>
      </c>
      <c r="I4665" t="s">
        <v>577</v>
      </c>
      <c r="J4665" t="s">
        <v>492</v>
      </c>
      <c r="K4665" s="327">
        <v>176</v>
      </c>
      <c r="L4665" s="326">
        <v>0.21385000646114349</v>
      </c>
      <c r="M4665" s="326">
        <v>0.76855999231338501</v>
      </c>
      <c r="N4665" s="327">
        <v>5777</v>
      </c>
      <c r="O4665" s="326">
        <v>0.66264998912811279</v>
      </c>
      <c r="P4665" s="326">
        <v>0.88265997171401978</v>
      </c>
      <c r="Q4665" s="327">
        <v>63272</v>
      </c>
      <c r="R4665" s="326">
        <v>0.51279997825622559</v>
      </c>
      <c r="S4665" s="325">
        <v>0.81407999992370605</v>
      </c>
    </row>
    <row r="4666" spans="1:19" x14ac:dyDescent="0.25">
      <c r="A4666" t="s">
        <v>478</v>
      </c>
      <c r="B4666" t="s">
        <v>284</v>
      </c>
      <c r="C4666" t="s">
        <v>309</v>
      </c>
      <c r="D4666" t="s">
        <v>477</v>
      </c>
      <c r="E4666" t="s">
        <v>172</v>
      </c>
      <c r="F4666" t="s">
        <v>173</v>
      </c>
      <c r="G4666" s="133">
        <v>17</v>
      </c>
      <c r="H4666" t="s">
        <v>253</v>
      </c>
      <c r="I4666" t="s">
        <v>577</v>
      </c>
      <c r="J4666" t="s">
        <v>491</v>
      </c>
      <c r="K4666" s="327">
        <v>24</v>
      </c>
      <c r="L4666" s="326">
        <v>2.9160000383853909E-2</v>
      </c>
      <c r="M4666" s="326">
        <v>0.1048000007867813</v>
      </c>
      <c r="N4666" s="327">
        <v>411</v>
      </c>
      <c r="O4666" s="326">
        <v>4.7139998525381088E-2</v>
      </c>
      <c r="P4666" s="326">
        <v>6.2799997627735138E-2</v>
      </c>
      <c r="Q4666" s="327">
        <v>9186</v>
      </c>
      <c r="R4666" s="326">
        <v>7.4450001120567322E-2</v>
      </c>
      <c r="S4666" s="325">
        <v>0.11818999797105791</v>
      </c>
    </row>
    <row r="4667" spans="1:19" x14ac:dyDescent="0.25">
      <c r="A4667" t="s">
        <v>478</v>
      </c>
      <c r="B4667" t="s">
        <v>284</v>
      </c>
      <c r="C4667" t="s">
        <v>309</v>
      </c>
      <c r="D4667" t="s">
        <v>477</v>
      </c>
      <c r="E4667" t="s">
        <v>172</v>
      </c>
      <c r="F4667" t="s">
        <v>173</v>
      </c>
      <c r="G4667" s="133">
        <v>17</v>
      </c>
      <c r="H4667" t="s">
        <v>253</v>
      </c>
      <c r="I4667" t="s">
        <v>577</v>
      </c>
      <c r="J4667" t="s">
        <v>490</v>
      </c>
      <c r="K4667" s="327">
        <v>16</v>
      </c>
      <c r="L4667" s="326">
        <v>1.9440000876784321E-2</v>
      </c>
      <c r="M4667" s="326">
        <v>6.9870002567768097E-2</v>
      </c>
      <c r="N4667" s="327">
        <v>200</v>
      </c>
      <c r="O4667" s="326">
        <v>2.2940000519156459E-2</v>
      </c>
      <c r="P4667" s="326">
        <v>3.0559999868273739E-2</v>
      </c>
      <c r="Q4667" s="327">
        <v>3071</v>
      </c>
      <c r="R4667" s="326">
        <v>2.489000000059605E-2</v>
      </c>
      <c r="S4667" s="325">
        <v>3.9510000497102737E-2</v>
      </c>
    </row>
    <row r="4668" spans="1:19" x14ac:dyDescent="0.25">
      <c r="A4668" t="s">
        <v>478</v>
      </c>
      <c r="B4668" t="s">
        <v>284</v>
      </c>
      <c r="C4668" t="s">
        <v>309</v>
      </c>
      <c r="D4668" t="s">
        <v>477</v>
      </c>
      <c r="E4668" t="s">
        <v>172</v>
      </c>
      <c r="F4668" t="s">
        <v>173</v>
      </c>
      <c r="G4668" s="133">
        <v>17</v>
      </c>
      <c r="H4668" t="s">
        <v>253</v>
      </c>
      <c r="I4668" t="s">
        <v>577</v>
      </c>
      <c r="J4668" t="s">
        <v>489</v>
      </c>
      <c r="K4668" s="327">
        <v>11</v>
      </c>
      <c r="L4668" s="326">
        <v>1.3369999825954441E-2</v>
      </c>
      <c r="M4668" s="326">
        <v>4.8030000180006027E-2</v>
      </c>
      <c r="N4668" s="327">
        <v>131</v>
      </c>
      <c r="O4668" s="326">
        <v>1.503000035881996E-2</v>
      </c>
      <c r="P4668" s="326">
        <v>2.002000063657761E-2</v>
      </c>
      <c r="Q4668" s="327">
        <v>1819</v>
      </c>
      <c r="R4668" s="326">
        <v>1.473999954760075E-2</v>
      </c>
      <c r="S4668" s="325">
        <v>2.339999936521053E-2</v>
      </c>
    </row>
    <row r="4669" spans="1:19" x14ac:dyDescent="0.25">
      <c r="A4669" t="s">
        <v>478</v>
      </c>
      <c r="B4669" t="s">
        <v>284</v>
      </c>
      <c r="C4669" t="s">
        <v>309</v>
      </c>
      <c r="D4669" t="s">
        <v>477</v>
      </c>
      <c r="E4669" t="s">
        <v>172</v>
      </c>
      <c r="F4669" t="s">
        <v>173</v>
      </c>
      <c r="G4669" s="133">
        <v>17</v>
      </c>
      <c r="H4669" t="s">
        <v>253</v>
      </c>
      <c r="I4669" t="s">
        <v>577</v>
      </c>
      <c r="J4669" t="s">
        <v>488</v>
      </c>
      <c r="K4669" s="327">
        <v>2</v>
      </c>
      <c r="L4669" s="326">
        <v>2.430000109598041E-3</v>
      </c>
      <c r="M4669" s="326">
        <v>8.7299998849630356E-3</v>
      </c>
      <c r="N4669" s="327">
        <v>26</v>
      </c>
      <c r="O4669" s="326">
        <v>2.9800001066178079E-3</v>
      </c>
      <c r="P4669" s="326">
        <v>3.9699999615550041E-3</v>
      </c>
      <c r="Q4669" s="327">
        <v>374</v>
      </c>
      <c r="R4669" s="326">
        <v>3.03000002168119E-3</v>
      </c>
      <c r="S4669" s="325">
        <v>4.8099998384714127E-3</v>
      </c>
    </row>
    <row r="4670" spans="1:19" x14ac:dyDescent="0.25">
      <c r="A4670" t="s">
        <v>478</v>
      </c>
      <c r="B4670" t="s">
        <v>284</v>
      </c>
      <c r="C4670" t="s">
        <v>309</v>
      </c>
      <c r="D4670" t="s">
        <v>477</v>
      </c>
      <c r="E4670" t="s">
        <v>172</v>
      </c>
      <c r="F4670" t="s">
        <v>173</v>
      </c>
      <c r="G4670">
        <v>17</v>
      </c>
      <c r="H4670" t="s">
        <v>253</v>
      </c>
      <c r="I4670" t="s">
        <v>499</v>
      </c>
      <c r="J4670" t="s">
        <v>261</v>
      </c>
      <c r="K4670" s="142">
        <v>817</v>
      </c>
      <c r="L4670" s="326">
        <v>0.99270999431610107</v>
      </c>
      <c r="N4670" s="142">
        <v>8641</v>
      </c>
      <c r="O4670" s="326">
        <v>0.99116998910903931</v>
      </c>
      <c r="Q4670" s="142">
        <v>122496</v>
      </c>
      <c r="R4670" s="326">
        <v>0.99278998374938965</v>
      </c>
    </row>
    <row r="4671" spans="1:19" x14ac:dyDescent="0.25">
      <c r="A4671" t="s">
        <v>478</v>
      </c>
      <c r="B4671" t="s">
        <v>284</v>
      </c>
      <c r="C4671" t="s">
        <v>309</v>
      </c>
      <c r="D4671" t="s">
        <v>477</v>
      </c>
      <c r="E4671" t="s">
        <v>172</v>
      </c>
      <c r="F4671" t="s">
        <v>173</v>
      </c>
      <c r="G4671" s="133">
        <v>17</v>
      </c>
      <c r="H4671" t="s">
        <v>253</v>
      </c>
      <c r="I4671" t="s">
        <v>499</v>
      </c>
      <c r="J4671" t="s">
        <v>262</v>
      </c>
      <c r="K4671" s="327">
        <v>6</v>
      </c>
      <c r="L4671" s="326">
        <v>7.2900000959634781E-3</v>
      </c>
      <c r="N4671" s="327">
        <v>77</v>
      </c>
      <c r="O4671" s="326">
        <v>8.829999715089798E-3</v>
      </c>
      <c r="Q4671" s="327">
        <v>889</v>
      </c>
      <c r="R4671" s="326">
        <v>7.2099999524652958E-3</v>
      </c>
      <c r="S4671" s="325"/>
    </row>
    <row r="4672" spans="1:19" x14ac:dyDescent="0.25">
      <c r="A4672" t="s">
        <v>478</v>
      </c>
      <c r="B4672" t="s">
        <v>284</v>
      </c>
      <c r="C4672" t="s">
        <v>309</v>
      </c>
      <c r="D4672" t="s">
        <v>477</v>
      </c>
      <c r="E4672" t="s">
        <v>172</v>
      </c>
      <c r="F4672" t="s">
        <v>173</v>
      </c>
      <c r="G4672" s="133">
        <v>17</v>
      </c>
      <c r="H4672" t="s">
        <v>253</v>
      </c>
      <c r="I4672" t="s">
        <v>578</v>
      </c>
      <c r="J4672" t="s">
        <v>498</v>
      </c>
      <c r="K4672" s="327">
        <v>9</v>
      </c>
      <c r="L4672" s="326">
        <v>1.0940000414848329E-2</v>
      </c>
      <c r="N4672" s="327">
        <v>354</v>
      </c>
      <c r="O4672" s="326">
        <v>4.0610000491142273E-2</v>
      </c>
      <c r="Q4672" s="327">
        <v>17871</v>
      </c>
      <c r="R4672" s="326">
        <v>0.1448400020599365</v>
      </c>
      <c r="S4672" s="325"/>
    </row>
    <row r="4673" spans="1:19" x14ac:dyDescent="0.25">
      <c r="A4673" t="s">
        <v>478</v>
      </c>
      <c r="B4673" t="s">
        <v>284</v>
      </c>
      <c r="C4673" t="s">
        <v>309</v>
      </c>
      <c r="D4673" t="s">
        <v>477</v>
      </c>
      <c r="E4673" t="s">
        <v>172</v>
      </c>
      <c r="F4673" t="s">
        <v>173</v>
      </c>
      <c r="G4673" s="133">
        <v>17</v>
      </c>
      <c r="H4673" t="s">
        <v>253</v>
      </c>
      <c r="I4673" t="s">
        <v>578</v>
      </c>
      <c r="J4673" t="s">
        <v>497</v>
      </c>
      <c r="K4673" s="327">
        <v>110</v>
      </c>
      <c r="L4673" s="326">
        <v>0.13366000354290011</v>
      </c>
      <c r="N4673" s="327">
        <v>972</v>
      </c>
      <c r="O4673" s="326">
        <v>0.11148999631404879</v>
      </c>
      <c r="Q4673" s="327">
        <v>21943</v>
      </c>
      <c r="R4673" s="326">
        <v>0.17783999443054199</v>
      </c>
      <c r="S4673" s="325"/>
    </row>
    <row r="4674" spans="1:19" x14ac:dyDescent="0.25">
      <c r="A4674" t="s">
        <v>478</v>
      </c>
      <c r="B4674" t="s">
        <v>284</v>
      </c>
      <c r="C4674" t="s">
        <v>309</v>
      </c>
      <c r="D4674" t="s">
        <v>477</v>
      </c>
      <c r="E4674" t="s">
        <v>172</v>
      </c>
      <c r="F4674" t="s">
        <v>173</v>
      </c>
      <c r="G4674">
        <v>17</v>
      </c>
      <c r="H4674" t="s">
        <v>253</v>
      </c>
      <c r="I4674" t="s">
        <v>578</v>
      </c>
      <c r="J4674" t="s">
        <v>496</v>
      </c>
      <c r="K4674" s="142">
        <v>188</v>
      </c>
      <c r="L4674" s="326">
        <v>0.22843000292778021</v>
      </c>
      <c r="N4674" s="142">
        <v>1830</v>
      </c>
      <c r="O4674" s="326">
        <v>0.2099100053310394</v>
      </c>
      <c r="Q4674" s="142">
        <v>25988</v>
      </c>
      <c r="R4674" s="326">
        <v>0.21062999963760379</v>
      </c>
    </row>
    <row r="4675" spans="1:19" x14ac:dyDescent="0.25">
      <c r="A4675" t="s">
        <v>478</v>
      </c>
      <c r="B4675" t="s">
        <v>284</v>
      </c>
      <c r="C4675" t="s">
        <v>309</v>
      </c>
      <c r="D4675" t="s">
        <v>477</v>
      </c>
      <c r="E4675" t="s">
        <v>172</v>
      </c>
      <c r="F4675" t="s">
        <v>173</v>
      </c>
      <c r="G4675" s="133">
        <v>17</v>
      </c>
      <c r="H4675" t="s">
        <v>253</v>
      </c>
      <c r="I4675" t="s">
        <v>578</v>
      </c>
      <c r="J4675" t="s">
        <v>495</v>
      </c>
      <c r="K4675" s="327">
        <v>226</v>
      </c>
      <c r="L4675" s="326">
        <v>0.2746100127696991</v>
      </c>
      <c r="N4675" s="327">
        <v>2190</v>
      </c>
      <c r="O4675" s="326">
        <v>0.25119999051094061</v>
      </c>
      <c r="Q4675" s="327">
        <v>27975</v>
      </c>
      <c r="R4675" s="326">
        <v>0.22673000395298001</v>
      </c>
      <c r="S4675" s="325"/>
    </row>
    <row r="4676" spans="1:19" x14ac:dyDescent="0.25">
      <c r="A4676" t="s">
        <v>478</v>
      </c>
      <c r="B4676" t="s">
        <v>284</v>
      </c>
      <c r="C4676" t="s">
        <v>309</v>
      </c>
      <c r="D4676" t="s">
        <v>477</v>
      </c>
      <c r="E4676" t="s">
        <v>172</v>
      </c>
      <c r="F4676" t="s">
        <v>173</v>
      </c>
      <c r="G4676">
        <v>17</v>
      </c>
      <c r="H4676" t="s">
        <v>253</v>
      </c>
      <c r="I4676" t="s">
        <v>578</v>
      </c>
      <c r="J4676" t="s">
        <v>494</v>
      </c>
      <c r="K4676" s="142">
        <v>290</v>
      </c>
      <c r="L4676" s="326">
        <v>0.3523699939250946</v>
      </c>
      <c r="N4676" s="142">
        <v>3372</v>
      </c>
      <c r="O4676" s="326">
        <v>0.38679000735282898</v>
      </c>
      <c r="Q4676" s="142">
        <v>29608</v>
      </c>
      <c r="R4676" s="326">
        <v>0.23995999991893771</v>
      </c>
    </row>
    <row r="4677" spans="1:19" x14ac:dyDescent="0.25">
      <c r="A4677" t="s">
        <v>478</v>
      </c>
      <c r="B4677" t="s">
        <v>284</v>
      </c>
      <c r="C4677" t="s">
        <v>309</v>
      </c>
      <c r="D4677" t="s">
        <v>477</v>
      </c>
      <c r="E4677" t="s">
        <v>172</v>
      </c>
      <c r="F4677" t="s">
        <v>173</v>
      </c>
      <c r="G4677" s="133">
        <v>17</v>
      </c>
      <c r="H4677" t="s">
        <v>253</v>
      </c>
      <c r="I4677" t="s">
        <v>476</v>
      </c>
      <c r="J4677" t="s">
        <v>482</v>
      </c>
      <c r="K4677" s="327">
        <v>607</v>
      </c>
      <c r="L4677" s="326">
        <v>0.73755002021789551</v>
      </c>
      <c r="M4677" s="326">
        <v>0.75970000028610229</v>
      </c>
      <c r="N4677" s="327">
        <v>6376</v>
      </c>
      <c r="O4677" s="326">
        <v>0.73136001825332642</v>
      </c>
      <c r="P4677" s="326">
        <v>0.78803998231887817</v>
      </c>
      <c r="Q4677" s="327">
        <v>91484</v>
      </c>
      <c r="R4677" s="326">
        <v>0.74145001173019409</v>
      </c>
      <c r="S4677" s="325">
        <v>0.77395999431610107</v>
      </c>
    </row>
    <row r="4678" spans="1:19" x14ac:dyDescent="0.25">
      <c r="A4678" t="s">
        <v>478</v>
      </c>
      <c r="B4678" t="s">
        <v>284</v>
      </c>
      <c r="C4678" t="s">
        <v>309</v>
      </c>
      <c r="D4678" t="s">
        <v>477</v>
      </c>
      <c r="E4678" t="s">
        <v>172</v>
      </c>
      <c r="F4678" t="s">
        <v>173</v>
      </c>
      <c r="G4678">
        <v>17</v>
      </c>
      <c r="H4678" t="s">
        <v>253</v>
      </c>
      <c r="I4678" t="s">
        <v>476</v>
      </c>
      <c r="J4678" t="s">
        <v>481</v>
      </c>
      <c r="K4678" s="142">
        <v>81</v>
      </c>
      <c r="L4678" s="326">
        <v>9.8420001566410065E-2</v>
      </c>
      <c r="M4678" s="326">
        <v>0.10137999802827841</v>
      </c>
      <c r="N4678" s="142">
        <v>763</v>
      </c>
      <c r="O4678" s="326">
        <v>8.7520003318786621E-2</v>
      </c>
      <c r="P4678" s="326">
        <v>9.4300001859664917E-2</v>
      </c>
      <c r="Q4678" s="142">
        <v>12086</v>
      </c>
      <c r="R4678" s="326">
        <v>9.7949996590614319E-2</v>
      </c>
      <c r="S4678" s="326">
        <v>0.1022500023245811</v>
      </c>
    </row>
    <row r="4679" spans="1:19" x14ac:dyDescent="0.25">
      <c r="A4679" t="s">
        <v>478</v>
      </c>
      <c r="B4679" t="s">
        <v>284</v>
      </c>
      <c r="C4679" t="s">
        <v>309</v>
      </c>
      <c r="D4679" t="s">
        <v>477</v>
      </c>
      <c r="E4679" t="s">
        <v>172</v>
      </c>
      <c r="F4679" t="s">
        <v>173</v>
      </c>
      <c r="G4679">
        <v>17</v>
      </c>
      <c r="H4679" t="s">
        <v>253</v>
      </c>
      <c r="I4679" t="s">
        <v>476</v>
      </c>
      <c r="J4679" t="s">
        <v>480</v>
      </c>
      <c r="K4679" s="142">
        <v>61</v>
      </c>
      <c r="L4679" s="326">
        <v>7.4120000004768372E-2</v>
      </c>
      <c r="M4679" s="326">
        <v>7.6350003480911255E-2</v>
      </c>
      <c r="N4679" s="142">
        <v>515</v>
      </c>
      <c r="O4679" s="326">
        <v>5.9069998562335968E-2</v>
      </c>
      <c r="P4679" s="326">
        <v>6.3649997115135193E-2</v>
      </c>
      <c r="Q4679" s="142">
        <v>8487</v>
      </c>
      <c r="R4679" s="326">
        <v>6.8779997527599335E-2</v>
      </c>
      <c r="S4679" s="326">
        <v>7.1800000965595245E-2</v>
      </c>
    </row>
    <row r="4680" spans="1:19" x14ac:dyDescent="0.25">
      <c r="A4680" t="s">
        <v>478</v>
      </c>
      <c r="B4680" t="s">
        <v>284</v>
      </c>
      <c r="C4680" t="s">
        <v>309</v>
      </c>
      <c r="D4680" t="s">
        <v>477</v>
      </c>
      <c r="E4680" t="s">
        <v>172</v>
      </c>
      <c r="F4680" t="s">
        <v>173</v>
      </c>
      <c r="G4680" s="133">
        <v>17</v>
      </c>
      <c r="H4680" t="s">
        <v>253</v>
      </c>
      <c r="I4680" t="s">
        <v>476</v>
      </c>
      <c r="J4680" t="s">
        <v>479</v>
      </c>
      <c r="K4680" s="327">
        <v>24</v>
      </c>
      <c r="L4680" s="326">
        <v>2.9160000383853909E-2</v>
      </c>
      <c r="N4680" s="327">
        <v>627</v>
      </c>
      <c r="O4680" s="326">
        <v>7.1920000016689301E-2</v>
      </c>
      <c r="Q4680" s="327">
        <v>5183</v>
      </c>
      <c r="R4680" s="326">
        <v>4.2010001838207238E-2</v>
      </c>
      <c r="S4680" s="325"/>
    </row>
    <row r="4681" spans="1:19" x14ac:dyDescent="0.25">
      <c r="A4681" t="s">
        <v>478</v>
      </c>
      <c r="B4681" t="s">
        <v>284</v>
      </c>
      <c r="C4681" t="s">
        <v>309</v>
      </c>
      <c r="D4681" t="s">
        <v>477</v>
      </c>
      <c r="E4681" t="s">
        <v>172</v>
      </c>
      <c r="F4681" t="s">
        <v>173</v>
      </c>
      <c r="G4681" s="133">
        <v>17</v>
      </c>
      <c r="H4681" t="s">
        <v>253</v>
      </c>
      <c r="I4681" t="s">
        <v>476</v>
      </c>
      <c r="J4681" t="s">
        <v>475</v>
      </c>
      <c r="K4681" s="327">
        <v>50</v>
      </c>
      <c r="L4681" s="326">
        <v>6.0750000178813927E-2</v>
      </c>
      <c r="M4681" s="326">
        <v>6.2579996883869171E-2</v>
      </c>
      <c r="N4681" s="327">
        <v>437</v>
      </c>
      <c r="O4681" s="326">
        <v>5.0129998475313187E-2</v>
      </c>
      <c r="P4681" s="326">
        <v>5.4010000079870217E-2</v>
      </c>
      <c r="Q4681" s="327">
        <v>6145</v>
      </c>
      <c r="R4681" s="326">
        <v>4.9800001084804528E-2</v>
      </c>
      <c r="S4681" s="325">
        <v>5.1989998668432243E-2</v>
      </c>
    </row>
    <row r="4682" spans="1:19" x14ac:dyDescent="0.25">
      <c r="A4682" t="s">
        <v>478</v>
      </c>
      <c r="B4682" t="s">
        <v>284</v>
      </c>
      <c r="C4682" t="s">
        <v>309</v>
      </c>
      <c r="D4682" t="s">
        <v>477</v>
      </c>
      <c r="E4682" t="s">
        <v>174</v>
      </c>
      <c r="F4682" t="s">
        <v>175</v>
      </c>
      <c r="G4682" s="133">
        <v>6</v>
      </c>
      <c r="H4682" t="s">
        <v>250</v>
      </c>
      <c r="I4682" t="s">
        <v>525</v>
      </c>
      <c r="J4682" t="s">
        <v>530</v>
      </c>
      <c r="K4682" s="327">
        <v>6</v>
      </c>
      <c r="L4682" s="326">
        <v>1.5619999729096889E-2</v>
      </c>
      <c r="N4682" s="327">
        <v>23</v>
      </c>
      <c r="O4682" s="326">
        <v>4.7599999234080306E-3</v>
      </c>
      <c r="Q4682" s="327">
        <v>595</v>
      </c>
      <c r="R4682" s="326">
        <v>4.8199999146163464E-3</v>
      </c>
      <c r="S4682" s="325"/>
    </row>
    <row r="4683" spans="1:19" x14ac:dyDescent="0.25">
      <c r="A4683" t="s">
        <v>478</v>
      </c>
      <c r="B4683" t="s">
        <v>284</v>
      </c>
      <c r="C4683" t="s">
        <v>309</v>
      </c>
      <c r="D4683" t="s">
        <v>477</v>
      </c>
      <c r="E4683" t="s">
        <v>174</v>
      </c>
      <c r="F4683" t="s">
        <v>175</v>
      </c>
      <c r="G4683">
        <v>6</v>
      </c>
      <c r="H4683" t="s">
        <v>250</v>
      </c>
      <c r="I4683" t="s">
        <v>525</v>
      </c>
      <c r="J4683" t="s">
        <v>529</v>
      </c>
      <c r="K4683" s="142">
        <v>28</v>
      </c>
      <c r="L4683" s="326">
        <v>7.2920002043247223E-2</v>
      </c>
      <c r="N4683" s="142">
        <v>221</v>
      </c>
      <c r="O4683" s="326">
        <v>4.5779999345541E-2</v>
      </c>
      <c r="Q4683" s="142">
        <v>4962</v>
      </c>
      <c r="R4683" s="326">
        <v>4.0219999849796302E-2</v>
      </c>
    </row>
    <row r="4684" spans="1:19" x14ac:dyDescent="0.25">
      <c r="A4684" t="s">
        <v>478</v>
      </c>
      <c r="B4684" t="s">
        <v>284</v>
      </c>
      <c r="C4684" t="s">
        <v>309</v>
      </c>
      <c r="D4684" t="s">
        <v>477</v>
      </c>
      <c r="E4684" t="s">
        <v>174</v>
      </c>
      <c r="F4684" t="s">
        <v>175</v>
      </c>
      <c r="G4684" s="133">
        <v>6</v>
      </c>
      <c r="H4684" t="s">
        <v>250</v>
      </c>
      <c r="I4684" t="s">
        <v>525</v>
      </c>
      <c r="J4684" t="s">
        <v>528</v>
      </c>
      <c r="K4684" s="327">
        <v>72</v>
      </c>
      <c r="L4684" s="326">
        <v>0.1875</v>
      </c>
      <c r="N4684" s="327">
        <v>588</v>
      </c>
      <c r="O4684" s="326">
        <v>0.12180999666452411</v>
      </c>
      <c r="Q4684" s="327">
        <v>15699</v>
      </c>
      <c r="R4684" s="326">
        <v>0.12724000215530401</v>
      </c>
      <c r="S4684" s="325"/>
    </row>
    <row r="4685" spans="1:19" x14ac:dyDescent="0.25">
      <c r="A4685" t="s">
        <v>478</v>
      </c>
      <c r="B4685" t="s">
        <v>284</v>
      </c>
      <c r="C4685" t="s">
        <v>309</v>
      </c>
      <c r="D4685" t="s">
        <v>477</v>
      </c>
      <c r="E4685" t="s">
        <v>174</v>
      </c>
      <c r="F4685" t="s">
        <v>175</v>
      </c>
      <c r="G4685" s="133">
        <v>6</v>
      </c>
      <c r="H4685" t="s">
        <v>250</v>
      </c>
      <c r="I4685" t="s">
        <v>525</v>
      </c>
      <c r="J4685" t="s">
        <v>527</v>
      </c>
      <c r="K4685" s="327">
        <v>67</v>
      </c>
      <c r="L4685" s="326">
        <v>0.17448000609874731</v>
      </c>
      <c r="N4685" s="327">
        <v>1297</v>
      </c>
      <c r="O4685" s="326">
        <v>0.2687000036239624</v>
      </c>
      <c r="Q4685" s="327">
        <v>30576</v>
      </c>
      <c r="R4685" s="326">
        <v>0.2478100061416626</v>
      </c>
      <c r="S4685" s="325"/>
    </row>
    <row r="4686" spans="1:19" x14ac:dyDescent="0.25">
      <c r="A4686" t="s">
        <v>478</v>
      </c>
      <c r="B4686" t="s">
        <v>284</v>
      </c>
      <c r="C4686" t="s">
        <v>309</v>
      </c>
      <c r="D4686" t="s">
        <v>477</v>
      </c>
      <c r="E4686" t="s">
        <v>174</v>
      </c>
      <c r="F4686" t="s">
        <v>175</v>
      </c>
      <c r="G4686" s="133">
        <v>6</v>
      </c>
      <c r="H4686" t="s">
        <v>250</v>
      </c>
      <c r="I4686" t="s">
        <v>525</v>
      </c>
      <c r="J4686" t="s">
        <v>526</v>
      </c>
      <c r="K4686" s="327">
        <v>61</v>
      </c>
      <c r="L4686" s="326">
        <v>0.15884999930858609</v>
      </c>
      <c r="N4686" s="327">
        <v>1327</v>
      </c>
      <c r="O4686" s="326">
        <v>0.27491000294685358</v>
      </c>
      <c r="Q4686" s="327">
        <v>30917</v>
      </c>
      <c r="R4686" s="326">
        <v>0.25056999921798712</v>
      </c>
      <c r="S4686" s="325"/>
    </row>
    <row r="4687" spans="1:19" x14ac:dyDescent="0.25">
      <c r="A4687" t="s">
        <v>478</v>
      </c>
      <c r="B4687" t="s">
        <v>284</v>
      </c>
      <c r="C4687" t="s">
        <v>309</v>
      </c>
      <c r="D4687" t="s">
        <v>477</v>
      </c>
      <c r="E4687" t="s">
        <v>174</v>
      </c>
      <c r="F4687" t="s">
        <v>175</v>
      </c>
      <c r="G4687" s="133">
        <v>6</v>
      </c>
      <c r="H4687" t="s">
        <v>250</v>
      </c>
      <c r="I4687" t="s">
        <v>525</v>
      </c>
      <c r="J4687" t="s">
        <v>259</v>
      </c>
      <c r="K4687" s="327">
        <v>81</v>
      </c>
      <c r="L4687" s="326">
        <v>0.21094000339508059</v>
      </c>
      <c r="N4687" s="327">
        <v>830</v>
      </c>
      <c r="O4687" s="326">
        <v>0.17194999754428861</v>
      </c>
      <c r="Q4687" s="327">
        <v>23351</v>
      </c>
      <c r="R4687" s="326">
        <v>0.18925000727176669</v>
      </c>
      <c r="S4687" s="325"/>
    </row>
    <row r="4688" spans="1:19" x14ac:dyDescent="0.25">
      <c r="A4688" t="s">
        <v>478</v>
      </c>
      <c r="B4688" t="s">
        <v>284</v>
      </c>
      <c r="C4688" t="s">
        <v>309</v>
      </c>
      <c r="D4688" t="s">
        <v>477</v>
      </c>
      <c r="E4688" t="s">
        <v>174</v>
      </c>
      <c r="F4688" t="s">
        <v>175</v>
      </c>
      <c r="G4688" s="133">
        <v>6</v>
      </c>
      <c r="H4688" t="s">
        <v>250</v>
      </c>
      <c r="I4688" t="s">
        <v>525</v>
      </c>
      <c r="J4688" t="s">
        <v>260</v>
      </c>
      <c r="K4688" s="327">
        <v>69</v>
      </c>
      <c r="L4688" s="326">
        <v>0.17969000339508059</v>
      </c>
      <c r="N4688" s="327">
        <v>541</v>
      </c>
      <c r="O4688" s="326">
        <v>0.1120800003409386</v>
      </c>
      <c r="Q4688" s="327">
        <v>17285</v>
      </c>
      <c r="R4688" s="326">
        <v>0.14009000360965729</v>
      </c>
      <c r="S4688" s="325"/>
    </row>
    <row r="4689" spans="1:19" x14ac:dyDescent="0.25">
      <c r="A4689" t="s">
        <v>478</v>
      </c>
      <c r="B4689" t="s">
        <v>284</v>
      </c>
      <c r="C4689" t="s">
        <v>309</v>
      </c>
      <c r="D4689" t="s">
        <v>477</v>
      </c>
      <c r="E4689" t="s">
        <v>174</v>
      </c>
      <c r="F4689" t="s">
        <v>175</v>
      </c>
      <c r="G4689" s="133">
        <v>6</v>
      </c>
      <c r="H4689" t="s">
        <v>250</v>
      </c>
      <c r="I4689" t="s">
        <v>521</v>
      </c>
      <c r="J4689" t="s">
        <v>524</v>
      </c>
      <c r="K4689" s="327">
        <v>301</v>
      </c>
      <c r="L4689" s="326">
        <v>0.78385001420974731</v>
      </c>
      <c r="M4689" s="326">
        <v>0.79840999841690063</v>
      </c>
      <c r="N4689" s="327">
        <v>3879</v>
      </c>
      <c r="O4689" s="326">
        <v>0.803600013256073</v>
      </c>
      <c r="P4689" s="326">
        <v>0.8300899863243103</v>
      </c>
      <c r="Q4689" s="327">
        <v>99716</v>
      </c>
      <c r="R4689" s="326">
        <v>0.80817002058029175</v>
      </c>
      <c r="S4689" s="325">
        <v>0.84360998868942261</v>
      </c>
    </row>
    <row r="4690" spans="1:19" x14ac:dyDescent="0.25">
      <c r="A4690" t="s">
        <v>478</v>
      </c>
      <c r="B4690" t="s">
        <v>284</v>
      </c>
      <c r="C4690" t="s">
        <v>309</v>
      </c>
      <c r="D4690" t="s">
        <v>477</v>
      </c>
      <c r="E4690" t="s">
        <v>174</v>
      </c>
      <c r="F4690" t="s">
        <v>175</v>
      </c>
      <c r="G4690" s="133">
        <v>6</v>
      </c>
      <c r="H4690" t="s">
        <v>250</v>
      </c>
      <c r="I4690" t="s">
        <v>521</v>
      </c>
      <c r="J4690" t="s">
        <v>523</v>
      </c>
      <c r="K4690" s="327">
        <v>38</v>
      </c>
      <c r="L4690" s="326">
        <v>9.8959997296333313E-2</v>
      </c>
      <c r="M4690" s="326">
        <v>0.1008000001311302</v>
      </c>
      <c r="N4690" s="327">
        <v>468</v>
      </c>
      <c r="O4690" s="326">
        <v>9.6950002014636993E-2</v>
      </c>
      <c r="P4690" s="326">
        <v>0.1001499965786934</v>
      </c>
      <c r="Q4690" s="327">
        <v>10969</v>
      </c>
      <c r="R4690" s="326">
        <v>8.8899999856948853E-2</v>
      </c>
      <c r="S4690" s="325">
        <v>9.2799998819828033E-2</v>
      </c>
    </row>
    <row r="4691" spans="1:19" x14ac:dyDescent="0.25">
      <c r="A4691" t="s">
        <v>478</v>
      </c>
      <c r="B4691" t="s">
        <v>284</v>
      </c>
      <c r="C4691" t="s">
        <v>309</v>
      </c>
      <c r="D4691" t="s">
        <v>477</v>
      </c>
      <c r="E4691" t="s">
        <v>174</v>
      </c>
      <c r="F4691" t="s">
        <v>175</v>
      </c>
      <c r="G4691" s="133">
        <v>6</v>
      </c>
      <c r="H4691" t="s">
        <v>250</v>
      </c>
      <c r="I4691" t="s">
        <v>521</v>
      </c>
      <c r="J4691" t="s">
        <v>522</v>
      </c>
      <c r="K4691" s="327">
        <v>38</v>
      </c>
      <c r="L4691" s="326">
        <v>9.8959997296333313E-2</v>
      </c>
      <c r="M4691" s="326">
        <v>0.1008000001311302</v>
      </c>
      <c r="N4691" s="327">
        <v>326</v>
      </c>
      <c r="O4691" s="326">
        <v>6.7539997398853302E-2</v>
      </c>
      <c r="P4691" s="326">
        <v>6.9760002195835114E-2</v>
      </c>
      <c r="Q4691" s="327">
        <v>7517</v>
      </c>
      <c r="R4691" s="326">
        <v>6.0920000076293952E-2</v>
      </c>
      <c r="S4691" s="325">
        <v>6.3589997589588165E-2</v>
      </c>
    </row>
    <row r="4692" spans="1:19" x14ac:dyDescent="0.25">
      <c r="A4692" t="s">
        <v>478</v>
      </c>
      <c r="B4692" t="s">
        <v>284</v>
      </c>
      <c r="C4692" t="s">
        <v>309</v>
      </c>
      <c r="D4692" t="s">
        <v>477</v>
      </c>
      <c r="E4692" t="s">
        <v>174</v>
      </c>
      <c r="F4692" t="s">
        <v>175</v>
      </c>
      <c r="G4692" s="133">
        <v>6</v>
      </c>
      <c r="H4692" t="s">
        <v>250</v>
      </c>
      <c r="I4692" t="s">
        <v>521</v>
      </c>
      <c r="J4692" t="s">
        <v>438</v>
      </c>
      <c r="K4692" s="327">
        <v>7</v>
      </c>
      <c r="L4692" s="326">
        <v>1.8230000510811809E-2</v>
      </c>
      <c r="N4692" s="327">
        <v>154</v>
      </c>
      <c r="O4692" s="326">
        <v>3.189999982714653E-2</v>
      </c>
      <c r="Q4692" s="327">
        <v>5183</v>
      </c>
      <c r="R4692" s="326">
        <v>4.2010001838207238E-2</v>
      </c>
      <c r="S4692" s="325"/>
    </row>
    <row r="4693" spans="1:19" x14ac:dyDescent="0.25">
      <c r="A4693" t="s">
        <v>478</v>
      </c>
      <c r="B4693" t="s">
        <v>284</v>
      </c>
      <c r="C4693" t="s">
        <v>309</v>
      </c>
      <c r="D4693" t="s">
        <v>477</v>
      </c>
      <c r="E4693" t="s">
        <v>174</v>
      </c>
      <c r="F4693" t="s">
        <v>175</v>
      </c>
      <c r="G4693" s="133">
        <v>6</v>
      </c>
      <c r="H4693" t="s">
        <v>250</v>
      </c>
      <c r="I4693" t="s">
        <v>517</v>
      </c>
      <c r="J4693" t="s">
        <v>520</v>
      </c>
      <c r="K4693" s="327">
        <v>126</v>
      </c>
      <c r="L4693" s="326">
        <v>0.32813000679016108</v>
      </c>
      <c r="N4693" s="327">
        <v>1722</v>
      </c>
      <c r="O4693" s="326">
        <v>0.35673999786376948</v>
      </c>
      <c r="Q4693" s="327">
        <v>43571</v>
      </c>
      <c r="R4693" s="326">
        <v>0.35313001275062561</v>
      </c>
      <c r="S4693" s="325"/>
    </row>
    <row r="4694" spans="1:19" x14ac:dyDescent="0.25">
      <c r="A4694" t="s">
        <v>478</v>
      </c>
      <c r="B4694" t="s">
        <v>284</v>
      </c>
      <c r="C4694" t="s">
        <v>309</v>
      </c>
      <c r="D4694" t="s">
        <v>477</v>
      </c>
      <c r="E4694" t="s">
        <v>174</v>
      </c>
      <c r="F4694" t="s">
        <v>175</v>
      </c>
      <c r="G4694" s="133">
        <v>6</v>
      </c>
      <c r="H4694" t="s">
        <v>250</v>
      </c>
      <c r="I4694" t="s">
        <v>517</v>
      </c>
      <c r="J4694" t="s">
        <v>519</v>
      </c>
      <c r="K4694" s="327">
        <v>121</v>
      </c>
      <c r="L4694" s="326">
        <v>0.31510001420974731</v>
      </c>
      <c r="N4694" s="327">
        <v>1388</v>
      </c>
      <c r="O4694" s="326">
        <v>0.28755000233650208</v>
      </c>
      <c r="Q4694" s="327">
        <v>34904</v>
      </c>
      <c r="R4694" s="326">
        <v>0.28288999199867249</v>
      </c>
      <c r="S4694" s="325"/>
    </row>
    <row r="4695" spans="1:19" x14ac:dyDescent="0.25">
      <c r="A4695" t="s">
        <v>478</v>
      </c>
      <c r="B4695" t="s">
        <v>284</v>
      </c>
      <c r="C4695" t="s">
        <v>309</v>
      </c>
      <c r="D4695" t="s">
        <v>477</v>
      </c>
      <c r="E4695" t="s">
        <v>174</v>
      </c>
      <c r="F4695" t="s">
        <v>175</v>
      </c>
      <c r="G4695" s="133">
        <v>6</v>
      </c>
      <c r="H4695" t="s">
        <v>250</v>
      </c>
      <c r="I4695" t="s">
        <v>517</v>
      </c>
      <c r="J4695" t="s">
        <v>518</v>
      </c>
      <c r="K4695" s="327">
        <v>137</v>
      </c>
      <c r="L4695" s="326">
        <v>0.35677000880241388</v>
      </c>
      <c r="N4695" s="327">
        <v>1717</v>
      </c>
      <c r="O4695" s="326">
        <v>0.35570999979972839</v>
      </c>
      <c r="Q4695" s="327">
        <v>44910</v>
      </c>
      <c r="R4695" s="326">
        <v>0.3639799952507019</v>
      </c>
      <c r="S4695" s="325"/>
    </row>
    <row r="4696" spans="1:19" x14ac:dyDescent="0.25">
      <c r="A4696" t="s">
        <v>478</v>
      </c>
      <c r="B4696" t="s">
        <v>284</v>
      </c>
      <c r="C4696" t="s">
        <v>309</v>
      </c>
      <c r="D4696" t="s">
        <v>477</v>
      </c>
      <c r="E4696" t="s">
        <v>174</v>
      </c>
      <c r="F4696" t="s">
        <v>175</v>
      </c>
      <c r="G4696" s="133">
        <v>6</v>
      </c>
      <c r="H4696" t="s">
        <v>250</v>
      </c>
      <c r="I4696" t="s">
        <v>513</v>
      </c>
      <c r="J4696" t="s">
        <v>516</v>
      </c>
      <c r="K4696" s="327">
        <v>38</v>
      </c>
      <c r="L4696" s="326">
        <v>9.8959997296333313E-2</v>
      </c>
      <c r="M4696" s="326">
        <v>0.1055599972605705</v>
      </c>
      <c r="N4696" s="327">
        <v>190</v>
      </c>
      <c r="O4696" s="326">
        <v>3.9360001683235168E-2</v>
      </c>
      <c r="P4696" s="326">
        <v>4.2380001395940781E-2</v>
      </c>
      <c r="Q4696" s="327">
        <v>4179</v>
      </c>
      <c r="R4696" s="326">
        <v>3.3870000392198563E-2</v>
      </c>
      <c r="S4696" s="325">
        <v>3.8320001214742661E-2</v>
      </c>
    </row>
    <row r="4697" spans="1:19" x14ac:dyDescent="0.25">
      <c r="A4697" t="s">
        <v>478</v>
      </c>
      <c r="B4697" t="s">
        <v>284</v>
      </c>
      <c r="C4697" t="s">
        <v>309</v>
      </c>
      <c r="D4697" t="s">
        <v>477</v>
      </c>
      <c r="E4697" t="s">
        <v>174</v>
      </c>
      <c r="F4697" t="s">
        <v>175</v>
      </c>
      <c r="G4697" s="133">
        <v>6</v>
      </c>
      <c r="H4697" t="s">
        <v>250</v>
      </c>
      <c r="I4697" t="s">
        <v>513</v>
      </c>
      <c r="J4697" t="s">
        <v>515</v>
      </c>
      <c r="K4697" s="327">
        <v>16</v>
      </c>
      <c r="L4697" s="326">
        <v>4.1669998317956917E-2</v>
      </c>
      <c r="M4697" s="326">
        <v>4.4440001249313348E-2</v>
      </c>
      <c r="N4697" s="327">
        <v>601</v>
      </c>
      <c r="O4697" s="326">
        <v>0.1245099976658821</v>
      </c>
      <c r="P4697" s="326">
        <v>0.13405999541282651</v>
      </c>
      <c r="Q4697" s="327">
        <v>13286</v>
      </c>
      <c r="R4697" s="326">
        <v>0.1076800003647804</v>
      </c>
      <c r="S4697" s="325">
        <v>0.12182000279426571</v>
      </c>
    </row>
    <row r="4698" spans="1:19" x14ac:dyDescent="0.25">
      <c r="A4698" t="s">
        <v>478</v>
      </c>
      <c r="B4698" t="s">
        <v>284</v>
      </c>
      <c r="C4698" t="s">
        <v>309</v>
      </c>
      <c r="D4698" t="s">
        <v>477</v>
      </c>
      <c r="E4698" t="s">
        <v>174</v>
      </c>
      <c r="F4698" t="s">
        <v>175</v>
      </c>
      <c r="G4698" s="133">
        <v>6</v>
      </c>
      <c r="H4698" t="s">
        <v>250</v>
      </c>
      <c r="I4698" t="s">
        <v>513</v>
      </c>
      <c r="J4698" t="s">
        <v>514</v>
      </c>
      <c r="K4698" s="327">
        <v>306</v>
      </c>
      <c r="L4698" s="326">
        <v>0.79688000679016113</v>
      </c>
      <c r="M4698" s="326">
        <v>0.85000002384185791</v>
      </c>
      <c r="N4698" s="327">
        <v>3692</v>
      </c>
      <c r="O4698" s="326">
        <v>0.76485997438430786</v>
      </c>
      <c r="P4698" s="326">
        <v>0.82355999946594238</v>
      </c>
      <c r="Q4698" s="327">
        <v>91601</v>
      </c>
      <c r="R4698" s="326">
        <v>0.74239999055862427</v>
      </c>
      <c r="S4698" s="325">
        <v>0.83986997604370117</v>
      </c>
    </row>
    <row r="4699" spans="1:19" x14ac:dyDescent="0.25">
      <c r="A4699" t="s">
        <v>478</v>
      </c>
      <c r="B4699" t="s">
        <v>284</v>
      </c>
      <c r="C4699" t="s">
        <v>309</v>
      </c>
      <c r="D4699" t="s">
        <v>477</v>
      </c>
      <c r="E4699" t="s">
        <v>174</v>
      </c>
      <c r="F4699" t="s">
        <v>175</v>
      </c>
      <c r="G4699" s="133">
        <v>6</v>
      </c>
      <c r="H4699" t="s">
        <v>250</v>
      </c>
      <c r="I4699" t="s">
        <v>513</v>
      </c>
      <c r="J4699" t="s">
        <v>512</v>
      </c>
      <c r="K4699" s="327">
        <v>24</v>
      </c>
      <c r="L4699" s="326">
        <v>6.25E-2</v>
      </c>
      <c r="N4699" s="327">
        <v>344</v>
      </c>
      <c r="O4699" s="326">
        <v>7.1269996464252472E-2</v>
      </c>
      <c r="Q4699" s="327">
        <v>14319</v>
      </c>
      <c r="R4699" s="326">
        <v>0.11604999750852581</v>
      </c>
      <c r="S4699" s="325"/>
    </row>
    <row r="4700" spans="1:19" x14ac:dyDescent="0.25">
      <c r="A4700" t="s">
        <v>478</v>
      </c>
      <c r="B4700" t="s">
        <v>284</v>
      </c>
      <c r="C4700" t="s">
        <v>309</v>
      </c>
      <c r="D4700" t="s">
        <v>477</v>
      </c>
      <c r="E4700" t="s">
        <v>174</v>
      </c>
      <c r="F4700" t="s">
        <v>175</v>
      </c>
      <c r="G4700" s="133">
        <v>6</v>
      </c>
      <c r="H4700" t="s">
        <v>250</v>
      </c>
      <c r="I4700" t="s">
        <v>575</v>
      </c>
      <c r="J4700" t="s">
        <v>511</v>
      </c>
      <c r="K4700" s="327">
        <v>15</v>
      </c>
      <c r="L4700" s="326">
        <v>3.9060000330209732E-2</v>
      </c>
      <c r="M4700" s="326">
        <v>3.9159998297691352E-2</v>
      </c>
      <c r="N4700" s="327">
        <v>233</v>
      </c>
      <c r="O4700" s="326">
        <v>4.8269998282194138E-2</v>
      </c>
      <c r="P4700" s="326">
        <v>5.0769999623298652E-2</v>
      </c>
      <c r="Q4700" s="327">
        <v>5100</v>
      </c>
      <c r="R4700" s="326">
        <v>4.1329998522996902E-2</v>
      </c>
      <c r="S4700" s="325">
        <v>4.4070001691579819E-2</v>
      </c>
    </row>
    <row r="4701" spans="1:19" x14ac:dyDescent="0.25">
      <c r="A4701" t="s">
        <v>478</v>
      </c>
      <c r="B4701" t="s">
        <v>284</v>
      </c>
      <c r="C4701" t="s">
        <v>309</v>
      </c>
      <c r="D4701" t="s">
        <v>477</v>
      </c>
      <c r="E4701" t="s">
        <v>174</v>
      </c>
      <c r="F4701" t="s">
        <v>175</v>
      </c>
      <c r="G4701" s="133">
        <v>6</v>
      </c>
      <c r="H4701" t="s">
        <v>250</v>
      </c>
      <c r="I4701" t="s">
        <v>575</v>
      </c>
      <c r="J4701" t="s">
        <v>510</v>
      </c>
      <c r="K4701" s="327">
        <v>2</v>
      </c>
      <c r="L4701" s="326">
        <v>5.2100000903010368E-3</v>
      </c>
      <c r="M4701" s="326">
        <v>5.2200001664459714E-3</v>
      </c>
      <c r="N4701" s="327">
        <v>106</v>
      </c>
      <c r="O4701" s="326">
        <v>2.1959999576210979E-2</v>
      </c>
      <c r="P4701" s="326">
        <v>2.3099999874830249E-2</v>
      </c>
      <c r="Q4701" s="327">
        <v>2781</v>
      </c>
      <c r="R4701" s="326">
        <v>2.2539999336004261E-2</v>
      </c>
      <c r="S4701" s="325">
        <v>2.4029999971389771E-2</v>
      </c>
    </row>
    <row r="4702" spans="1:19" x14ac:dyDescent="0.25">
      <c r="A4702" t="s">
        <v>478</v>
      </c>
      <c r="B4702" t="s">
        <v>284</v>
      </c>
      <c r="C4702" t="s">
        <v>309</v>
      </c>
      <c r="D4702" t="s">
        <v>477</v>
      </c>
      <c r="E4702" t="s">
        <v>174</v>
      </c>
      <c r="F4702" t="s">
        <v>175</v>
      </c>
      <c r="G4702" s="133">
        <v>6</v>
      </c>
      <c r="H4702" t="s">
        <v>250</v>
      </c>
      <c r="I4702" t="s">
        <v>575</v>
      </c>
      <c r="J4702" t="s">
        <v>509</v>
      </c>
      <c r="K4702" s="327">
        <v>2</v>
      </c>
      <c r="L4702" s="326">
        <v>5.2100000903010368E-3</v>
      </c>
      <c r="M4702" s="326">
        <v>5.2200001664459714E-3</v>
      </c>
      <c r="N4702" s="327">
        <v>33</v>
      </c>
      <c r="O4702" s="326">
        <v>6.8399999290704727E-3</v>
      </c>
      <c r="P4702" s="326">
        <v>7.1899998001754284E-3</v>
      </c>
      <c r="Q4702" s="327">
        <v>909</v>
      </c>
      <c r="R4702" s="326">
        <v>7.3699997738003731E-3</v>
      </c>
      <c r="S4702" s="325">
        <v>7.8499997034668922E-3</v>
      </c>
    </row>
    <row r="4703" spans="1:19" x14ac:dyDescent="0.25">
      <c r="A4703" t="s">
        <v>478</v>
      </c>
      <c r="B4703" t="s">
        <v>284</v>
      </c>
      <c r="C4703" t="s">
        <v>309</v>
      </c>
      <c r="D4703" t="s">
        <v>477</v>
      </c>
      <c r="E4703" t="s">
        <v>174</v>
      </c>
      <c r="F4703" t="s">
        <v>175</v>
      </c>
      <c r="G4703" s="133">
        <v>6</v>
      </c>
      <c r="H4703" t="s">
        <v>250</v>
      </c>
      <c r="I4703" t="s">
        <v>575</v>
      </c>
      <c r="J4703" t="s">
        <v>508</v>
      </c>
      <c r="K4703" s="327">
        <v>10</v>
      </c>
      <c r="L4703" s="326">
        <v>2.6040000841021541E-2</v>
      </c>
      <c r="M4703" s="326">
        <v>2.611000090837479E-2</v>
      </c>
      <c r="N4703" s="327">
        <v>42</v>
      </c>
      <c r="O4703" s="326">
        <v>8.7000001221895218E-3</v>
      </c>
      <c r="P4703" s="326">
        <v>9.1500002890825272E-3</v>
      </c>
      <c r="Q4703" s="327">
        <v>2219</v>
      </c>
      <c r="R4703" s="326">
        <v>1.7980000004172329E-2</v>
      </c>
      <c r="S4703" s="325">
        <v>1.9169999286532399E-2</v>
      </c>
    </row>
    <row r="4704" spans="1:19" x14ac:dyDescent="0.25">
      <c r="A4704" t="s">
        <v>478</v>
      </c>
      <c r="B4704" t="s">
        <v>284</v>
      </c>
      <c r="C4704" t="s">
        <v>309</v>
      </c>
      <c r="D4704" t="s">
        <v>477</v>
      </c>
      <c r="E4704" t="s">
        <v>174</v>
      </c>
      <c r="F4704" t="s">
        <v>175</v>
      </c>
      <c r="G4704" s="133">
        <v>6</v>
      </c>
      <c r="H4704" t="s">
        <v>250</v>
      </c>
      <c r="I4704" t="s">
        <v>575</v>
      </c>
      <c r="J4704" t="s">
        <v>438</v>
      </c>
      <c r="K4704" s="327">
        <v>1</v>
      </c>
      <c r="L4704" s="326">
        <v>2.600000007078052E-3</v>
      </c>
      <c r="N4704" s="327">
        <v>238</v>
      </c>
      <c r="O4704" s="326">
        <v>4.9309998750686652E-2</v>
      </c>
      <c r="Q4704" s="327">
        <v>7648</v>
      </c>
      <c r="R4704" s="326">
        <v>6.1980001628398902E-2</v>
      </c>
      <c r="S4704" s="325"/>
    </row>
    <row r="4705" spans="1:19" x14ac:dyDescent="0.25">
      <c r="A4705" t="s">
        <v>478</v>
      </c>
      <c r="B4705" t="s">
        <v>284</v>
      </c>
      <c r="C4705" t="s">
        <v>309</v>
      </c>
      <c r="D4705" t="s">
        <v>477</v>
      </c>
      <c r="E4705" t="s">
        <v>174</v>
      </c>
      <c r="F4705" t="s">
        <v>175</v>
      </c>
      <c r="G4705" s="133">
        <v>6</v>
      </c>
      <c r="H4705" t="s">
        <v>250</v>
      </c>
      <c r="I4705" t="s">
        <v>575</v>
      </c>
      <c r="J4705" t="s">
        <v>507</v>
      </c>
      <c r="K4705" s="327">
        <v>354</v>
      </c>
      <c r="L4705" s="326">
        <v>0.92186999320983887</v>
      </c>
      <c r="M4705" s="326">
        <v>0.92427998781204224</v>
      </c>
      <c r="N4705" s="327">
        <v>4175</v>
      </c>
      <c r="O4705" s="326">
        <v>0.86492997407913208</v>
      </c>
      <c r="P4705" s="326">
        <v>0.90978002548217773</v>
      </c>
      <c r="Q4705" s="327">
        <v>104728</v>
      </c>
      <c r="R4705" s="326">
        <v>0.84878998994827271</v>
      </c>
      <c r="S4705" s="325">
        <v>0.90487998723983765</v>
      </c>
    </row>
    <row r="4706" spans="1:19" x14ac:dyDescent="0.25">
      <c r="A4706" t="s">
        <v>478</v>
      </c>
      <c r="B4706" t="s">
        <v>284</v>
      </c>
      <c r="C4706" t="s">
        <v>309</v>
      </c>
      <c r="D4706" t="s">
        <v>477</v>
      </c>
      <c r="E4706" t="s">
        <v>174</v>
      </c>
      <c r="F4706" t="s">
        <v>175</v>
      </c>
      <c r="G4706" s="133">
        <v>6</v>
      </c>
      <c r="H4706" t="s">
        <v>250</v>
      </c>
      <c r="I4706" t="s">
        <v>576</v>
      </c>
      <c r="J4706" t="s">
        <v>485</v>
      </c>
      <c r="K4706" s="327">
        <v>0</v>
      </c>
      <c r="L4706" s="326">
        <v>0</v>
      </c>
      <c r="N4706" s="327">
        <v>0</v>
      </c>
      <c r="O4706" s="326">
        <v>0</v>
      </c>
      <c r="P4706" s="326">
        <v>0</v>
      </c>
      <c r="Q4706" s="327">
        <v>2</v>
      </c>
      <c r="R4706" s="326">
        <v>1.99999994947575E-5</v>
      </c>
      <c r="S4706" s="325">
        <v>0.5</v>
      </c>
    </row>
    <row r="4707" spans="1:19" x14ac:dyDescent="0.25">
      <c r="A4707" t="s">
        <v>478</v>
      </c>
      <c r="B4707" t="s">
        <v>284</v>
      </c>
      <c r="C4707" t="s">
        <v>309</v>
      </c>
      <c r="D4707" t="s">
        <v>477</v>
      </c>
      <c r="E4707" t="s">
        <v>174</v>
      </c>
      <c r="F4707" t="s">
        <v>175</v>
      </c>
      <c r="G4707" s="133">
        <v>6</v>
      </c>
      <c r="H4707" t="s">
        <v>250</v>
      </c>
      <c r="I4707" t="s">
        <v>576</v>
      </c>
      <c r="J4707" t="s">
        <v>484</v>
      </c>
      <c r="K4707" s="327">
        <v>0</v>
      </c>
      <c r="L4707" s="326">
        <v>0</v>
      </c>
      <c r="N4707" s="327">
        <v>2</v>
      </c>
      <c r="O4707" s="326">
        <v>4.1000000783242291E-4</v>
      </c>
      <c r="P4707" s="326">
        <v>1</v>
      </c>
      <c r="Q4707" s="327">
        <v>2</v>
      </c>
      <c r="R4707" s="326">
        <v>1.99999994947575E-5</v>
      </c>
      <c r="S4707" s="325">
        <v>0.5</v>
      </c>
    </row>
    <row r="4708" spans="1:19" x14ac:dyDescent="0.25">
      <c r="A4708" t="s">
        <v>478</v>
      </c>
      <c r="B4708" t="s">
        <v>284</v>
      </c>
      <c r="C4708" t="s">
        <v>309</v>
      </c>
      <c r="D4708" t="s">
        <v>477</v>
      </c>
      <c r="E4708" t="s">
        <v>174</v>
      </c>
      <c r="F4708" t="s">
        <v>175</v>
      </c>
      <c r="G4708" s="133">
        <v>6</v>
      </c>
      <c r="H4708" t="s">
        <v>250</v>
      </c>
      <c r="I4708" t="s">
        <v>576</v>
      </c>
      <c r="J4708" t="s">
        <v>438</v>
      </c>
      <c r="K4708" s="327">
        <v>384</v>
      </c>
      <c r="L4708" s="326">
        <v>1</v>
      </c>
      <c r="N4708" s="327">
        <v>4825</v>
      </c>
      <c r="O4708" s="326">
        <v>0.99958997964859009</v>
      </c>
      <c r="Q4708" s="327">
        <v>123381</v>
      </c>
      <c r="R4708" s="326">
        <v>0.99997001886367798</v>
      </c>
      <c r="S4708" s="325"/>
    </row>
    <row r="4709" spans="1:19" x14ac:dyDescent="0.25">
      <c r="A4709" t="s">
        <v>478</v>
      </c>
      <c r="B4709" t="s">
        <v>284</v>
      </c>
      <c r="C4709" t="s">
        <v>309</v>
      </c>
      <c r="D4709" t="s">
        <v>477</v>
      </c>
      <c r="E4709" t="s">
        <v>174</v>
      </c>
      <c r="F4709" t="s">
        <v>175</v>
      </c>
      <c r="G4709">
        <v>6</v>
      </c>
      <c r="H4709" t="s">
        <v>250</v>
      </c>
      <c r="I4709" t="s">
        <v>504</v>
      </c>
      <c r="J4709" t="s">
        <v>506</v>
      </c>
      <c r="K4709" s="142">
        <v>24</v>
      </c>
      <c r="L4709" s="326">
        <v>6.25E-2</v>
      </c>
      <c r="N4709" s="142">
        <v>344</v>
      </c>
      <c r="O4709" s="326">
        <v>7.1269996464252472E-2</v>
      </c>
      <c r="Q4709" s="142">
        <v>14319</v>
      </c>
      <c r="R4709" s="326">
        <v>0.11604999750852581</v>
      </c>
    </row>
    <row r="4710" spans="1:19" x14ac:dyDescent="0.25">
      <c r="A4710" t="s">
        <v>478</v>
      </c>
      <c r="B4710" t="s">
        <v>284</v>
      </c>
      <c r="C4710" t="s">
        <v>309</v>
      </c>
      <c r="D4710" t="s">
        <v>477</v>
      </c>
      <c r="E4710" t="s">
        <v>174</v>
      </c>
      <c r="F4710" t="s">
        <v>175</v>
      </c>
      <c r="G4710">
        <v>6</v>
      </c>
      <c r="H4710" t="s">
        <v>250</v>
      </c>
      <c r="I4710" t="s">
        <v>504</v>
      </c>
      <c r="J4710" t="s">
        <v>424</v>
      </c>
      <c r="K4710" s="142">
        <v>16</v>
      </c>
      <c r="L4710" s="326">
        <v>4.1669998317956917E-2</v>
      </c>
      <c r="M4710" s="326">
        <v>4.4440001249313348E-2</v>
      </c>
      <c r="N4710" s="142">
        <v>601</v>
      </c>
      <c r="O4710" s="326">
        <v>0.1245099976658821</v>
      </c>
      <c r="P4710" s="326">
        <v>0.13405999541282651</v>
      </c>
      <c r="Q4710" s="142">
        <v>13286</v>
      </c>
      <c r="R4710" s="326">
        <v>0.1076800003647804</v>
      </c>
      <c r="S4710" s="326">
        <v>0.12182000279426571</v>
      </c>
    </row>
    <row r="4711" spans="1:19" x14ac:dyDescent="0.25">
      <c r="A4711" t="s">
        <v>478</v>
      </c>
      <c r="B4711" t="s">
        <v>284</v>
      </c>
      <c r="C4711" t="s">
        <v>309</v>
      </c>
      <c r="D4711" t="s">
        <v>477</v>
      </c>
      <c r="E4711" t="s">
        <v>174</v>
      </c>
      <c r="F4711" t="s">
        <v>175</v>
      </c>
      <c r="G4711" s="133">
        <v>6</v>
      </c>
      <c r="H4711" t="s">
        <v>250</v>
      </c>
      <c r="I4711" t="s">
        <v>504</v>
      </c>
      <c r="J4711" t="s">
        <v>455</v>
      </c>
      <c r="K4711" s="327">
        <v>97</v>
      </c>
      <c r="L4711" s="326">
        <v>0.25260001420974731</v>
      </c>
      <c r="M4711" s="326">
        <v>0.26943999528884888</v>
      </c>
      <c r="N4711" s="327">
        <v>1743</v>
      </c>
      <c r="O4711" s="326">
        <v>0.36109000444412231</v>
      </c>
      <c r="P4711" s="326">
        <v>0.3887999951839447</v>
      </c>
      <c r="Q4711" s="327">
        <v>43045</v>
      </c>
      <c r="R4711" s="326">
        <v>0.34887000918388372</v>
      </c>
      <c r="S4711" s="325">
        <v>0.39467000961303711</v>
      </c>
    </row>
    <row r="4712" spans="1:19" x14ac:dyDescent="0.25">
      <c r="A4712" t="s">
        <v>478</v>
      </c>
      <c r="B4712" t="s">
        <v>284</v>
      </c>
      <c r="C4712" t="s">
        <v>309</v>
      </c>
      <c r="D4712" t="s">
        <v>477</v>
      </c>
      <c r="E4712" t="s">
        <v>174</v>
      </c>
      <c r="F4712" t="s">
        <v>175</v>
      </c>
      <c r="G4712" s="133">
        <v>6</v>
      </c>
      <c r="H4712" t="s">
        <v>250</v>
      </c>
      <c r="I4712" t="s">
        <v>504</v>
      </c>
      <c r="J4712" t="s">
        <v>505</v>
      </c>
      <c r="K4712" s="327">
        <v>172</v>
      </c>
      <c r="L4712" s="326">
        <v>0.44791999459266663</v>
      </c>
      <c r="M4712" s="326">
        <v>0.47778001427650452</v>
      </c>
      <c r="N4712" s="327">
        <v>1673</v>
      </c>
      <c r="O4712" s="326">
        <v>0.34659001231193542</v>
      </c>
      <c r="P4712" s="326">
        <v>0.37318998575210571</v>
      </c>
      <c r="Q4712" s="327">
        <v>42835</v>
      </c>
      <c r="R4712" s="326">
        <v>0.34716999530792242</v>
      </c>
      <c r="S4712" s="325">
        <v>0.39274001121521002</v>
      </c>
    </row>
    <row r="4713" spans="1:19" x14ac:dyDescent="0.25">
      <c r="A4713" t="s">
        <v>478</v>
      </c>
      <c r="B4713" t="s">
        <v>284</v>
      </c>
      <c r="C4713" t="s">
        <v>309</v>
      </c>
      <c r="D4713" t="s">
        <v>477</v>
      </c>
      <c r="E4713" t="s">
        <v>174</v>
      </c>
      <c r="F4713" t="s">
        <v>175</v>
      </c>
      <c r="G4713">
        <v>6</v>
      </c>
      <c r="H4713" t="s">
        <v>250</v>
      </c>
      <c r="I4713" t="s">
        <v>504</v>
      </c>
      <c r="J4713" t="s">
        <v>503</v>
      </c>
      <c r="K4713" s="142">
        <v>75</v>
      </c>
      <c r="L4713" s="326">
        <v>0.19530999660491941</v>
      </c>
      <c r="M4713" s="326">
        <v>0.2083300054073334</v>
      </c>
      <c r="N4713" s="142">
        <v>466</v>
      </c>
      <c r="O4713" s="326">
        <v>9.6539996564388275E-2</v>
      </c>
      <c r="P4713" s="326">
        <v>0.1039500012993813</v>
      </c>
      <c r="Q4713" s="142">
        <v>9900</v>
      </c>
      <c r="R4713" s="326">
        <v>8.0239996314048767E-2</v>
      </c>
      <c r="S4713" s="326">
        <v>9.0769998729228973E-2</v>
      </c>
    </row>
    <row r="4714" spans="1:19" x14ac:dyDescent="0.25">
      <c r="A4714" t="s">
        <v>478</v>
      </c>
      <c r="B4714" t="s">
        <v>284</v>
      </c>
      <c r="C4714" t="s">
        <v>309</v>
      </c>
      <c r="D4714" t="s">
        <v>477</v>
      </c>
      <c r="E4714" t="s">
        <v>174</v>
      </c>
      <c r="F4714" t="s">
        <v>175</v>
      </c>
      <c r="G4714" s="133">
        <v>6</v>
      </c>
      <c r="H4714" t="s">
        <v>250</v>
      </c>
      <c r="I4714" t="s">
        <v>501</v>
      </c>
      <c r="J4714" t="s">
        <v>502</v>
      </c>
      <c r="K4714" s="327">
        <v>24</v>
      </c>
      <c r="L4714" s="326">
        <v>6.25E-2</v>
      </c>
      <c r="N4714" s="327">
        <v>344</v>
      </c>
      <c r="O4714" s="326">
        <v>7.1269996464252472E-2</v>
      </c>
      <c r="Q4714" s="327">
        <v>14319</v>
      </c>
      <c r="R4714" s="326">
        <v>0.11604999750852581</v>
      </c>
      <c r="S4714" s="325"/>
    </row>
    <row r="4715" spans="1:19" x14ac:dyDescent="0.25">
      <c r="A4715" t="s">
        <v>478</v>
      </c>
      <c r="B4715" t="s">
        <v>284</v>
      </c>
      <c r="C4715" t="s">
        <v>309</v>
      </c>
      <c r="D4715" t="s">
        <v>477</v>
      </c>
      <c r="E4715" t="s">
        <v>174</v>
      </c>
      <c r="F4715" t="s">
        <v>175</v>
      </c>
      <c r="G4715" s="133">
        <v>6</v>
      </c>
      <c r="H4715" t="s">
        <v>250</v>
      </c>
      <c r="I4715" t="s">
        <v>501</v>
      </c>
      <c r="J4715" t="s">
        <v>500</v>
      </c>
      <c r="K4715" s="327">
        <v>360</v>
      </c>
      <c r="L4715" s="326">
        <v>0.9375</v>
      </c>
      <c r="M4715" s="326">
        <v>1</v>
      </c>
      <c r="N4715" s="327">
        <v>4483</v>
      </c>
      <c r="O4715" s="326">
        <v>0.92873001098632813</v>
      </c>
      <c r="P4715" s="326">
        <v>1</v>
      </c>
      <c r="Q4715" s="327">
        <v>109066</v>
      </c>
      <c r="R4715" s="326">
        <v>0.88394999504089355</v>
      </c>
      <c r="S4715" s="325">
        <v>1</v>
      </c>
    </row>
    <row r="4716" spans="1:19" x14ac:dyDescent="0.25">
      <c r="A4716" t="s">
        <v>478</v>
      </c>
      <c r="B4716" t="s">
        <v>284</v>
      </c>
      <c r="C4716" t="s">
        <v>309</v>
      </c>
      <c r="D4716" t="s">
        <v>477</v>
      </c>
      <c r="E4716" t="s">
        <v>174</v>
      </c>
      <c r="F4716" t="s">
        <v>175</v>
      </c>
      <c r="G4716" s="133">
        <v>6</v>
      </c>
      <c r="H4716" t="s">
        <v>250</v>
      </c>
      <c r="I4716" t="s">
        <v>577</v>
      </c>
      <c r="J4716" t="s">
        <v>493</v>
      </c>
      <c r="K4716" s="327">
        <v>127</v>
      </c>
      <c r="L4716" s="326">
        <v>0.33072999119758612</v>
      </c>
      <c r="N4716" s="327">
        <v>2106</v>
      </c>
      <c r="O4716" s="326">
        <v>0.43630000948905939</v>
      </c>
      <c r="Q4716" s="327">
        <v>45663</v>
      </c>
      <c r="R4716" s="326">
        <v>0.37009000778198242</v>
      </c>
      <c r="S4716" s="325"/>
    </row>
    <row r="4717" spans="1:19" x14ac:dyDescent="0.25">
      <c r="A4717" t="s">
        <v>478</v>
      </c>
      <c r="B4717" t="s">
        <v>284</v>
      </c>
      <c r="C4717" t="s">
        <v>309</v>
      </c>
      <c r="D4717" t="s">
        <v>477</v>
      </c>
      <c r="E4717" t="s">
        <v>174</v>
      </c>
      <c r="F4717" t="s">
        <v>175</v>
      </c>
      <c r="G4717" s="133">
        <v>6</v>
      </c>
      <c r="H4717" t="s">
        <v>250</v>
      </c>
      <c r="I4717" t="s">
        <v>577</v>
      </c>
      <c r="J4717" t="s">
        <v>492</v>
      </c>
      <c r="K4717" s="327">
        <v>197</v>
      </c>
      <c r="L4717" s="326">
        <v>0.51301997900009155</v>
      </c>
      <c r="M4717" s="326">
        <v>0.76653999090194702</v>
      </c>
      <c r="N4717" s="327">
        <v>2219</v>
      </c>
      <c r="O4717" s="326">
        <v>0.45971000194549561</v>
      </c>
      <c r="P4717" s="326">
        <v>0.81550997495651245</v>
      </c>
      <c r="Q4717" s="327">
        <v>63272</v>
      </c>
      <c r="R4717" s="326">
        <v>0.51279997825622559</v>
      </c>
      <c r="S4717" s="325">
        <v>0.81407999992370605</v>
      </c>
    </row>
    <row r="4718" spans="1:19" x14ac:dyDescent="0.25">
      <c r="A4718" t="s">
        <v>478</v>
      </c>
      <c r="B4718" t="s">
        <v>284</v>
      </c>
      <c r="C4718" t="s">
        <v>309</v>
      </c>
      <c r="D4718" t="s">
        <v>477</v>
      </c>
      <c r="E4718" t="s">
        <v>174</v>
      </c>
      <c r="F4718" t="s">
        <v>175</v>
      </c>
      <c r="G4718" s="133">
        <v>6</v>
      </c>
      <c r="H4718" t="s">
        <v>250</v>
      </c>
      <c r="I4718" t="s">
        <v>577</v>
      </c>
      <c r="J4718" t="s">
        <v>491</v>
      </c>
      <c r="K4718" s="327">
        <v>36</v>
      </c>
      <c r="L4718" s="326">
        <v>9.375E-2</v>
      </c>
      <c r="M4718" s="326">
        <v>0.14008000493049619</v>
      </c>
      <c r="N4718" s="327">
        <v>345</v>
      </c>
      <c r="O4718" s="326">
        <v>7.1469999849796295E-2</v>
      </c>
      <c r="P4718" s="326">
        <v>0.12679000198841089</v>
      </c>
      <c r="Q4718" s="327">
        <v>9186</v>
      </c>
      <c r="R4718" s="326">
        <v>7.4450001120567322E-2</v>
      </c>
      <c r="S4718" s="325">
        <v>0.11818999797105791</v>
      </c>
    </row>
    <row r="4719" spans="1:19" x14ac:dyDescent="0.25">
      <c r="A4719" t="s">
        <v>478</v>
      </c>
      <c r="B4719" t="s">
        <v>284</v>
      </c>
      <c r="C4719" t="s">
        <v>309</v>
      </c>
      <c r="D4719" t="s">
        <v>477</v>
      </c>
      <c r="E4719" t="s">
        <v>174</v>
      </c>
      <c r="F4719" t="s">
        <v>175</v>
      </c>
      <c r="G4719" s="133">
        <v>6</v>
      </c>
      <c r="H4719" t="s">
        <v>250</v>
      </c>
      <c r="I4719" t="s">
        <v>577</v>
      </c>
      <c r="J4719" t="s">
        <v>490</v>
      </c>
      <c r="K4719" s="327">
        <v>8</v>
      </c>
      <c r="L4719" s="326">
        <v>2.082999981939793E-2</v>
      </c>
      <c r="M4719" s="326">
        <v>3.1129999086260799E-2</v>
      </c>
      <c r="N4719" s="327">
        <v>93</v>
      </c>
      <c r="O4719" s="326">
        <v>1.9269999116659161E-2</v>
      </c>
      <c r="P4719" s="326">
        <v>3.4180000424385071E-2</v>
      </c>
      <c r="Q4719" s="327">
        <v>3071</v>
      </c>
      <c r="R4719" s="326">
        <v>2.489000000059605E-2</v>
      </c>
      <c r="S4719" s="325">
        <v>3.9510000497102737E-2</v>
      </c>
    </row>
    <row r="4720" spans="1:19" x14ac:dyDescent="0.25">
      <c r="A4720" t="s">
        <v>478</v>
      </c>
      <c r="B4720" t="s">
        <v>284</v>
      </c>
      <c r="C4720" t="s">
        <v>309</v>
      </c>
      <c r="D4720" t="s">
        <v>477</v>
      </c>
      <c r="E4720" t="s">
        <v>174</v>
      </c>
      <c r="F4720" t="s">
        <v>175</v>
      </c>
      <c r="G4720" s="133">
        <v>6</v>
      </c>
      <c r="H4720" t="s">
        <v>250</v>
      </c>
      <c r="I4720" t="s">
        <v>577</v>
      </c>
      <c r="J4720" t="s">
        <v>489</v>
      </c>
      <c r="K4720" s="327">
        <v>14</v>
      </c>
      <c r="L4720" s="326">
        <v>3.6460001021623611E-2</v>
      </c>
      <c r="M4720" s="326">
        <v>5.4469998925924301E-2</v>
      </c>
      <c r="N4720" s="327">
        <v>54</v>
      </c>
      <c r="O4720" s="326">
        <v>1.118999999016523E-2</v>
      </c>
      <c r="P4720" s="326">
        <v>1.9850000739097599E-2</v>
      </c>
      <c r="Q4720" s="327">
        <v>1819</v>
      </c>
      <c r="R4720" s="326">
        <v>1.473999954760075E-2</v>
      </c>
      <c r="S4720" s="325">
        <v>2.339999936521053E-2</v>
      </c>
    </row>
    <row r="4721" spans="1:19" x14ac:dyDescent="0.25">
      <c r="A4721" t="s">
        <v>478</v>
      </c>
      <c r="B4721" t="s">
        <v>284</v>
      </c>
      <c r="C4721" t="s">
        <v>309</v>
      </c>
      <c r="D4721" t="s">
        <v>477</v>
      </c>
      <c r="E4721" t="s">
        <v>174</v>
      </c>
      <c r="F4721" t="s">
        <v>175</v>
      </c>
      <c r="G4721">
        <v>6</v>
      </c>
      <c r="H4721" t="s">
        <v>250</v>
      </c>
      <c r="I4721" t="s">
        <v>577</v>
      </c>
      <c r="J4721" t="s">
        <v>488</v>
      </c>
      <c r="K4721" s="142">
        <v>2</v>
      </c>
      <c r="L4721" s="326">
        <v>5.2100000903010368E-3</v>
      </c>
      <c r="M4721" s="326">
        <v>7.780000101774931E-3</v>
      </c>
      <c r="N4721" s="142">
        <v>10</v>
      </c>
      <c r="O4721" s="326">
        <v>2.069999929517508E-3</v>
      </c>
      <c r="P4721" s="326">
        <v>3.6800000816583629E-3</v>
      </c>
      <c r="Q4721" s="142">
        <v>374</v>
      </c>
      <c r="R4721" s="326">
        <v>3.03000002168119E-3</v>
      </c>
      <c r="S4721" s="326">
        <v>4.8099998384714127E-3</v>
      </c>
    </row>
    <row r="4722" spans="1:19" x14ac:dyDescent="0.25">
      <c r="A4722" t="s">
        <v>478</v>
      </c>
      <c r="B4722" t="s">
        <v>284</v>
      </c>
      <c r="C4722" t="s">
        <v>309</v>
      </c>
      <c r="D4722" t="s">
        <v>477</v>
      </c>
      <c r="E4722" t="s">
        <v>174</v>
      </c>
      <c r="F4722" t="s">
        <v>175</v>
      </c>
      <c r="G4722" s="133">
        <v>6</v>
      </c>
      <c r="H4722" t="s">
        <v>250</v>
      </c>
      <c r="I4722" t="s">
        <v>499</v>
      </c>
      <c r="J4722" t="s">
        <v>261</v>
      </c>
      <c r="K4722" s="327">
        <v>379</v>
      </c>
      <c r="L4722" s="326">
        <v>0.98698002099990845</v>
      </c>
      <c r="N4722" s="327">
        <v>4799</v>
      </c>
      <c r="O4722" s="326">
        <v>0.99419999122619629</v>
      </c>
      <c r="Q4722" s="327">
        <v>122496</v>
      </c>
      <c r="R4722" s="326">
        <v>0.99278998374938965</v>
      </c>
      <c r="S4722" s="325"/>
    </row>
    <row r="4723" spans="1:19" x14ac:dyDescent="0.25">
      <c r="A4723" t="s">
        <v>478</v>
      </c>
      <c r="B4723" t="s">
        <v>284</v>
      </c>
      <c r="C4723" t="s">
        <v>309</v>
      </c>
      <c r="D4723" t="s">
        <v>477</v>
      </c>
      <c r="E4723" t="s">
        <v>174</v>
      </c>
      <c r="F4723" t="s">
        <v>175</v>
      </c>
      <c r="G4723" s="133">
        <v>6</v>
      </c>
      <c r="H4723" t="s">
        <v>250</v>
      </c>
      <c r="I4723" t="s">
        <v>499</v>
      </c>
      <c r="J4723" t="s">
        <v>262</v>
      </c>
      <c r="K4723" s="327">
        <v>5</v>
      </c>
      <c r="L4723" s="326">
        <v>1.3020000420510771E-2</v>
      </c>
      <c r="N4723" s="327">
        <v>28</v>
      </c>
      <c r="O4723" s="326">
        <v>5.7999999262392521E-3</v>
      </c>
      <c r="Q4723" s="327">
        <v>889</v>
      </c>
      <c r="R4723" s="326">
        <v>7.2099999524652958E-3</v>
      </c>
      <c r="S4723" s="325"/>
    </row>
    <row r="4724" spans="1:19" x14ac:dyDescent="0.25">
      <c r="A4724" t="s">
        <v>478</v>
      </c>
      <c r="B4724" t="s">
        <v>284</v>
      </c>
      <c r="C4724" t="s">
        <v>309</v>
      </c>
      <c r="D4724" t="s">
        <v>477</v>
      </c>
      <c r="E4724" t="s">
        <v>174</v>
      </c>
      <c r="F4724" t="s">
        <v>175</v>
      </c>
      <c r="G4724">
        <v>6</v>
      </c>
      <c r="H4724" t="s">
        <v>250</v>
      </c>
      <c r="I4724" t="s">
        <v>578</v>
      </c>
      <c r="J4724" t="s">
        <v>498</v>
      </c>
      <c r="K4724" s="142">
        <v>130</v>
      </c>
      <c r="L4724" s="326">
        <v>0.33853998780250549</v>
      </c>
      <c r="N4724" s="142">
        <v>1368</v>
      </c>
      <c r="O4724" s="326">
        <v>0.28341001272201538</v>
      </c>
      <c r="Q4724" s="142">
        <v>17871</v>
      </c>
      <c r="R4724" s="326">
        <v>0.1448400020599365</v>
      </c>
    </row>
    <row r="4725" spans="1:19" x14ac:dyDescent="0.25">
      <c r="A4725" t="s">
        <v>478</v>
      </c>
      <c r="B4725" t="s">
        <v>284</v>
      </c>
      <c r="C4725" t="s">
        <v>309</v>
      </c>
      <c r="D4725" t="s">
        <v>477</v>
      </c>
      <c r="E4725" t="s">
        <v>174</v>
      </c>
      <c r="F4725" t="s">
        <v>175</v>
      </c>
      <c r="G4725">
        <v>6</v>
      </c>
      <c r="H4725" t="s">
        <v>250</v>
      </c>
      <c r="I4725" t="s">
        <v>578</v>
      </c>
      <c r="J4725" t="s">
        <v>497</v>
      </c>
      <c r="K4725" s="142">
        <v>89</v>
      </c>
      <c r="L4725" s="326">
        <v>0.23176999390125269</v>
      </c>
      <c r="N4725" s="142">
        <v>874</v>
      </c>
      <c r="O4725" s="326">
        <v>0.1810600012540817</v>
      </c>
      <c r="Q4725" s="142">
        <v>21943</v>
      </c>
      <c r="R4725" s="326">
        <v>0.17783999443054199</v>
      </c>
    </row>
    <row r="4726" spans="1:19" x14ac:dyDescent="0.25">
      <c r="A4726" t="s">
        <v>478</v>
      </c>
      <c r="B4726" t="s">
        <v>284</v>
      </c>
      <c r="C4726" t="s">
        <v>309</v>
      </c>
      <c r="D4726" t="s">
        <v>477</v>
      </c>
      <c r="E4726" t="s">
        <v>174</v>
      </c>
      <c r="F4726" t="s">
        <v>175</v>
      </c>
      <c r="G4726">
        <v>6</v>
      </c>
      <c r="H4726" t="s">
        <v>250</v>
      </c>
      <c r="I4726" t="s">
        <v>578</v>
      </c>
      <c r="J4726" t="s">
        <v>496</v>
      </c>
      <c r="K4726" s="142">
        <v>79</v>
      </c>
      <c r="L4726" s="326">
        <v>0.20573000609874731</v>
      </c>
      <c r="N4726" s="142">
        <v>735</v>
      </c>
      <c r="O4726" s="326">
        <v>0.15227000415325159</v>
      </c>
      <c r="Q4726" s="142">
        <v>25988</v>
      </c>
      <c r="R4726" s="326">
        <v>0.21062999963760379</v>
      </c>
    </row>
    <row r="4727" spans="1:19" x14ac:dyDescent="0.25">
      <c r="A4727" t="s">
        <v>478</v>
      </c>
      <c r="B4727" t="s">
        <v>284</v>
      </c>
      <c r="C4727" t="s">
        <v>309</v>
      </c>
      <c r="D4727" t="s">
        <v>477</v>
      </c>
      <c r="E4727" t="s">
        <v>174</v>
      </c>
      <c r="F4727" t="s">
        <v>175</v>
      </c>
      <c r="G4727" s="133">
        <v>6</v>
      </c>
      <c r="H4727" t="s">
        <v>250</v>
      </c>
      <c r="I4727" t="s">
        <v>578</v>
      </c>
      <c r="J4727" t="s">
        <v>495</v>
      </c>
      <c r="K4727" s="327">
        <v>50</v>
      </c>
      <c r="L4727" s="326">
        <v>0.13020999729633331</v>
      </c>
      <c r="N4727" s="327">
        <v>922</v>
      </c>
      <c r="O4727" s="326">
        <v>0.1910099983215332</v>
      </c>
      <c r="Q4727" s="327">
        <v>27975</v>
      </c>
      <c r="R4727" s="326">
        <v>0.22673000395298001</v>
      </c>
      <c r="S4727" s="325"/>
    </row>
    <row r="4728" spans="1:19" x14ac:dyDescent="0.25">
      <c r="A4728" t="s">
        <v>478</v>
      </c>
      <c r="B4728" t="s">
        <v>284</v>
      </c>
      <c r="C4728" t="s">
        <v>309</v>
      </c>
      <c r="D4728" t="s">
        <v>477</v>
      </c>
      <c r="E4728" t="s">
        <v>174</v>
      </c>
      <c r="F4728" t="s">
        <v>175</v>
      </c>
      <c r="G4728" s="133">
        <v>6</v>
      </c>
      <c r="H4728" t="s">
        <v>250</v>
      </c>
      <c r="I4728" t="s">
        <v>578</v>
      </c>
      <c r="J4728" t="s">
        <v>494</v>
      </c>
      <c r="K4728" s="327">
        <v>36</v>
      </c>
      <c r="L4728" s="326">
        <v>9.375E-2</v>
      </c>
      <c r="N4728" s="327">
        <v>928</v>
      </c>
      <c r="O4728" s="326">
        <v>0.19224999845027921</v>
      </c>
      <c r="Q4728" s="327">
        <v>29608</v>
      </c>
      <c r="R4728" s="326">
        <v>0.23995999991893771</v>
      </c>
      <c r="S4728" s="325"/>
    </row>
    <row r="4729" spans="1:19" x14ac:dyDescent="0.25">
      <c r="A4729" t="s">
        <v>478</v>
      </c>
      <c r="B4729" t="s">
        <v>284</v>
      </c>
      <c r="C4729" t="s">
        <v>309</v>
      </c>
      <c r="D4729" t="s">
        <v>477</v>
      </c>
      <c r="E4729" t="s">
        <v>174</v>
      </c>
      <c r="F4729" t="s">
        <v>175</v>
      </c>
      <c r="G4729" s="133">
        <v>6</v>
      </c>
      <c r="H4729" t="s">
        <v>250</v>
      </c>
      <c r="I4729" t="s">
        <v>476</v>
      </c>
      <c r="J4729" t="s">
        <v>482</v>
      </c>
      <c r="K4729" s="327">
        <v>263</v>
      </c>
      <c r="L4729" s="326">
        <v>0.68489998579025269</v>
      </c>
      <c r="M4729" s="326">
        <v>0.69761002063751221</v>
      </c>
      <c r="N4729" s="327">
        <v>3505</v>
      </c>
      <c r="O4729" s="326">
        <v>0.7261199951171875</v>
      </c>
      <c r="P4729" s="326">
        <v>0.75005000829696655</v>
      </c>
      <c r="Q4729" s="327">
        <v>91484</v>
      </c>
      <c r="R4729" s="326">
        <v>0.74145001173019409</v>
      </c>
      <c r="S4729" s="325">
        <v>0.77395999431610107</v>
      </c>
    </row>
    <row r="4730" spans="1:19" x14ac:dyDescent="0.25">
      <c r="A4730" t="s">
        <v>478</v>
      </c>
      <c r="B4730" t="s">
        <v>284</v>
      </c>
      <c r="C4730" t="s">
        <v>309</v>
      </c>
      <c r="D4730" t="s">
        <v>477</v>
      </c>
      <c r="E4730" t="s">
        <v>174</v>
      </c>
      <c r="F4730" t="s">
        <v>175</v>
      </c>
      <c r="G4730" s="133">
        <v>6</v>
      </c>
      <c r="H4730" t="s">
        <v>250</v>
      </c>
      <c r="I4730" t="s">
        <v>476</v>
      </c>
      <c r="J4730" t="s">
        <v>481</v>
      </c>
      <c r="K4730" s="327">
        <v>52</v>
      </c>
      <c r="L4730" s="326">
        <v>0.1354199945926666</v>
      </c>
      <c r="M4730" s="326">
        <v>0.1379300057888031</v>
      </c>
      <c r="N4730" s="327">
        <v>542</v>
      </c>
      <c r="O4730" s="326">
        <v>0.1122900024056435</v>
      </c>
      <c r="P4730" s="326">
        <v>0.11598999798297881</v>
      </c>
      <c r="Q4730" s="327">
        <v>12086</v>
      </c>
      <c r="R4730" s="326">
        <v>9.7949996590614319E-2</v>
      </c>
      <c r="S4730" s="325">
        <v>0.1022500023245811</v>
      </c>
    </row>
    <row r="4731" spans="1:19" x14ac:dyDescent="0.25">
      <c r="A4731" t="s">
        <v>478</v>
      </c>
      <c r="B4731" t="s">
        <v>284</v>
      </c>
      <c r="C4731" t="s">
        <v>309</v>
      </c>
      <c r="D4731" t="s">
        <v>477</v>
      </c>
      <c r="E4731" t="s">
        <v>174</v>
      </c>
      <c r="F4731" t="s">
        <v>175</v>
      </c>
      <c r="G4731">
        <v>6</v>
      </c>
      <c r="H4731" t="s">
        <v>250</v>
      </c>
      <c r="I4731" t="s">
        <v>476</v>
      </c>
      <c r="J4731" t="s">
        <v>480</v>
      </c>
      <c r="K4731" s="142">
        <v>30</v>
      </c>
      <c r="L4731" s="326">
        <v>7.8120000660419464E-2</v>
      </c>
      <c r="M4731" s="326">
        <v>7.9580001533031464E-2</v>
      </c>
      <c r="N4731" s="142">
        <v>351</v>
      </c>
      <c r="O4731" s="326">
        <v>7.27199986577034E-2</v>
      </c>
      <c r="P4731" s="326">
        <v>7.5110003352165222E-2</v>
      </c>
      <c r="Q4731" s="142">
        <v>8487</v>
      </c>
      <c r="R4731" s="326">
        <v>6.8779997527599335E-2</v>
      </c>
      <c r="S4731" s="326">
        <v>7.1800000965595245E-2</v>
      </c>
    </row>
    <row r="4732" spans="1:19" x14ac:dyDescent="0.25">
      <c r="A4732" t="s">
        <v>478</v>
      </c>
      <c r="B4732" t="s">
        <v>284</v>
      </c>
      <c r="C4732" t="s">
        <v>309</v>
      </c>
      <c r="D4732" t="s">
        <v>477</v>
      </c>
      <c r="E4732" t="s">
        <v>174</v>
      </c>
      <c r="F4732" t="s">
        <v>175</v>
      </c>
      <c r="G4732" s="133">
        <v>6</v>
      </c>
      <c r="H4732" t="s">
        <v>250</v>
      </c>
      <c r="I4732" t="s">
        <v>476</v>
      </c>
      <c r="J4732" t="s">
        <v>479</v>
      </c>
      <c r="K4732" s="327">
        <v>7</v>
      </c>
      <c r="L4732" s="326">
        <v>1.8230000510811809E-2</v>
      </c>
      <c r="N4732" s="327">
        <v>154</v>
      </c>
      <c r="O4732" s="326">
        <v>3.189999982714653E-2</v>
      </c>
      <c r="Q4732" s="327">
        <v>5183</v>
      </c>
      <c r="R4732" s="326">
        <v>4.2010001838207238E-2</v>
      </c>
      <c r="S4732" s="325"/>
    </row>
    <row r="4733" spans="1:19" x14ac:dyDescent="0.25">
      <c r="A4733" t="s">
        <v>478</v>
      </c>
      <c r="B4733" t="s">
        <v>284</v>
      </c>
      <c r="C4733" t="s">
        <v>309</v>
      </c>
      <c r="D4733" t="s">
        <v>477</v>
      </c>
      <c r="E4733" t="s">
        <v>174</v>
      </c>
      <c r="F4733" t="s">
        <v>175</v>
      </c>
      <c r="G4733" s="133">
        <v>6</v>
      </c>
      <c r="H4733" t="s">
        <v>250</v>
      </c>
      <c r="I4733" t="s">
        <v>476</v>
      </c>
      <c r="J4733" t="s">
        <v>475</v>
      </c>
      <c r="K4733" s="327">
        <v>32</v>
      </c>
      <c r="L4733" s="326">
        <v>8.3329997956752777E-2</v>
      </c>
      <c r="M4733" s="326">
        <v>8.4880001842975616E-2</v>
      </c>
      <c r="N4733" s="327">
        <v>275</v>
      </c>
      <c r="O4733" s="326">
        <v>5.6970000267028809E-2</v>
      </c>
      <c r="P4733" s="326">
        <v>5.88500015437603E-2</v>
      </c>
      <c r="Q4733" s="327">
        <v>6145</v>
      </c>
      <c r="R4733" s="326">
        <v>4.9800001084804528E-2</v>
      </c>
      <c r="S4733" s="325">
        <v>5.1989998668432243E-2</v>
      </c>
    </row>
    <row r="4734" spans="1:19" x14ac:dyDescent="0.25">
      <c r="A4734" t="s">
        <v>478</v>
      </c>
      <c r="B4734" t="s">
        <v>284</v>
      </c>
      <c r="C4734" t="s">
        <v>309</v>
      </c>
      <c r="D4734" t="s">
        <v>477</v>
      </c>
      <c r="E4734" t="s">
        <v>185</v>
      </c>
      <c r="F4734" t="s">
        <v>186</v>
      </c>
      <c r="G4734" s="133">
        <v>21</v>
      </c>
      <c r="H4734" t="s">
        <v>254</v>
      </c>
      <c r="I4734" t="s">
        <v>525</v>
      </c>
      <c r="J4734" t="s">
        <v>530</v>
      </c>
      <c r="K4734" s="327">
        <v>2</v>
      </c>
      <c r="L4734" s="326">
        <v>2.9500001110136509E-3</v>
      </c>
      <c r="N4734" s="327">
        <v>18</v>
      </c>
      <c r="O4734" s="326">
        <v>3.8699998985975981E-3</v>
      </c>
      <c r="Q4734" s="327">
        <v>595</v>
      </c>
      <c r="R4734" s="326">
        <v>4.8199999146163464E-3</v>
      </c>
      <c r="S4734" s="325"/>
    </row>
    <row r="4735" spans="1:19" x14ac:dyDescent="0.25">
      <c r="A4735" t="s">
        <v>478</v>
      </c>
      <c r="B4735" t="s">
        <v>284</v>
      </c>
      <c r="C4735" t="s">
        <v>309</v>
      </c>
      <c r="D4735" t="s">
        <v>477</v>
      </c>
      <c r="E4735" t="s">
        <v>185</v>
      </c>
      <c r="F4735" t="s">
        <v>186</v>
      </c>
      <c r="G4735">
        <v>21</v>
      </c>
      <c r="H4735" t="s">
        <v>254</v>
      </c>
      <c r="I4735" t="s">
        <v>525</v>
      </c>
      <c r="J4735" t="s">
        <v>529</v>
      </c>
      <c r="K4735" s="142">
        <v>16</v>
      </c>
      <c r="L4735" s="326">
        <v>2.3560000583529469E-2</v>
      </c>
      <c r="N4735" s="142">
        <v>129</v>
      </c>
      <c r="O4735" s="326">
        <v>2.7720000594854351E-2</v>
      </c>
      <c r="Q4735" s="142">
        <v>4962</v>
      </c>
      <c r="R4735" s="326">
        <v>4.0219999849796302E-2</v>
      </c>
    </row>
    <row r="4736" spans="1:19" x14ac:dyDescent="0.25">
      <c r="A4736" t="s">
        <v>478</v>
      </c>
      <c r="B4736" t="s">
        <v>284</v>
      </c>
      <c r="C4736" t="s">
        <v>309</v>
      </c>
      <c r="D4736" t="s">
        <v>477</v>
      </c>
      <c r="E4736" t="s">
        <v>185</v>
      </c>
      <c r="F4736" t="s">
        <v>186</v>
      </c>
      <c r="G4736" s="133">
        <v>21</v>
      </c>
      <c r="H4736" t="s">
        <v>254</v>
      </c>
      <c r="I4736" t="s">
        <v>525</v>
      </c>
      <c r="J4736" t="s">
        <v>528</v>
      </c>
      <c r="K4736" s="327">
        <v>79</v>
      </c>
      <c r="L4736" s="326">
        <v>0.1163500025868416</v>
      </c>
      <c r="N4736" s="327">
        <v>490</v>
      </c>
      <c r="O4736" s="326">
        <v>0.1053100004792213</v>
      </c>
      <c r="Q4736" s="327">
        <v>15699</v>
      </c>
      <c r="R4736" s="326">
        <v>0.12724000215530401</v>
      </c>
      <c r="S4736" s="325"/>
    </row>
    <row r="4737" spans="1:19" x14ac:dyDescent="0.25">
      <c r="A4737" t="s">
        <v>478</v>
      </c>
      <c r="B4737" t="s">
        <v>284</v>
      </c>
      <c r="C4737" t="s">
        <v>309</v>
      </c>
      <c r="D4737" t="s">
        <v>477</v>
      </c>
      <c r="E4737" t="s">
        <v>185</v>
      </c>
      <c r="F4737" t="s">
        <v>186</v>
      </c>
      <c r="G4737" s="133">
        <v>21</v>
      </c>
      <c r="H4737" t="s">
        <v>254</v>
      </c>
      <c r="I4737" t="s">
        <v>525</v>
      </c>
      <c r="J4737" t="s">
        <v>527</v>
      </c>
      <c r="K4737" s="327">
        <v>145</v>
      </c>
      <c r="L4737" s="326">
        <v>0.21355000138282779</v>
      </c>
      <c r="N4737" s="327">
        <v>999</v>
      </c>
      <c r="O4737" s="326">
        <v>0.21469999849796301</v>
      </c>
      <c r="Q4737" s="327">
        <v>30576</v>
      </c>
      <c r="R4737" s="326">
        <v>0.2478100061416626</v>
      </c>
      <c r="S4737" s="325"/>
    </row>
    <row r="4738" spans="1:19" x14ac:dyDescent="0.25">
      <c r="A4738" t="s">
        <v>478</v>
      </c>
      <c r="B4738" t="s">
        <v>284</v>
      </c>
      <c r="C4738" t="s">
        <v>309</v>
      </c>
      <c r="D4738" t="s">
        <v>477</v>
      </c>
      <c r="E4738" t="s">
        <v>185</v>
      </c>
      <c r="F4738" t="s">
        <v>186</v>
      </c>
      <c r="G4738" s="133">
        <v>21</v>
      </c>
      <c r="H4738" t="s">
        <v>254</v>
      </c>
      <c r="I4738" t="s">
        <v>525</v>
      </c>
      <c r="J4738" t="s">
        <v>526</v>
      </c>
      <c r="K4738" s="327">
        <v>191</v>
      </c>
      <c r="L4738" s="326">
        <v>0.28130000829696661</v>
      </c>
      <c r="N4738" s="327">
        <v>1273</v>
      </c>
      <c r="O4738" s="326">
        <v>0.27358999848365778</v>
      </c>
      <c r="Q4738" s="327">
        <v>30917</v>
      </c>
      <c r="R4738" s="326">
        <v>0.25056999921798712</v>
      </c>
      <c r="S4738" s="325"/>
    </row>
    <row r="4739" spans="1:19" x14ac:dyDescent="0.25">
      <c r="A4739" t="s">
        <v>478</v>
      </c>
      <c r="B4739" t="s">
        <v>284</v>
      </c>
      <c r="C4739" t="s">
        <v>309</v>
      </c>
      <c r="D4739" t="s">
        <v>477</v>
      </c>
      <c r="E4739" t="s">
        <v>185</v>
      </c>
      <c r="F4739" t="s">
        <v>186</v>
      </c>
      <c r="G4739">
        <v>21</v>
      </c>
      <c r="H4739" t="s">
        <v>254</v>
      </c>
      <c r="I4739" t="s">
        <v>525</v>
      </c>
      <c r="J4739" t="s">
        <v>259</v>
      </c>
      <c r="K4739" s="142">
        <v>133</v>
      </c>
      <c r="L4739" s="326">
        <v>0.19587999582290649</v>
      </c>
      <c r="N4739" s="142">
        <v>1010</v>
      </c>
      <c r="O4739" s="326">
        <v>0.21705999970436099</v>
      </c>
      <c r="Q4739" s="142">
        <v>23351</v>
      </c>
      <c r="R4739" s="326">
        <v>0.18925000727176669</v>
      </c>
    </row>
    <row r="4740" spans="1:19" x14ac:dyDescent="0.25">
      <c r="A4740" t="s">
        <v>478</v>
      </c>
      <c r="B4740" t="s">
        <v>284</v>
      </c>
      <c r="C4740" t="s">
        <v>309</v>
      </c>
      <c r="D4740" t="s">
        <v>477</v>
      </c>
      <c r="E4740" t="s">
        <v>185</v>
      </c>
      <c r="F4740" t="s">
        <v>186</v>
      </c>
      <c r="G4740">
        <v>21</v>
      </c>
      <c r="H4740" t="s">
        <v>254</v>
      </c>
      <c r="I4740" t="s">
        <v>525</v>
      </c>
      <c r="J4740" t="s">
        <v>260</v>
      </c>
      <c r="K4740" s="142">
        <v>113</v>
      </c>
      <c r="L4740" s="326">
        <v>0.16641999781131739</v>
      </c>
      <c r="N4740" s="142">
        <v>734</v>
      </c>
      <c r="O4740" s="326">
        <v>0.15774999558925629</v>
      </c>
      <c r="Q4740" s="142">
        <v>17285</v>
      </c>
      <c r="R4740" s="326">
        <v>0.14009000360965729</v>
      </c>
    </row>
    <row r="4741" spans="1:19" x14ac:dyDescent="0.25">
      <c r="A4741" t="s">
        <v>478</v>
      </c>
      <c r="B4741" t="s">
        <v>284</v>
      </c>
      <c r="C4741" t="s">
        <v>309</v>
      </c>
      <c r="D4741" t="s">
        <v>477</v>
      </c>
      <c r="E4741" t="s">
        <v>185</v>
      </c>
      <c r="F4741" t="s">
        <v>186</v>
      </c>
      <c r="G4741" s="133">
        <v>21</v>
      </c>
      <c r="H4741" t="s">
        <v>254</v>
      </c>
      <c r="I4741" t="s">
        <v>521</v>
      </c>
      <c r="J4741" t="s">
        <v>524</v>
      </c>
      <c r="K4741" s="327">
        <v>587</v>
      </c>
      <c r="L4741" s="326">
        <v>0.86450999975204468</v>
      </c>
      <c r="M4741" s="326">
        <v>0.88938999176025391</v>
      </c>
      <c r="N4741" s="327">
        <v>3853</v>
      </c>
      <c r="O4741" s="326">
        <v>0.82806998491287231</v>
      </c>
      <c r="P4741" s="326">
        <v>0.85074001550674438</v>
      </c>
      <c r="Q4741" s="327">
        <v>99716</v>
      </c>
      <c r="R4741" s="326">
        <v>0.80817002058029175</v>
      </c>
      <c r="S4741" s="325">
        <v>0.84360998868942261</v>
      </c>
    </row>
    <row r="4742" spans="1:19" x14ac:dyDescent="0.25">
      <c r="A4742" t="s">
        <v>478</v>
      </c>
      <c r="B4742" t="s">
        <v>284</v>
      </c>
      <c r="C4742" t="s">
        <v>309</v>
      </c>
      <c r="D4742" t="s">
        <v>477</v>
      </c>
      <c r="E4742" t="s">
        <v>185</v>
      </c>
      <c r="F4742" t="s">
        <v>186</v>
      </c>
      <c r="G4742" s="133">
        <v>21</v>
      </c>
      <c r="H4742" t="s">
        <v>254</v>
      </c>
      <c r="I4742" t="s">
        <v>521</v>
      </c>
      <c r="J4742" t="s">
        <v>523</v>
      </c>
      <c r="K4742" s="327">
        <v>46</v>
      </c>
      <c r="L4742" s="326">
        <v>6.7749999463558197E-2</v>
      </c>
      <c r="M4742" s="326">
        <v>6.9700002670288086E-2</v>
      </c>
      <c r="N4742" s="327">
        <v>409</v>
      </c>
      <c r="O4742" s="326">
        <v>8.789999783039093E-2</v>
      </c>
      <c r="P4742" s="326">
        <v>9.0309999883174896E-2</v>
      </c>
      <c r="Q4742" s="327">
        <v>10969</v>
      </c>
      <c r="R4742" s="326">
        <v>8.8899999856948853E-2</v>
      </c>
      <c r="S4742" s="325">
        <v>9.2799998819828033E-2</v>
      </c>
    </row>
    <row r="4743" spans="1:19" x14ac:dyDescent="0.25">
      <c r="A4743" t="s">
        <v>478</v>
      </c>
      <c r="B4743" t="s">
        <v>284</v>
      </c>
      <c r="C4743" t="s">
        <v>309</v>
      </c>
      <c r="D4743" t="s">
        <v>477</v>
      </c>
      <c r="E4743" t="s">
        <v>185</v>
      </c>
      <c r="F4743" t="s">
        <v>186</v>
      </c>
      <c r="G4743" s="133">
        <v>21</v>
      </c>
      <c r="H4743" t="s">
        <v>254</v>
      </c>
      <c r="I4743" t="s">
        <v>521</v>
      </c>
      <c r="J4743" t="s">
        <v>522</v>
      </c>
      <c r="K4743" s="327">
        <v>27</v>
      </c>
      <c r="L4743" s="326">
        <v>3.9760001003742218E-2</v>
      </c>
      <c r="M4743" s="326">
        <v>4.0910001844167709E-2</v>
      </c>
      <c r="N4743" s="327">
        <v>267</v>
      </c>
      <c r="O4743" s="326">
        <v>5.737999826669693E-2</v>
      </c>
      <c r="P4743" s="326">
        <v>5.8949999511241913E-2</v>
      </c>
      <c r="Q4743" s="327">
        <v>7517</v>
      </c>
      <c r="R4743" s="326">
        <v>6.0920000076293952E-2</v>
      </c>
      <c r="S4743" s="325">
        <v>6.3589997589588165E-2</v>
      </c>
    </row>
    <row r="4744" spans="1:19" x14ac:dyDescent="0.25">
      <c r="A4744" t="s">
        <v>478</v>
      </c>
      <c r="B4744" t="s">
        <v>284</v>
      </c>
      <c r="C4744" t="s">
        <v>309</v>
      </c>
      <c r="D4744" t="s">
        <v>477</v>
      </c>
      <c r="E4744" t="s">
        <v>185</v>
      </c>
      <c r="F4744" t="s">
        <v>186</v>
      </c>
      <c r="G4744" s="133">
        <v>21</v>
      </c>
      <c r="H4744" t="s">
        <v>254</v>
      </c>
      <c r="I4744" t="s">
        <v>521</v>
      </c>
      <c r="J4744" t="s">
        <v>438</v>
      </c>
      <c r="K4744" s="327">
        <v>19</v>
      </c>
      <c r="L4744" s="326">
        <v>2.7979999780654911E-2</v>
      </c>
      <c r="N4744" s="327">
        <v>124</v>
      </c>
      <c r="O4744" s="326">
        <v>2.665000036358833E-2</v>
      </c>
      <c r="Q4744" s="327">
        <v>5183</v>
      </c>
      <c r="R4744" s="326">
        <v>4.2010001838207238E-2</v>
      </c>
      <c r="S4744" s="325"/>
    </row>
    <row r="4745" spans="1:19" x14ac:dyDescent="0.25">
      <c r="A4745" t="s">
        <v>478</v>
      </c>
      <c r="B4745" t="s">
        <v>284</v>
      </c>
      <c r="C4745" t="s">
        <v>309</v>
      </c>
      <c r="D4745" t="s">
        <v>477</v>
      </c>
      <c r="E4745" t="s">
        <v>185</v>
      </c>
      <c r="F4745" t="s">
        <v>186</v>
      </c>
      <c r="G4745" s="133">
        <v>21</v>
      </c>
      <c r="H4745" t="s">
        <v>254</v>
      </c>
      <c r="I4745" t="s">
        <v>517</v>
      </c>
      <c r="J4745" t="s">
        <v>520</v>
      </c>
      <c r="K4745" s="327">
        <v>218</v>
      </c>
      <c r="L4745" s="326">
        <v>0.32106000185012817</v>
      </c>
      <c r="N4745" s="327">
        <v>1657</v>
      </c>
      <c r="O4745" s="326">
        <v>0.35611000657081598</v>
      </c>
      <c r="Q4745" s="327">
        <v>43571</v>
      </c>
      <c r="R4745" s="326">
        <v>0.35313001275062561</v>
      </c>
      <c r="S4745" s="325"/>
    </row>
    <row r="4746" spans="1:19" x14ac:dyDescent="0.25">
      <c r="A4746" t="s">
        <v>478</v>
      </c>
      <c r="B4746" t="s">
        <v>284</v>
      </c>
      <c r="C4746" t="s">
        <v>309</v>
      </c>
      <c r="D4746" t="s">
        <v>477</v>
      </c>
      <c r="E4746" t="s">
        <v>185</v>
      </c>
      <c r="F4746" t="s">
        <v>186</v>
      </c>
      <c r="G4746" s="133">
        <v>21</v>
      </c>
      <c r="H4746" t="s">
        <v>254</v>
      </c>
      <c r="I4746" t="s">
        <v>517</v>
      </c>
      <c r="J4746" t="s">
        <v>519</v>
      </c>
      <c r="K4746" s="327">
        <v>207</v>
      </c>
      <c r="L4746" s="326">
        <v>0.30485999584197998</v>
      </c>
      <c r="N4746" s="327">
        <v>1331</v>
      </c>
      <c r="O4746" s="326">
        <v>0.28604999184608459</v>
      </c>
      <c r="Q4746" s="327">
        <v>34904</v>
      </c>
      <c r="R4746" s="326">
        <v>0.28288999199867249</v>
      </c>
      <c r="S4746" s="325"/>
    </row>
    <row r="4747" spans="1:19" x14ac:dyDescent="0.25">
      <c r="A4747" t="s">
        <v>478</v>
      </c>
      <c r="B4747" t="s">
        <v>284</v>
      </c>
      <c r="C4747" t="s">
        <v>309</v>
      </c>
      <c r="D4747" t="s">
        <v>477</v>
      </c>
      <c r="E4747" t="s">
        <v>185</v>
      </c>
      <c r="F4747" t="s">
        <v>186</v>
      </c>
      <c r="G4747">
        <v>21</v>
      </c>
      <c r="H4747" t="s">
        <v>254</v>
      </c>
      <c r="I4747" t="s">
        <v>517</v>
      </c>
      <c r="J4747" t="s">
        <v>518</v>
      </c>
      <c r="K4747" s="142">
        <v>254</v>
      </c>
      <c r="L4747" s="326">
        <v>0.37408000230789179</v>
      </c>
      <c r="N4747" s="142">
        <v>1665</v>
      </c>
      <c r="O4747" s="326">
        <v>0.3578299880027771</v>
      </c>
      <c r="Q4747" s="142">
        <v>44910</v>
      </c>
      <c r="R4747" s="326">
        <v>0.3639799952507019</v>
      </c>
    </row>
    <row r="4748" spans="1:19" x14ac:dyDescent="0.25">
      <c r="A4748" t="s">
        <v>478</v>
      </c>
      <c r="B4748" t="s">
        <v>284</v>
      </c>
      <c r="C4748" t="s">
        <v>309</v>
      </c>
      <c r="D4748" t="s">
        <v>477</v>
      </c>
      <c r="E4748" t="s">
        <v>185</v>
      </c>
      <c r="F4748" t="s">
        <v>186</v>
      </c>
      <c r="G4748" s="133">
        <v>21</v>
      </c>
      <c r="H4748" t="s">
        <v>254</v>
      </c>
      <c r="I4748" t="s">
        <v>513</v>
      </c>
      <c r="J4748" t="s">
        <v>516</v>
      </c>
      <c r="K4748" s="327">
        <v>16</v>
      </c>
      <c r="L4748" s="326">
        <v>2.3560000583529469E-2</v>
      </c>
      <c r="M4748" s="326">
        <v>2.446000091731548E-2</v>
      </c>
      <c r="N4748" s="327">
        <v>136</v>
      </c>
      <c r="O4748" s="326">
        <v>2.9230000451207161E-2</v>
      </c>
      <c r="P4748" s="326">
        <v>3.1679999083280563E-2</v>
      </c>
      <c r="Q4748" s="327">
        <v>4179</v>
      </c>
      <c r="R4748" s="326">
        <v>3.3870000392198563E-2</v>
      </c>
      <c r="S4748" s="325">
        <v>3.8320001214742661E-2</v>
      </c>
    </row>
    <row r="4749" spans="1:19" x14ac:dyDescent="0.25">
      <c r="A4749" t="s">
        <v>478</v>
      </c>
      <c r="B4749" t="s">
        <v>284</v>
      </c>
      <c r="C4749" t="s">
        <v>309</v>
      </c>
      <c r="D4749" t="s">
        <v>477</v>
      </c>
      <c r="E4749" t="s">
        <v>185</v>
      </c>
      <c r="F4749" t="s">
        <v>186</v>
      </c>
      <c r="G4749" s="133">
        <v>21</v>
      </c>
      <c r="H4749" t="s">
        <v>254</v>
      </c>
      <c r="I4749" t="s">
        <v>513</v>
      </c>
      <c r="J4749" t="s">
        <v>515</v>
      </c>
      <c r="K4749" s="327">
        <v>60</v>
      </c>
      <c r="L4749" s="326">
        <v>8.8370002806186676E-2</v>
      </c>
      <c r="M4749" s="326">
        <v>9.1739997267723083E-2</v>
      </c>
      <c r="N4749" s="327">
        <v>493</v>
      </c>
      <c r="O4749" s="326">
        <v>0.1059499979019165</v>
      </c>
      <c r="P4749" s="326">
        <v>0.1148400008678436</v>
      </c>
      <c r="Q4749" s="327">
        <v>13286</v>
      </c>
      <c r="R4749" s="326">
        <v>0.1076800003647804</v>
      </c>
      <c r="S4749" s="325">
        <v>0.12182000279426571</v>
      </c>
    </row>
    <row r="4750" spans="1:19" x14ac:dyDescent="0.25">
      <c r="A4750" t="s">
        <v>478</v>
      </c>
      <c r="B4750" t="s">
        <v>284</v>
      </c>
      <c r="C4750" t="s">
        <v>309</v>
      </c>
      <c r="D4750" t="s">
        <v>477</v>
      </c>
      <c r="E4750" t="s">
        <v>185</v>
      </c>
      <c r="F4750" t="s">
        <v>186</v>
      </c>
      <c r="G4750">
        <v>21</v>
      </c>
      <c r="H4750" t="s">
        <v>254</v>
      </c>
      <c r="I4750" t="s">
        <v>513</v>
      </c>
      <c r="J4750" t="s">
        <v>514</v>
      </c>
      <c r="K4750" s="142">
        <v>578</v>
      </c>
      <c r="L4750" s="326">
        <v>0.85124999284744263</v>
      </c>
      <c r="M4750" s="326">
        <v>0.88379001617431641</v>
      </c>
      <c r="N4750" s="142">
        <v>3664</v>
      </c>
      <c r="O4750" s="326">
        <v>0.78745001554489136</v>
      </c>
      <c r="P4750" s="326">
        <v>0.85347998142242432</v>
      </c>
      <c r="Q4750" s="142">
        <v>91601</v>
      </c>
      <c r="R4750" s="326">
        <v>0.74239999055862427</v>
      </c>
      <c r="S4750" s="326">
        <v>0.83986997604370117</v>
      </c>
    </row>
    <row r="4751" spans="1:19" x14ac:dyDescent="0.25">
      <c r="A4751" t="s">
        <v>478</v>
      </c>
      <c r="B4751" t="s">
        <v>284</v>
      </c>
      <c r="C4751" t="s">
        <v>309</v>
      </c>
      <c r="D4751" t="s">
        <v>477</v>
      </c>
      <c r="E4751" t="s">
        <v>185</v>
      </c>
      <c r="F4751" t="s">
        <v>186</v>
      </c>
      <c r="G4751">
        <v>21</v>
      </c>
      <c r="H4751" t="s">
        <v>254</v>
      </c>
      <c r="I4751" t="s">
        <v>513</v>
      </c>
      <c r="J4751" t="s">
        <v>512</v>
      </c>
      <c r="K4751" s="142">
        <v>25</v>
      </c>
      <c r="L4751" s="326">
        <v>3.6819998174905777E-2</v>
      </c>
      <c r="N4751" s="142">
        <v>360</v>
      </c>
      <c r="O4751" s="326">
        <v>7.7370002865791321E-2</v>
      </c>
      <c r="Q4751" s="142">
        <v>14319</v>
      </c>
      <c r="R4751" s="326">
        <v>0.11604999750852581</v>
      </c>
    </row>
    <row r="4752" spans="1:19" x14ac:dyDescent="0.25">
      <c r="A4752" t="s">
        <v>478</v>
      </c>
      <c r="B4752" t="s">
        <v>284</v>
      </c>
      <c r="C4752" t="s">
        <v>309</v>
      </c>
      <c r="D4752" t="s">
        <v>477</v>
      </c>
      <c r="E4752" t="s">
        <v>185</v>
      </c>
      <c r="F4752" t="s">
        <v>186</v>
      </c>
      <c r="G4752" s="133">
        <v>21</v>
      </c>
      <c r="H4752" t="s">
        <v>254</v>
      </c>
      <c r="I4752" t="s">
        <v>575</v>
      </c>
      <c r="J4752" t="s">
        <v>511</v>
      </c>
      <c r="K4752" s="327">
        <v>2</v>
      </c>
      <c r="L4752" s="326">
        <v>2.9500001110136509E-3</v>
      </c>
      <c r="M4752" s="326">
        <v>2.9599999543279409E-3</v>
      </c>
      <c r="N4752" s="327">
        <v>24</v>
      </c>
      <c r="O4752" s="326">
        <v>5.1600001752376556E-3</v>
      </c>
      <c r="P4752" s="326">
        <v>5.350000225007534E-3</v>
      </c>
      <c r="Q4752" s="327">
        <v>5100</v>
      </c>
      <c r="R4752" s="326">
        <v>4.1329998522996902E-2</v>
      </c>
      <c r="S4752" s="325">
        <v>4.4070001691579819E-2</v>
      </c>
    </row>
    <row r="4753" spans="1:19" x14ac:dyDescent="0.25">
      <c r="A4753" t="s">
        <v>478</v>
      </c>
      <c r="B4753" t="s">
        <v>284</v>
      </c>
      <c r="C4753" t="s">
        <v>309</v>
      </c>
      <c r="D4753" t="s">
        <v>477</v>
      </c>
      <c r="E4753" t="s">
        <v>185</v>
      </c>
      <c r="F4753" t="s">
        <v>186</v>
      </c>
      <c r="G4753" s="133">
        <v>21</v>
      </c>
      <c r="H4753" t="s">
        <v>254</v>
      </c>
      <c r="I4753" t="s">
        <v>575</v>
      </c>
      <c r="J4753" t="s">
        <v>510</v>
      </c>
      <c r="K4753" s="327">
        <v>2</v>
      </c>
      <c r="L4753" s="326">
        <v>2.9500001110136509E-3</v>
      </c>
      <c r="M4753" s="326">
        <v>2.9599999543279409E-3</v>
      </c>
      <c r="N4753" s="327">
        <v>6</v>
      </c>
      <c r="O4753" s="326">
        <v>1.2900000438094139E-3</v>
      </c>
      <c r="P4753" s="326">
        <v>1.3399999588727951E-3</v>
      </c>
      <c r="Q4753" s="327">
        <v>2781</v>
      </c>
      <c r="R4753" s="326">
        <v>2.2539999336004261E-2</v>
      </c>
      <c r="S4753" s="325">
        <v>2.4029999971389771E-2</v>
      </c>
    </row>
    <row r="4754" spans="1:19" x14ac:dyDescent="0.25">
      <c r="A4754" t="s">
        <v>478</v>
      </c>
      <c r="B4754" t="s">
        <v>284</v>
      </c>
      <c r="C4754" t="s">
        <v>309</v>
      </c>
      <c r="D4754" t="s">
        <v>477</v>
      </c>
      <c r="E4754" t="s">
        <v>185</v>
      </c>
      <c r="F4754" t="s">
        <v>186</v>
      </c>
      <c r="G4754" s="133">
        <v>21</v>
      </c>
      <c r="H4754" t="s">
        <v>254</v>
      </c>
      <c r="I4754" t="s">
        <v>575</v>
      </c>
      <c r="J4754" t="s">
        <v>509</v>
      </c>
      <c r="K4754" s="327">
        <v>2</v>
      </c>
      <c r="L4754" s="326">
        <v>2.9500001110136509E-3</v>
      </c>
      <c r="M4754" s="326">
        <v>2.9599999543279409E-3</v>
      </c>
      <c r="N4754" s="327">
        <v>13</v>
      </c>
      <c r="O4754" s="326">
        <v>2.79000005684793E-3</v>
      </c>
      <c r="P4754" s="326">
        <v>2.899999963119626E-3</v>
      </c>
      <c r="Q4754" s="327">
        <v>909</v>
      </c>
      <c r="R4754" s="326">
        <v>7.3699997738003731E-3</v>
      </c>
      <c r="S4754" s="325">
        <v>7.8499997034668922E-3</v>
      </c>
    </row>
    <row r="4755" spans="1:19" x14ac:dyDescent="0.25">
      <c r="A4755" t="s">
        <v>478</v>
      </c>
      <c r="B4755" t="s">
        <v>284</v>
      </c>
      <c r="C4755" t="s">
        <v>309</v>
      </c>
      <c r="D4755" t="s">
        <v>477</v>
      </c>
      <c r="E4755" t="s">
        <v>185</v>
      </c>
      <c r="F4755" t="s">
        <v>186</v>
      </c>
      <c r="G4755" s="133">
        <v>21</v>
      </c>
      <c r="H4755" t="s">
        <v>254</v>
      </c>
      <c r="I4755" t="s">
        <v>575</v>
      </c>
      <c r="J4755" t="s">
        <v>508</v>
      </c>
      <c r="K4755" s="327">
        <v>2</v>
      </c>
      <c r="L4755" s="326">
        <v>2.9500001110136509E-3</v>
      </c>
      <c r="M4755" s="326">
        <v>2.9599999543279409E-3</v>
      </c>
      <c r="N4755" s="327">
        <v>11</v>
      </c>
      <c r="O4755" s="326">
        <v>2.360000042244792E-3</v>
      </c>
      <c r="P4755" s="326">
        <v>2.4500000290572639E-3</v>
      </c>
      <c r="Q4755" s="327">
        <v>2219</v>
      </c>
      <c r="R4755" s="326">
        <v>1.7980000004172329E-2</v>
      </c>
      <c r="S4755" s="325">
        <v>1.9169999286532399E-2</v>
      </c>
    </row>
    <row r="4756" spans="1:19" x14ac:dyDescent="0.25">
      <c r="A4756" t="s">
        <v>478</v>
      </c>
      <c r="B4756" t="s">
        <v>284</v>
      </c>
      <c r="C4756" t="s">
        <v>309</v>
      </c>
      <c r="D4756" t="s">
        <v>477</v>
      </c>
      <c r="E4756" t="s">
        <v>185</v>
      </c>
      <c r="F4756" t="s">
        <v>186</v>
      </c>
      <c r="G4756">
        <v>21</v>
      </c>
      <c r="H4756" t="s">
        <v>254</v>
      </c>
      <c r="I4756" t="s">
        <v>575</v>
      </c>
      <c r="J4756" t="s">
        <v>438</v>
      </c>
      <c r="K4756" s="142">
        <v>3</v>
      </c>
      <c r="L4756" s="326">
        <v>4.4200001284480086E-3</v>
      </c>
      <c r="N4756" s="142">
        <v>168</v>
      </c>
      <c r="O4756" s="326">
        <v>3.6109998822212219E-2</v>
      </c>
      <c r="Q4756" s="142">
        <v>7648</v>
      </c>
      <c r="R4756" s="326">
        <v>6.1980001628398902E-2</v>
      </c>
    </row>
    <row r="4757" spans="1:19" x14ac:dyDescent="0.25">
      <c r="A4757" t="s">
        <v>478</v>
      </c>
      <c r="B4757" t="s">
        <v>284</v>
      </c>
      <c r="C4757" t="s">
        <v>309</v>
      </c>
      <c r="D4757" t="s">
        <v>477</v>
      </c>
      <c r="E4757" t="s">
        <v>185</v>
      </c>
      <c r="F4757" t="s">
        <v>186</v>
      </c>
      <c r="G4757">
        <v>21</v>
      </c>
      <c r="H4757" t="s">
        <v>254</v>
      </c>
      <c r="I4757" t="s">
        <v>575</v>
      </c>
      <c r="J4757" t="s">
        <v>507</v>
      </c>
      <c r="K4757" s="142">
        <v>668</v>
      </c>
      <c r="L4757" s="326">
        <v>0.98379999399185181</v>
      </c>
      <c r="M4757" s="326">
        <v>0.98817002773284912</v>
      </c>
      <c r="N4757" s="142">
        <v>4431</v>
      </c>
      <c r="O4757" s="326">
        <v>0.95228999853134155</v>
      </c>
      <c r="P4757" s="326">
        <v>0.98795998096466064</v>
      </c>
      <c r="Q4757" s="142">
        <v>104728</v>
      </c>
      <c r="R4757" s="326">
        <v>0.84878998994827271</v>
      </c>
      <c r="S4757" s="326">
        <v>0.90487998723983765</v>
      </c>
    </row>
    <row r="4758" spans="1:19" x14ac:dyDescent="0.25">
      <c r="A4758" t="s">
        <v>478</v>
      </c>
      <c r="B4758" t="s">
        <v>284</v>
      </c>
      <c r="C4758" t="s">
        <v>309</v>
      </c>
      <c r="D4758" t="s">
        <v>477</v>
      </c>
      <c r="E4758" t="s">
        <v>185</v>
      </c>
      <c r="F4758" t="s">
        <v>186</v>
      </c>
      <c r="G4758" s="133">
        <v>21</v>
      </c>
      <c r="H4758" t="s">
        <v>254</v>
      </c>
      <c r="I4758" t="s">
        <v>576</v>
      </c>
      <c r="J4758" t="s">
        <v>485</v>
      </c>
      <c r="K4758" s="327">
        <v>0</v>
      </c>
      <c r="L4758" s="326">
        <v>0</v>
      </c>
      <c r="N4758" s="327">
        <v>0</v>
      </c>
      <c r="O4758" s="326">
        <v>0</v>
      </c>
      <c r="Q4758" s="327">
        <v>2</v>
      </c>
      <c r="R4758" s="326">
        <v>1.99999994947575E-5</v>
      </c>
      <c r="S4758" s="325">
        <v>0.5</v>
      </c>
    </row>
    <row r="4759" spans="1:19" x14ac:dyDescent="0.25">
      <c r="A4759" t="s">
        <v>478</v>
      </c>
      <c r="B4759" t="s">
        <v>284</v>
      </c>
      <c r="C4759" t="s">
        <v>309</v>
      </c>
      <c r="D4759" t="s">
        <v>477</v>
      </c>
      <c r="E4759" t="s">
        <v>185</v>
      </c>
      <c r="F4759" t="s">
        <v>186</v>
      </c>
      <c r="G4759" s="133">
        <v>21</v>
      </c>
      <c r="H4759" t="s">
        <v>254</v>
      </c>
      <c r="I4759" t="s">
        <v>576</v>
      </c>
      <c r="J4759" t="s">
        <v>484</v>
      </c>
      <c r="K4759" s="327">
        <v>0</v>
      </c>
      <c r="L4759" s="326">
        <v>0</v>
      </c>
      <c r="N4759" s="327">
        <v>0</v>
      </c>
      <c r="O4759" s="326">
        <v>0</v>
      </c>
      <c r="Q4759" s="327">
        <v>2</v>
      </c>
      <c r="R4759" s="326">
        <v>1.99999994947575E-5</v>
      </c>
      <c r="S4759" s="325">
        <v>0.5</v>
      </c>
    </row>
    <row r="4760" spans="1:19" x14ac:dyDescent="0.25">
      <c r="A4760" t="s">
        <v>478</v>
      </c>
      <c r="B4760" t="s">
        <v>284</v>
      </c>
      <c r="C4760" t="s">
        <v>309</v>
      </c>
      <c r="D4760" t="s">
        <v>477</v>
      </c>
      <c r="E4760" t="s">
        <v>185</v>
      </c>
      <c r="F4760" t="s">
        <v>186</v>
      </c>
      <c r="G4760" s="133">
        <v>21</v>
      </c>
      <c r="H4760" t="s">
        <v>254</v>
      </c>
      <c r="I4760" t="s">
        <v>576</v>
      </c>
      <c r="J4760" t="s">
        <v>438</v>
      </c>
      <c r="K4760" s="327">
        <v>679</v>
      </c>
      <c r="L4760" s="326">
        <v>1</v>
      </c>
      <c r="N4760" s="327">
        <v>4653</v>
      </c>
      <c r="O4760" s="326">
        <v>1</v>
      </c>
      <c r="Q4760" s="327">
        <v>123381</v>
      </c>
      <c r="R4760" s="326">
        <v>0.99997001886367798</v>
      </c>
      <c r="S4760" s="325"/>
    </row>
    <row r="4761" spans="1:19" x14ac:dyDescent="0.25">
      <c r="A4761" t="s">
        <v>478</v>
      </c>
      <c r="B4761" t="s">
        <v>284</v>
      </c>
      <c r="C4761" t="s">
        <v>309</v>
      </c>
      <c r="D4761" t="s">
        <v>477</v>
      </c>
      <c r="E4761" t="s">
        <v>185</v>
      </c>
      <c r="F4761" t="s">
        <v>186</v>
      </c>
      <c r="G4761" s="133">
        <v>21</v>
      </c>
      <c r="H4761" t="s">
        <v>254</v>
      </c>
      <c r="I4761" t="s">
        <v>504</v>
      </c>
      <c r="J4761" t="s">
        <v>506</v>
      </c>
      <c r="K4761" s="327">
        <v>25</v>
      </c>
      <c r="L4761" s="326">
        <v>3.6819998174905777E-2</v>
      </c>
      <c r="N4761" s="327">
        <v>360</v>
      </c>
      <c r="O4761" s="326">
        <v>7.7370002865791321E-2</v>
      </c>
      <c r="Q4761" s="327">
        <v>14319</v>
      </c>
      <c r="R4761" s="326">
        <v>0.11604999750852581</v>
      </c>
      <c r="S4761" s="325"/>
    </row>
    <row r="4762" spans="1:19" x14ac:dyDescent="0.25">
      <c r="A4762" t="s">
        <v>478</v>
      </c>
      <c r="B4762" t="s">
        <v>284</v>
      </c>
      <c r="C4762" t="s">
        <v>309</v>
      </c>
      <c r="D4762" t="s">
        <v>477</v>
      </c>
      <c r="E4762" t="s">
        <v>185</v>
      </c>
      <c r="F4762" t="s">
        <v>186</v>
      </c>
      <c r="G4762" s="133">
        <v>21</v>
      </c>
      <c r="H4762" t="s">
        <v>254</v>
      </c>
      <c r="I4762" t="s">
        <v>504</v>
      </c>
      <c r="J4762" t="s">
        <v>424</v>
      </c>
      <c r="K4762" s="327">
        <v>60</v>
      </c>
      <c r="L4762" s="326">
        <v>8.8370002806186676E-2</v>
      </c>
      <c r="M4762" s="326">
        <v>9.1739997267723083E-2</v>
      </c>
      <c r="N4762" s="327">
        <v>493</v>
      </c>
      <c r="O4762" s="326">
        <v>0.1059499979019165</v>
      </c>
      <c r="P4762" s="326">
        <v>0.1148400008678436</v>
      </c>
      <c r="Q4762" s="327">
        <v>13286</v>
      </c>
      <c r="R4762" s="326">
        <v>0.1076800003647804</v>
      </c>
      <c r="S4762" s="325">
        <v>0.12182000279426571</v>
      </c>
    </row>
    <row r="4763" spans="1:19" x14ac:dyDescent="0.25">
      <c r="A4763" t="s">
        <v>478</v>
      </c>
      <c r="B4763" t="s">
        <v>284</v>
      </c>
      <c r="C4763" t="s">
        <v>309</v>
      </c>
      <c r="D4763" t="s">
        <v>477</v>
      </c>
      <c r="E4763" t="s">
        <v>185</v>
      </c>
      <c r="F4763" t="s">
        <v>186</v>
      </c>
      <c r="G4763" s="133">
        <v>21</v>
      </c>
      <c r="H4763" t="s">
        <v>254</v>
      </c>
      <c r="I4763" t="s">
        <v>504</v>
      </c>
      <c r="J4763" t="s">
        <v>455</v>
      </c>
      <c r="K4763" s="327">
        <v>262</v>
      </c>
      <c r="L4763" s="326">
        <v>0.38585999608039862</v>
      </c>
      <c r="M4763" s="326">
        <v>0.40060999989509583</v>
      </c>
      <c r="N4763" s="327">
        <v>1733</v>
      </c>
      <c r="O4763" s="326">
        <v>0.37244999408721918</v>
      </c>
      <c r="P4763" s="326">
        <v>0.40367999672889709</v>
      </c>
      <c r="Q4763" s="327">
        <v>43045</v>
      </c>
      <c r="R4763" s="326">
        <v>0.34887000918388372</v>
      </c>
      <c r="S4763" s="325">
        <v>0.39467000961303711</v>
      </c>
    </row>
    <row r="4764" spans="1:19" x14ac:dyDescent="0.25">
      <c r="A4764" t="s">
        <v>478</v>
      </c>
      <c r="B4764" t="s">
        <v>284</v>
      </c>
      <c r="C4764" t="s">
        <v>309</v>
      </c>
      <c r="D4764" t="s">
        <v>477</v>
      </c>
      <c r="E4764" t="s">
        <v>185</v>
      </c>
      <c r="F4764" t="s">
        <v>186</v>
      </c>
      <c r="G4764">
        <v>21</v>
      </c>
      <c r="H4764" t="s">
        <v>254</v>
      </c>
      <c r="I4764" t="s">
        <v>504</v>
      </c>
      <c r="J4764" t="s">
        <v>505</v>
      </c>
      <c r="K4764" s="142">
        <v>272</v>
      </c>
      <c r="L4764" s="326">
        <v>0.40059000253677368</v>
      </c>
      <c r="M4764" s="326">
        <v>0.41589999198913569</v>
      </c>
      <c r="N4764" s="142">
        <v>1745</v>
      </c>
      <c r="O4764" s="326">
        <v>0.37503001093864441</v>
      </c>
      <c r="P4764" s="326">
        <v>0.40648001432418818</v>
      </c>
      <c r="Q4764" s="142">
        <v>42835</v>
      </c>
      <c r="R4764" s="326">
        <v>0.34716999530792242</v>
      </c>
      <c r="S4764" s="326">
        <v>0.39274001121521002</v>
      </c>
    </row>
    <row r="4765" spans="1:19" x14ac:dyDescent="0.25">
      <c r="A4765" t="s">
        <v>478</v>
      </c>
      <c r="B4765" t="s">
        <v>284</v>
      </c>
      <c r="C4765" t="s">
        <v>309</v>
      </c>
      <c r="D4765" t="s">
        <v>477</v>
      </c>
      <c r="E4765" t="s">
        <v>185</v>
      </c>
      <c r="F4765" t="s">
        <v>186</v>
      </c>
      <c r="G4765" s="133">
        <v>21</v>
      </c>
      <c r="H4765" t="s">
        <v>254</v>
      </c>
      <c r="I4765" t="s">
        <v>504</v>
      </c>
      <c r="J4765" t="s">
        <v>503</v>
      </c>
      <c r="K4765" s="327">
        <v>60</v>
      </c>
      <c r="L4765" s="326">
        <v>8.8370002806186676E-2</v>
      </c>
      <c r="M4765" s="326">
        <v>9.1739997267723083E-2</v>
      </c>
      <c r="N4765" s="327">
        <v>322</v>
      </c>
      <c r="O4765" s="326">
        <v>6.9200001657009125E-2</v>
      </c>
      <c r="P4765" s="326">
        <v>7.5010001659393311E-2</v>
      </c>
      <c r="Q4765" s="327">
        <v>9900</v>
      </c>
      <c r="R4765" s="326">
        <v>8.0239996314048767E-2</v>
      </c>
      <c r="S4765" s="325">
        <v>9.0769998729228973E-2</v>
      </c>
    </row>
    <row r="4766" spans="1:19" x14ac:dyDescent="0.25">
      <c r="A4766" t="s">
        <v>478</v>
      </c>
      <c r="B4766" t="s">
        <v>284</v>
      </c>
      <c r="C4766" t="s">
        <v>309</v>
      </c>
      <c r="D4766" t="s">
        <v>477</v>
      </c>
      <c r="E4766" t="s">
        <v>185</v>
      </c>
      <c r="F4766" t="s">
        <v>186</v>
      </c>
      <c r="G4766" s="133">
        <v>21</v>
      </c>
      <c r="H4766" t="s">
        <v>254</v>
      </c>
      <c r="I4766" t="s">
        <v>501</v>
      </c>
      <c r="J4766" t="s">
        <v>502</v>
      </c>
      <c r="K4766" s="327">
        <v>25</v>
      </c>
      <c r="L4766" s="326">
        <v>3.6819998174905777E-2</v>
      </c>
      <c r="N4766" s="327">
        <v>360</v>
      </c>
      <c r="O4766" s="326">
        <v>7.7370002865791321E-2</v>
      </c>
      <c r="Q4766" s="327">
        <v>14319</v>
      </c>
      <c r="R4766" s="326">
        <v>0.11604999750852581</v>
      </c>
      <c r="S4766" s="325"/>
    </row>
    <row r="4767" spans="1:19" x14ac:dyDescent="0.25">
      <c r="A4767" t="s">
        <v>478</v>
      </c>
      <c r="B4767" t="s">
        <v>284</v>
      </c>
      <c r="C4767" t="s">
        <v>309</v>
      </c>
      <c r="D4767" t="s">
        <v>477</v>
      </c>
      <c r="E4767" t="s">
        <v>185</v>
      </c>
      <c r="F4767" t="s">
        <v>186</v>
      </c>
      <c r="G4767" s="133">
        <v>21</v>
      </c>
      <c r="H4767" t="s">
        <v>254</v>
      </c>
      <c r="I4767" t="s">
        <v>501</v>
      </c>
      <c r="J4767" t="s">
        <v>500</v>
      </c>
      <c r="K4767" s="327">
        <v>654</v>
      </c>
      <c r="L4767" s="326">
        <v>0.96318000555038452</v>
      </c>
      <c r="M4767" s="326">
        <v>1</v>
      </c>
      <c r="N4767" s="327">
        <v>4293</v>
      </c>
      <c r="O4767" s="326">
        <v>0.92263001203536987</v>
      </c>
      <c r="P4767" s="326">
        <v>1</v>
      </c>
      <c r="Q4767" s="327">
        <v>109066</v>
      </c>
      <c r="R4767" s="326">
        <v>0.88394999504089355</v>
      </c>
      <c r="S4767" s="325">
        <v>1</v>
      </c>
    </row>
    <row r="4768" spans="1:19" x14ac:dyDescent="0.25">
      <c r="A4768" t="s">
        <v>478</v>
      </c>
      <c r="B4768" t="s">
        <v>284</v>
      </c>
      <c r="C4768" t="s">
        <v>309</v>
      </c>
      <c r="D4768" t="s">
        <v>477</v>
      </c>
      <c r="E4768" t="s">
        <v>185</v>
      </c>
      <c r="F4768" t="s">
        <v>186</v>
      </c>
      <c r="G4768" s="133">
        <v>21</v>
      </c>
      <c r="H4768" t="s">
        <v>254</v>
      </c>
      <c r="I4768" t="s">
        <v>577</v>
      </c>
      <c r="J4768" t="s">
        <v>493</v>
      </c>
      <c r="K4768" s="327">
        <v>202</v>
      </c>
      <c r="L4768" s="326">
        <v>0.29750001430511469</v>
      </c>
      <c r="N4768" s="327">
        <v>2210</v>
      </c>
      <c r="O4768" s="326">
        <v>0.47495999932289118</v>
      </c>
      <c r="Q4768" s="327">
        <v>45663</v>
      </c>
      <c r="R4768" s="326">
        <v>0.37009000778198242</v>
      </c>
      <c r="S4768" s="325"/>
    </row>
    <row r="4769" spans="1:19" x14ac:dyDescent="0.25">
      <c r="A4769" t="s">
        <v>478</v>
      </c>
      <c r="B4769" t="s">
        <v>284</v>
      </c>
      <c r="C4769" t="s">
        <v>309</v>
      </c>
      <c r="D4769" t="s">
        <v>477</v>
      </c>
      <c r="E4769" t="s">
        <v>185</v>
      </c>
      <c r="F4769" t="s">
        <v>186</v>
      </c>
      <c r="G4769" s="133">
        <v>21</v>
      </c>
      <c r="H4769" t="s">
        <v>254</v>
      </c>
      <c r="I4769" t="s">
        <v>577</v>
      </c>
      <c r="J4769" t="s">
        <v>492</v>
      </c>
      <c r="K4769" s="327">
        <v>406</v>
      </c>
      <c r="L4769" s="326">
        <v>0.59794002771377563</v>
      </c>
      <c r="M4769" s="326">
        <v>0.85114997625350952</v>
      </c>
      <c r="N4769" s="327">
        <v>2026</v>
      </c>
      <c r="O4769" s="326">
        <v>0.43542000651359558</v>
      </c>
      <c r="P4769" s="326">
        <v>0.82930999994277954</v>
      </c>
      <c r="Q4769" s="327">
        <v>63272</v>
      </c>
      <c r="R4769" s="326">
        <v>0.51279997825622559</v>
      </c>
      <c r="S4769" s="325">
        <v>0.81407999992370605</v>
      </c>
    </row>
    <row r="4770" spans="1:19" x14ac:dyDescent="0.25">
      <c r="A4770" t="s">
        <v>478</v>
      </c>
      <c r="B4770" t="s">
        <v>284</v>
      </c>
      <c r="C4770" t="s">
        <v>309</v>
      </c>
      <c r="D4770" t="s">
        <v>477</v>
      </c>
      <c r="E4770" t="s">
        <v>185</v>
      </c>
      <c r="F4770" t="s">
        <v>186</v>
      </c>
      <c r="G4770" s="133">
        <v>21</v>
      </c>
      <c r="H4770" t="s">
        <v>254</v>
      </c>
      <c r="I4770" t="s">
        <v>577</v>
      </c>
      <c r="J4770" t="s">
        <v>491</v>
      </c>
      <c r="K4770" s="327">
        <v>54</v>
      </c>
      <c r="L4770" s="326">
        <v>7.9530000686645508E-2</v>
      </c>
      <c r="M4770" s="326">
        <v>0.1132100000977516</v>
      </c>
      <c r="N4770" s="327">
        <v>262</v>
      </c>
      <c r="O4770" s="326">
        <v>5.6310001760721207E-2</v>
      </c>
      <c r="P4770" s="326">
        <v>0.10724999755620961</v>
      </c>
      <c r="Q4770" s="327">
        <v>9186</v>
      </c>
      <c r="R4770" s="326">
        <v>7.4450001120567322E-2</v>
      </c>
      <c r="S4770" s="325">
        <v>0.11818999797105791</v>
      </c>
    </row>
    <row r="4771" spans="1:19" x14ac:dyDescent="0.25">
      <c r="A4771" t="s">
        <v>478</v>
      </c>
      <c r="B4771" t="s">
        <v>284</v>
      </c>
      <c r="C4771" t="s">
        <v>309</v>
      </c>
      <c r="D4771" t="s">
        <v>477</v>
      </c>
      <c r="E4771" t="s">
        <v>185</v>
      </c>
      <c r="F4771" t="s">
        <v>186</v>
      </c>
      <c r="G4771" s="133">
        <v>21</v>
      </c>
      <c r="H4771" t="s">
        <v>254</v>
      </c>
      <c r="I4771" t="s">
        <v>577</v>
      </c>
      <c r="J4771" t="s">
        <v>490</v>
      </c>
      <c r="K4771" s="327">
        <v>10</v>
      </c>
      <c r="L4771" s="326">
        <v>1.47299999371171E-2</v>
      </c>
      <c r="M4771" s="326">
        <v>2.0959999412298199E-2</v>
      </c>
      <c r="N4771" s="327">
        <v>77</v>
      </c>
      <c r="O4771" s="326">
        <v>1.6550000756978989E-2</v>
      </c>
      <c r="P4771" s="326">
        <v>3.1520001590251923E-2</v>
      </c>
      <c r="Q4771" s="327">
        <v>3071</v>
      </c>
      <c r="R4771" s="326">
        <v>2.489000000059605E-2</v>
      </c>
      <c r="S4771" s="325">
        <v>3.9510000497102737E-2</v>
      </c>
    </row>
    <row r="4772" spans="1:19" x14ac:dyDescent="0.25">
      <c r="A4772" t="s">
        <v>478</v>
      </c>
      <c r="B4772" t="s">
        <v>284</v>
      </c>
      <c r="C4772" t="s">
        <v>309</v>
      </c>
      <c r="D4772" t="s">
        <v>477</v>
      </c>
      <c r="E4772" t="s">
        <v>185</v>
      </c>
      <c r="F4772" t="s">
        <v>186</v>
      </c>
      <c r="G4772" s="133">
        <v>21</v>
      </c>
      <c r="H4772" t="s">
        <v>254</v>
      </c>
      <c r="I4772" t="s">
        <v>577</v>
      </c>
      <c r="J4772" t="s">
        <v>489</v>
      </c>
      <c r="K4772" s="327">
        <v>5</v>
      </c>
      <c r="L4772" s="326">
        <v>7.3600001633167267E-3</v>
      </c>
      <c r="M4772" s="326">
        <v>1.04799997061491E-2</v>
      </c>
      <c r="N4772" s="327">
        <v>61</v>
      </c>
      <c r="O4772" s="326">
        <v>1.310999970883131E-2</v>
      </c>
      <c r="P4772" s="326">
        <v>2.497000060975552E-2</v>
      </c>
      <c r="Q4772" s="327">
        <v>1819</v>
      </c>
      <c r="R4772" s="326">
        <v>1.473999954760075E-2</v>
      </c>
      <c r="S4772" s="325">
        <v>2.339999936521053E-2</v>
      </c>
    </row>
    <row r="4773" spans="1:19" x14ac:dyDescent="0.25">
      <c r="A4773" t="s">
        <v>478</v>
      </c>
      <c r="B4773" t="s">
        <v>284</v>
      </c>
      <c r="C4773" t="s">
        <v>309</v>
      </c>
      <c r="D4773" t="s">
        <v>477</v>
      </c>
      <c r="E4773" t="s">
        <v>185</v>
      </c>
      <c r="F4773" t="s">
        <v>186</v>
      </c>
      <c r="G4773" s="133">
        <v>21</v>
      </c>
      <c r="H4773" t="s">
        <v>254</v>
      </c>
      <c r="I4773" t="s">
        <v>577</v>
      </c>
      <c r="J4773" t="s">
        <v>488</v>
      </c>
      <c r="K4773" s="327">
        <v>2</v>
      </c>
      <c r="L4773" s="326">
        <v>2.9500001110136509E-3</v>
      </c>
      <c r="M4773" s="326">
        <v>4.1899997740983963E-3</v>
      </c>
      <c r="N4773" s="327">
        <v>17</v>
      </c>
      <c r="O4773" s="326">
        <v>3.6500000860542059E-3</v>
      </c>
      <c r="P4773" s="326">
        <v>6.9599999114871034E-3</v>
      </c>
      <c r="Q4773" s="327">
        <v>374</v>
      </c>
      <c r="R4773" s="326">
        <v>3.03000002168119E-3</v>
      </c>
      <c r="S4773" s="325">
        <v>4.8099998384714127E-3</v>
      </c>
    </row>
    <row r="4774" spans="1:19" x14ac:dyDescent="0.25">
      <c r="A4774" t="s">
        <v>478</v>
      </c>
      <c r="B4774" t="s">
        <v>284</v>
      </c>
      <c r="C4774" t="s">
        <v>309</v>
      </c>
      <c r="D4774" t="s">
        <v>477</v>
      </c>
      <c r="E4774" t="s">
        <v>185</v>
      </c>
      <c r="F4774" t="s">
        <v>186</v>
      </c>
      <c r="G4774" s="133">
        <v>21</v>
      </c>
      <c r="H4774" t="s">
        <v>254</v>
      </c>
      <c r="I4774" t="s">
        <v>499</v>
      </c>
      <c r="J4774" t="s">
        <v>261</v>
      </c>
      <c r="K4774" s="327">
        <v>674</v>
      </c>
      <c r="L4774" s="326">
        <v>0.99264001846313477</v>
      </c>
      <c r="N4774" s="327">
        <v>4618</v>
      </c>
      <c r="O4774" s="326">
        <v>0.99247997999191284</v>
      </c>
      <c r="Q4774" s="327">
        <v>122496</v>
      </c>
      <c r="R4774" s="326">
        <v>0.99278998374938965</v>
      </c>
      <c r="S4774" s="325"/>
    </row>
    <row r="4775" spans="1:19" x14ac:dyDescent="0.25">
      <c r="A4775" t="s">
        <v>478</v>
      </c>
      <c r="B4775" t="s">
        <v>284</v>
      </c>
      <c r="C4775" t="s">
        <v>309</v>
      </c>
      <c r="D4775" t="s">
        <v>477</v>
      </c>
      <c r="E4775" t="s">
        <v>185</v>
      </c>
      <c r="F4775" t="s">
        <v>186</v>
      </c>
      <c r="G4775" s="133">
        <v>21</v>
      </c>
      <c r="H4775" t="s">
        <v>254</v>
      </c>
      <c r="I4775" t="s">
        <v>499</v>
      </c>
      <c r="J4775" t="s">
        <v>262</v>
      </c>
      <c r="K4775" s="327">
        <v>5</v>
      </c>
      <c r="L4775" s="326">
        <v>7.3600001633167267E-3</v>
      </c>
      <c r="N4775" s="327">
        <v>35</v>
      </c>
      <c r="O4775" s="326">
        <v>7.519999984651804E-3</v>
      </c>
      <c r="Q4775" s="327">
        <v>889</v>
      </c>
      <c r="R4775" s="326">
        <v>7.2099999524652958E-3</v>
      </c>
      <c r="S4775" s="325"/>
    </row>
    <row r="4776" spans="1:19" x14ac:dyDescent="0.25">
      <c r="A4776" t="s">
        <v>478</v>
      </c>
      <c r="B4776" t="s">
        <v>284</v>
      </c>
      <c r="C4776" t="s">
        <v>309</v>
      </c>
      <c r="D4776" t="s">
        <v>477</v>
      </c>
      <c r="E4776" t="s">
        <v>185</v>
      </c>
      <c r="F4776" t="s">
        <v>186</v>
      </c>
      <c r="G4776" s="133">
        <v>21</v>
      </c>
      <c r="H4776" t="s">
        <v>254</v>
      </c>
      <c r="I4776" t="s">
        <v>578</v>
      </c>
      <c r="J4776" t="s">
        <v>498</v>
      </c>
      <c r="K4776" s="327">
        <v>85</v>
      </c>
      <c r="L4776" s="326">
        <v>0.12518000602722171</v>
      </c>
      <c r="N4776" s="327">
        <v>456</v>
      </c>
      <c r="O4776" s="326">
        <v>9.7999997437000275E-2</v>
      </c>
      <c r="Q4776" s="327">
        <v>17871</v>
      </c>
      <c r="R4776" s="326">
        <v>0.1448400020599365</v>
      </c>
      <c r="S4776" s="325"/>
    </row>
    <row r="4777" spans="1:19" x14ac:dyDescent="0.25">
      <c r="A4777" t="s">
        <v>478</v>
      </c>
      <c r="B4777" t="s">
        <v>284</v>
      </c>
      <c r="C4777" t="s">
        <v>309</v>
      </c>
      <c r="D4777" t="s">
        <v>477</v>
      </c>
      <c r="E4777" t="s">
        <v>185</v>
      </c>
      <c r="F4777" t="s">
        <v>186</v>
      </c>
      <c r="G4777" s="133">
        <v>21</v>
      </c>
      <c r="H4777" t="s">
        <v>254</v>
      </c>
      <c r="I4777" t="s">
        <v>578</v>
      </c>
      <c r="J4777" t="s">
        <v>497</v>
      </c>
      <c r="K4777" s="327">
        <v>160</v>
      </c>
      <c r="L4777" s="326">
        <v>0.23564000427722931</v>
      </c>
      <c r="N4777" s="327">
        <v>1301</v>
      </c>
      <c r="O4777" s="326">
        <v>0.27959999442100519</v>
      </c>
      <c r="Q4777" s="327">
        <v>21943</v>
      </c>
      <c r="R4777" s="326">
        <v>0.17783999443054199</v>
      </c>
      <c r="S4777" s="325"/>
    </row>
    <row r="4778" spans="1:19" x14ac:dyDescent="0.25">
      <c r="A4778" t="s">
        <v>478</v>
      </c>
      <c r="B4778" t="s">
        <v>284</v>
      </c>
      <c r="C4778" t="s">
        <v>309</v>
      </c>
      <c r="D4778" t="s">
        <v>477</v>
      </c>
      <c r="E4778" t="s">
        <v>185</v>
      </c>
      <c r="F4778" t="s">
        <v>186</v>
      </c>
      <c r="G4778" s="133">
        <v>21</v>
      </c>
      <c r="H4778" t="s">
        <v>254</v>
      </c>
      <c r="I4778" t="s">
        <v>578</v>
      </c>
      <c r="J4778" t="s">
        <v>496</v>
      </c>
      <c r="K4778" s="327">
        <v>194</v>
      </c>
      <c r="L4778" s="326">
        <v>0.28571000695228582</v>
      </c>
      <c r="N4778" s="327">
        <v>1361</v>
      </c>
      <c r="O4778" s="326">
        <v>0.29249998927116388</v>
      </c>
      <c r="Q4778" s="327">
        <v>25988</v>
      </c>
      <c r="R4778" s="326">
        <v>0.21062999963760379</v>
      </c>
      <c r="S4778" s="325"/>
    </row>
    <row r="4779" spans="1:19" x14ac:dyDescent="0.25">
      <c r="A4779" t="s">
        <v>478</v>
      </c>
      <c r="B4779" t="s">
        <v>284</v>
      </c>
      <c r="C4779" t="s">
        <v>309</v>
      </c>
      <c r="D4779" t="s">
        <v>477</v>
      </c>
      <c r="E4779" t="s">
        <v>185</v>
      </c>
      <c r="F4779" t="s">
        <v>186</v>
      </c>
      <c r="G4779">
        <v>21</v>
      </c>
      <c r="H4779" t="s">
        <v>254</v>
      </c>
      <c r="I4779" t="s">
        <v>578</v>
      </c>
      <c r="J4779" t="s">
        <v>495</v>
      </c>
      <c r="K4779" s="142">
        <v>153</v>
      </c>
      <c r="L4779" s="326">
        <v>0.2253299951553345</v>
      </c>
      <c r="N4779" s="142">
        <v>940</v>
      </c>
      <c r="O4779" s="326">
        <v>0.2020200043916702</v>
      </c>
      <c r="Q4779" s="142">
        <v>27975</v>
      </c>
      <c r="R4779" s="326">
        <v>0.22673000395298001</v>
      </c>
    </row>
    <row r="4780" spans="1:19" x14ac:dyDescent="0.25">
      <c r="A4780" t="s">
        <v>478</v>
      </c>
      <c r="B4780" t="s">
        <v>284</v>
      </c>
      <c r="C4780" t="s">
        <v>309</v>
      </c>
      <c r="D4780" t="s">
        <v>477</v>
      </c>
      <c r="E4780" t="s">
        <v>185</v>
      </c>
      <c r="F4780" t="s">
        <v>186</v>
      </c>
      <c r="G4780" s="133">
        <v>21</v>
      </c>
      <c r="H4780" t="s">
        <v>254</v>
      </c>
      <c r="I4780" t="s">
        <v>578</v>
      </c>
      <c r="J4780" t="s">
        <v>494</v>
      </c>
      <c r="K4780" s="327">
        <v>87</v>
      </c>
      <c r="L4780" s="326">
        <v>0.12813000380992889</v>
      </c>
      <c r="N4780" s="327">
        <v>595</v>
      </c>
      <c r="O4780" s="326">
        <v>0.12786999344825739</v>
      </c>
      <c r="Q4780" s="327">
        <v>29608</v>
      </c>
      <c r="R4780" s="326">
        <v>0.23995999991893771</v>
      </c>
      <c r="S4780" s="325"/>
    </row>
    <row r="4781" spans="1:19" x14ac:dyDescent="0.25">
      <c r="A4781" t="s">
        <v>478</v>
      </c>
      <c r="B4781" t="s">
        <v>284</v>
      </c>
      <c r="C4781" t="s">
        <v>309</v>
      </c>
      <c r="D4781" t="s">
        <v>477</v>
      </c>
      <c r="E4781" t="s">
        <v>185</v>
      </c>
      <c r="F4781" t="s">
        <v>186</v>
      </c>
      <c r="G4781" s="133">
        <v>21</v>
      </c>
      <c r="H4781" t="s">
        <v>254</v>
      </c>
      <c r="I4781" t="s">
        <v>476</v>
      </c>
      <c r="J4781" t="s">
        <v>482</v>
      </c>
      <c r="K4781" s="327">
        <v>546</v>
      </c>
      <c r="L4781" s="326">
        <v>0.80412000417709351</v>
      </c>
      <c r="M4781" s="326">
        <v>0.82726997137069702</v>
      </c>
      <c r="N4781" s="327">
        <v>3581</v>
      </c>
      <c r="O4781" s="326">
        <v>0.76960998773574829</v>
      </c>
      <c r="P4781" s="326">
        <v>0.79067999124526978</v>
      </c>
      <c r="Q4781" s="327">
        <v>91484</v>
      </c>
      <c r="R4781" s="326">
        <v>0.74145001173019409</v>
      </c>
      <c r="S4781" s="325">
        <v>0.77395999431610107</v>
      </c>
    </row>
    <row r="4782" spans="1:19" x14ac:dyDescent="0.25">
      <c r="A4782" t="s">
        <v>478</v>
      </c>
      <c r="B4782" t="s">
        <v>284</v>
      </c>
      <c r="C4782" t="s">
        <v>309</v>
      </c>
      <c r="D4782" t="s">
        <v>477</v>
      </c>
      <c r="E4782" t="s">
        <v>185</v>
      </c>
      <c r="F4782" t="s">
        <v>186</v>
      </c>
      <c r="G4782" s="133">
        <v>21</v>
      </c>
      <c r="H4782" t="s">
        <v>254</v>
      </c>
      <c r="I4782" t="s">
        <v>476</v>
      </c>
      <c r="J4782" t="s">
        <v>481</v>
      </c>
      <c r="K4782" s="327">
        <v>53</v>
      </c>
      <c r="L4782" s="326">
        <v>7.8060001134872437E-2</v>
      </c>
      <c r="M4782" s="326">
        <v>8.0300003290176392E-2</v>
      </c>
      <c r="N4782" s="327">
        <v>444</v>
      </c>
      <c r="O4782" s="326">
        <v>9.5420002937316895E-2</v>
      </c>
      <c r="P4782" s="326">
        <v>9.8030000925064087E-2</v>
      </c>
      <c r="Q4782" s="327">
        <v>12086</v>
      </c>
      <c r="R4782" s="326">
        <v>9.7949996590614319E-2</v>
      </c>
      <c r="S4782" s="325">
        <v>0.1022500023245811</v>
      </c>
    </row>
    <row r="4783" spans="1:19" x14ac:dyDescent="0.25">
      <c r="A4783" t="s">
        <v>478</v>
      </c>
      <c r="B4783" t="s">
        <v>284</v>
      </c>
      <c r="C4783" t="s">
        <v>309</v>
      </c>
      <c r="D4783" t="s">
        <v>477</v>
      </c>
      <c r="E4783" t="s">
        <v>185</v>
      </c>
      <c r="F4783" t="s">
        <v>186</v>
      </c>
      <c r="G4783">
        <v>21</v>
      </c>
      <c r="H4783" t="s">
        <v>254</v>
      </c>
      <c r="I4783" t="s">
        <v>476</v>
      </c>
      <c r="J4783" t="s">
        <v>480</v>
      </c>
      <c r="K4783" s="142">
        <v>46</v>
      </c>
      <c r="L4783" s="326">
        <v>6.7749999463558197E-2</v>
      </c>
      <c r="M4783" s="326">
        <v>6.9700002670288086E-2</v>
      </c>
      <c r="N4783" s="142">
        <v>321</v>
      </c>
      <c r="O4783" s="326">
        <v>6.898999959230423E-2</v>
      </c>
      <c r="P4783" s="326">
        <v>7.0880003273487091E-2</v>
      </c>
      <c r="Q4783" s="142">
        <v>8487</v>
      </c>
      <c r="R4783" s="326">
        <v>6.8779997527599335E-2</v>
      </c>
      <c r="S4783" s="326">
        <v>7.1800000965595245E-2</v>
      </c>
    </row>
    <row r="4784" spans="1:19" x14ac:dyDescent="0.25">
      <c r="A4784" t="s">
        <v>478</v>
      </c>
      <c r="B4784" t="s">
        <v>284</v>
      </c>
      <c r="C4784" t="s">
        <v>309</v>
      </c>
      <c r="D4784" t="s">
        <v>477</v>
      </c>
      <c r="E4784" t="s">
        <v>185</v>
      </c>
      <c r="F4784" t="s">
        <v>186</v>
      </c>
      <c r="G4784" s="133">
        <v>21</v>
      </c>
      <c r="H4784" t="s">
        <v>254</v>
      </c>
      <c r="I4784" t="s">
        <v>476</v>
      </c>
      <c r="J4784" t="s">
        <v>479</v>
      </c>
      <c r="K4784" s="327">
        <v>19</v>
      </c>
      <c r="L4784" s="326">
        <v>2.7979999780654911E-2</v>
      </c>
      <c r="N4784" s="327">
        <v>124</v>
      </c>
      <c r="O4784" s="326">
        <v>2.665000036358833E-2</v>
      </c>
      <c r="Q4784" s="327">
        <v>5183</v>
      </c>
      <c r="R4784" s="326">
        <v>4.2010001838207238E-2</v>
      </c>
      <c r="S4784" s="325"/>
    </row>
    <row r="4785" spans="1:19" x14ac:dyDescent="0.25">
      <c r="A4785" t="s">
        <v>478</v>
      </c>
      <c r="B4785" t="s">
        <v>284</v>
      </c>
      <c r="C4785" t="s">
        <v>309</v>
      </c>
      <c r="D4785" t="s">
        <v>477</v>
      </c>
      <c r="E4785" t="s">
        <v>185</v>
      </c>
      <c r="F4785" t="s">
        <v>186</v>
      </c>
      <c r="G4785">
        <v>21</v>
      </c>
      <c r="H4785" t="s">
        <v>254</v>
      </c>
      <c r="I4785" t="s">
        <v>476</v>
      </c>
      <c r="J4785" t="s">
        <v>475</v>
      </c>
      <c r="K4785" s="142">
        <v>15</v>
      </c>
      <c r="L4785" s="326">
        <v>2.2089999169111248E-2</v>
      </c>
      <c r="M4785" s="326">
        <v>2.273000031709671E-2</v>
      </c>
      <c r="N4785" s="142">
        <v>183</v>
      </c>
      <c r="O4785" s="326">
        <v>3.9329998195171363E-2</v>
      </c>
      <c r="P4785" s="326">
        <v>4.0410000830888748E-2</v>
      </c>
      <c r="Q4785" s="142">
        <v>6145</v>
      </c>
      <c r="R4785" s="326">
        <v>4.9800001084804528E-2</v>
      </c>
      <c r="S4785" s="326">
        <v>5.1989998668432243E-2</v>
      </c>
    </row>
    <row r="4786" spans="1:19" x14ac:dyDescent="0.25">
      <c r="A4786" t="s">
        <v>478</v>
      </c>
      <c r="B4786" t="s">
        <v>284</v>
      </c>
      <c r="C4786" t="s">
        <v>309</v>
      </c>
      <c r="D4786" t="s">
        <v>477</v>
      </c>
      <c r="E4786" t="s">
        <v>187</v>
      </c>
      <c r="F4786" t="s">
        <v>188</v>
      </c>
      <c r="G4786" s="133">
        <v>9</v>
      </c>
      <c r="H4786" t="s">
        <v>246</v>
      </c>
      <c r="I4786" t="s">
        <v>525</v>
      </c>
      <c r="J4786" t="s">
        <v>530</v>
      </c>
      <c r="K4786" s="327">
        <v>2</v>
      </c>
      <c r="L4786" s="326">
        <v>1.589999999850988E-3</v>
      </c>
      <c r="N4786" s="327">
        <v>49</v>
      </c>
      <c r="O4786" s="326">
        <v>5.2100000903010368E-3</v>
      </c>
      <c r="Q4786" s="327">
        <v>595</v>
      </c>
      <c r="R4786" s="326">
        <v>4.8199999146163464E-3</v>
      </c>
      <c r="S4786" s="325"/>
    </row>
    <row r="4787" spans="1:19" x14ac:dyDescent="0.25">
      <c r="A4787" t="s">
        <v>478</v>
      </c>
      <c r="B4787" t="s">
        <v>284</v>
      </c>
      <c r="C4787" t="s">
        <v>309</v>
      </c>
      <c r="D4787" t="s">
        <v>477</v>
      </c>
      <c r="E4787" t="s">
        <v>187</v>
      </c>
      <c r="F4787" t="s">
        <v>188</v>
      </c>
      <c r="G4787" s="133">
        <v>9</v>
      </c>
      <c r="H4787" t="s">
        <v>246</v>
      </c>
      <c r="I4787" t="s">
        <v>525</v>
      </c>
      <c r="J4787" t="s">
        <v>529</v>
      </c>
      <c r="K4787" s="327">
        <v>42</v>
      </c>
      <c r="L4787" s="326">
        <v>3.3489998430013657E-2</v>
      </c>
      <c r="N4787" s="327">
        <v>377</v>
      </c>
      <c r="O4787" s="326">
        <v>4.0070001035928733E-2</v>
      </c>
      <c r="Q4787" s="327">
        <v>4962</v>
      </c>
      <c r="R4787" s="326">
        <v>4.0219999849796302E-2</v>
      </c>
      <c r="S4787" s="325"/>
    </row>
    <row r="4788" spans="1:19" x14ac:dyDescent="0.25">
      <c r="A4788" t="s">
        <v>478</v>
      </c>
      <c r="B4788" t="s">
        <v>284</v>
      </c>
      <c r="C4788" t="s">
        <v>309</v>
      </c>
      <c r="D4788" t="s">
        <v>477</v>
      </c>
      <c r="E4788" t="s">
        <v>187</v>
      </c>
      <c r="F4788" t="s">
        <v>188</v>
      </c>
      <c r="G4788" s="133">
        <v>9</v>
      </c>
      <c r="H4788" t="s">
        <v>246</v>
      </c>
      <c r="I4788" t="s">
        <v>525</v>
      </c>
      <c r="J4788" t="s">
        <v>528</v>
      </c>
      <c r="K4788" s="327">
        <v>128</v>
      </c>
      <c r="L4788" s="326">
        <v>0.10206999629735949</v>
      </c>
      <c r="N4788" s="327">
        <v>1187</v>
      </c>
      <c r="O4788" s="326">
        <v>0.12616999447345731</v>
      </c>
      <c r="Q4788" s="327">
        <v>15699</v>
      </c>
      <c r="R4788" s="326">
        <v>0.12724000215530401</v>
      </c>
      <c r="S4788" s="325"/>
    </row>
    <row r="4789" spans="1:19" x14ac:dyDescent="0.25">
      <c r="A4789" t="s">
        <v>478</v>
      </c>
      <c r="B4789" t="s">
        <v>284</v>
      </c>
      <c r="C4789" t="s">
        <v>309</v>
      </c>
      <c r="D4789" t="s">
        <v>477</v>
      </c>
      <c r="E4789" t="s">
        <v>187</v>
      </c>
      <c r="F4789" t="s">
        <v>188</v>
      </c>
      <c r="G4789" s="133">
        <v>9</v>
      </c>
      <c r="H4789" t="s">
        <v>246</v>
      </c>
      <c r="I4789" t="s">
        <v>525</v>
      </c>
      <c r="J4789" t="s">
        <v>527</v>
      </c>
      <c r="K4789" s="327">
        <v>295</v>
      </c>
      <c r="L4789" s="326">
        <v>0.23524999618530271</v>
      </c>
      <c r="N4789" s="327">
        <v>2404</v>
      </c>
      <c r="O4789" s="326">
        <v>0.25552999973297119</v>
      </c>
      <c r="Q4789" s="327">
        <v>30576</v>
      </c>
      <c r="R4789" s="326">
        <v>0.2478100061416626</v>
      </c>
      <c r="S4789" s="325"/>
    </row>
    <row r="4790" spans="1:19" x14ac:dyDescent="0.25">
      <c r="A4790" t="s">
        <v>478</v>
      </c>
      <c r="B4790" t="s">
        <v>284</v>
      </c>
      <c r="C4790" t="s">
        <v>309</v>
      </c>
      <c r="D4790" t="s">
        <v>477</v>
      </c>
      <c r="E4790" t="s">
        <v>187</v>
      </c>
      <c r="F4790" t="s">
        <v>188</v>
      </c>
      <c r="G4790" s="133">
        <v>9</v>
      </c>
      <c r="H4790" t="s">
        <v>246</v>
      </c>
      <c r="I4790" t="s">
        <v>525</v>
      </c>
      <c r="J4790" t="s">
        <v>526</v>
      </c>
      <c r="K4790" s="327">
        <v>365</v>
      </c>
      <c r="L4790" s="326">
        <v>0.29107001423835749</v>
      </c>
      <c r="N4790" s="327">
        <v>2392</v>
      </c>
      <c r="O4790" s="326">
        <v>0.25424998998641968</v>
      </c>
      <c r="Q4790" s="327">
        <v>30917</v>
      </c>
      <c r="R4790" s="326">
        <v>0.25056999921798712</v>
      </c>
      <c r="S4790" s="325"/>
    </row>
    <row r="4791" spans="1:19" x14ac:dyDescent="0.25">
      <c r="A4791" t="s">
        <v>478</v>
      </c>
      <c r="B4791" t="s">
        <v>284</v>
      </c>
      <c r="C4791" t="s">
        <v>309</v>
      </c>
      <c r="D4791" t="s">
        <v>477</v>
      </c>
      <c r="E4791" t="s">
        <v>187</v>
      </c>
      <c r="F4791" t="s">
        <v>188</v>
      </c>
      <c r="G4791" s="133">
        <v>9</v>
      </c>
      <c r="H4791" t="s">
        <v>246</v>
      </c>
      <c r="I4791" t="s">
        <v>525</v>
      </c>
      <c r="J4791" t="s">
        <v>259</v>
      </c>
      <c r="K4791" s="327">
        <v>268</v>
      </c>
      <c r="L4791" s="326">
        <v>0.2137199938297272</v>
      </c>
      <c r="N4791" s="327">
        <v>1772</v>
      </c>
      <c r="O4791" s="326">
        <v>0.18835000693798071</v>
      </c>
      <c r="Q4791" s="327">
        <v>23351</v>
      </c>
      <c r="R4791" s="326">
        <v>0.18925000727176669</v>
      </c>
      <c r="S4791" s="325"/>
    </row>
    <row r="4792" spans="1:19" x14ac:dyDescent="0.25">
      <c r="A4792" t="s">
        <v>478</v>
      </c>
      <c r="B4792" t="s">
        <v>284</v>
      </c>
      <c r="C4792" t="s">
        <v>309</v>
      </c>
      <c r="D4792" t="s">
        <v>477</v>
      </c>
      <c r="E4792" t="s">
        <v>187</v>
      </c>
      <c r="F4792" t="s">
        <v>188</v>
      </c>
      <c r="G4792">
        <v>9</v>
      </c>
      <c r="H4792" t="s">
        <v>246</v>
      </c>
      <c r="I4792" t="s">
        <v>525</v>
      </c>
      <c r="J4792" t="s">
        <v>260</v>
      </c>
      <c r="K4792" s="142">
        <v>154</v>
      </c>
      <c r="L4792" s="326">
        <v>0.122809998691082</v>
      </c>
      <c r="N4792" s="142">
        <v>1227</v>
      </c>
      <c r="O4792" s="326">
        <v>0.13041999936103821</v>
      </c>
      <c r="Q4792" s="142">
        <v>17285</v>
      </c>
      <c r="R4792" s="326">
        <v>0.14009000360965729</v>
      </c>
    </row>
    <row r="4793" spans="1:19" x14ac:dyDescent="0.25">
      <c r="A4793" t="s">
        <v>478</v>
      </c>
      <c r="B4793" t="s">
        <v>284</v>
      </c>
      <c r="C4793" t="s">
        <v>309</v>
      </c>
      <c r="D4793" t="s">
        <v>477</v>
      </c>
      <c r="E4793" t="s">
        <v>187</v>
      </c>
      <c r="F4793" t="s">
        <v>188</v>
      </c>
      <c r="G4793">
        <v>9</v>
      </c>
      <c r="H4793" t="s">
        <v>246</v>
      </c>
      <c r="I4793" t="s">
        <v>521</v>
      </c>
      <c r="J4793" t="s">
        <v>524</v>
      </c>
      <c r="K4793" s="142">
        <v>1073</v>
      </c>
      <c r="L4793" s="326">
        <v>0.85566002130508423</v>
      </c>
      <c r="M4793" s="326">
        <v>0.87806999683380127</v>
      </c>
      <c r="N4793" s="142">
        <v>7770</v>
      </c>
      <c r="O4793" s="326">
        <v>0.82589000463485718</v>
      </c>
      <c r="P4793" s="326">
        <v>0.85506999492645264</v>
      </c>
      <c r="Q4793" s="142">
        <v>99716</v>
      </c>
      <c r="R4793" s="326">
        <v>0.80817002058029175</v>
      </c>
      <c r="S4793" s="326">
        <v>0.84360998868942261</v>
      </c>
    </row>
    <row r="4794" spans="1:19" x14ac:dyDescent="0.25">
      <c r="A4794" t="s">
        <v>478</v>
      </c>
      <c r="B4794" t="s">
        <v>284</v>
      </c>
      <c r="C4794" t="s">
        <v>309</v>
      </c>
      <c r="D4794" t="s">
        <v>477</v>
      </c>
      <c r="E4794" t="s">
        <v>187</v>
      </c>
      <c r="F4794" t="s">
        <v>188</v>
      </c>
      <c r="G4794" s="133">
        <v>9</v>
      </c>
      <c r="H4794" t="s">
        <v>246</v>
      </c>
      <c r="I4794" t="s">
        <v>521</v>
      </c>
      <c r="J4794" t="s">
        <v>523</v>
      </c>
      <c r="K4794" s="327">
        <v>90</v>
      </c>
      <c r="L4794" s="326">
        <v>7.1769997477531433E-2</v>
      </c>
      <c r="M4794" s="326">
        <v>7.3650002479553223E-2</v>
      </c>
      <c r="N4794" s="327">
        <v>767</v>
      </c>
      <c r="O4794" s="326">
        <v>8.1529997289180756E-2</v>
      </c>
      <c r="P4794" s="326">
        <v>8.4409996867179871E-2</v>
      </c>
      <c r="Q4794" s="327">
        <v>10969</v>
      </c>
      <c r="R4794" s="326">
        <v>8.8899999856948853E-2</v>
      </c>
      <c r="S4794" s="325">
        <v>9.2799998819828033E-2</v>
      </c>
    </row>
    <row r="4795" spans="1:19" x14ac:dyDescent="0.25">
      <c r="A4795" t="s">
        <v>478</v>
      </c>
      <c r="B4795" t="s">
        <v>284</v>
      </c>
      <c r="C4795" t="s">
        <v>309</v>
      </c>
      <c r="D4795" t="s">
        <v>477</v>
      </c>
      <c r="E4795" t="s">
        <v>187</v>
      </c>
      <c r="F4795" t="s">
        <v>188</v>
      </c>
      <c r="G4795" s="133">
        <v>9</v>
      </c>
      <c r="H4795" t="s">
        <v>246</v>
      </c>
      <c r="I4795" t="s">
        <v>521</v>
      </c>
      <c r="J4795" t="s">
        <v>522</v>
      </c>
      <c r="K4795" s="327">
        <v>59</v>
      </c>
      <c r="L4795" s="326">
        <v>4.7049999237060547E-2</v>
      </c>
      <c r="M4795" s="326">
        <v>4.8280000686645508E-2</v>
      </c>
      <c r="N4795" s="327">
        <v>550</v>
      </c>
      <c r="O4795" s="326">
        <v>5.8460000902414322E-2</v>
      </c>
      <c r="P4795" s="326">
        <v>6.0529999434947968E-2</v>
      </c>
      <c r="Q4795" s="327">
        <v>7517</v>
      </c>
      <c r="R4795" s="326">
        <v>6.0920000076293952E-2</v>
      </c>
      <c r="S4795" s="325">
        <v>6.3589997589588165E-2</v>
      </c>
    </row>
    <row r="4796" spans="1:19" x14ac:dyDescent="0.25">
      <c r="A4796" t="s">
        <v>478</v>
      </c>
      <c r="B4796" t="s">
        <v>284</v>
      </c>
      <c r="C4796" t="s">
        <v>309</v>
      </c>
      <c r="D4796" t="s">
        <v>477</v>
      </c>
      <c r="E4796" t="s">
        <v>187</v>
      </c>
      <c r="F4796" t="s">
        <v>188</v>
      </c>
      <c r="G4796" s="133">
        <v>9</v>
      </c>
      <c r="H4796" t="s">
        <v>246</v>
      </c>
      <c r="I4796" t="s">
        <v>521</v>
      </c>
      <c r="J4796" t="s">
        <v>438</v>
      </c>
      <c r="K4796" s="327">
        <v>32</v>
      </c>
      <c r="L4796" s="326">
        <v>2.552000060677528E-2</v>
      </c>
      <c r="N4796" s="327">
        <v>321</v>
      </c>
      <c r="O4796" s="326">
        <v>3.4120000898838043E-2</v>
      </c>
      <c r="Q4796" s="327">
        <v>5183</v>
      </c>
      <c r="R4796" s="326">
        <v>4.2010001838207238E-2</v>
      </c>
      <c r="S4796" s="325"/>
    </row>
    <row r="4797" spans="1:19" x14ac:dyDescent="0.25">
      <c r="A4797" t="s">
        <v>478</v>
      </c>
      <c r="B4797" t="s">
        <v>284</v>
      </c>
      <c r="C4797" t="s">
        <v>309</v>
      </c>
      <c r="D4797" t="s">
        <v>477</v>
      </c>
      <c r="E4797" t="s">
        <v>187</v>
      </c>
      <c r="F4797" t="s">
        <v>188</v>
      </c>
      <c r="G4797" s="133">
        <v>9</v>
      </c>
      <c r="H4797" t="s">
        <v>246</v>
      </c>
      <c r="I4797" t="s">
        <v>517</v>
      </c>
      <c r="J4797" t="s">
        <v>520</v>
      </c>
      <c r="K4797" s="327">
        <v>472</v>
      </c>
      <c r="L4797" s="326">
        <v>0.37639999389648438</v>
      </c>
      <c r="N4797" s="327">
        <v>3364</v>
      </c>
      <c r="O4797" s="326">
        <v>0.35756999254226679</v>
      </c>
      <c r="Q4797" s="327">
        <v>43571</v>
      </c>
      <c r="R4797" s="326">
        <v>0.35313001275062561</v>
      </c>
      <c r="S4797" s="325"/>
    </row>
    <row r="4798" spans="1:19" x14ac:dyDescent="0.25">
      <c r="A4798" t="s">
        <v>478</v>
      </c>
      <c r="B4798" t="s">
        <v>284</v>
      </c>
      <c r="C4798" t="s">
        <v>309</v>
      </c>
      <c r="D4798" t="s">
        <v>477</v>
      </c>
      <c r="E4798" t="s">
        <v>187</v>
      </c>
      <c r="F4798" t="s">
        <v>188</v>
      </c>
      <c r="G4798">
        <v>9</v>
      </c>
      <c r="H4798" t="s">
        <v>246</v>
      </c>
      <c r="I4798" t="s">
        <v>517</v>
      </c>
      <c r="J4798" t="s">
        <v>519</v>
      </c>
      <c r="K4798" s="142">
        <v>365</v>
      </c>
      <c r="L4798" s="326">
        <v>0.29107001423835749</v>
      </c>
      <c r="N4798" s="142">
        <v>2707</v>
      </c>
      <c r="O4798" s="326">
        <v>0.28773000836372381</v>
      </c>
      <c r="Q4798" s="142">
        <v>34904</v>
      </c>
      <c r="R4798" s="326">
        <v>0.28288999199867249</v>
      </c>
    </row>
    <row r="4799" spans="1:19" x14ac:dyDescent="0.25">
      <c r="A4799" t="s">
        <v>478</v>
      </c>
      <c r="B4799" t="s">
        <v>284</v>
      </c>
      <c r="C4799" t="s">
        <v>309</v>
      </c>
      <c r="D4799" t="s">
        <v>477</v>
      </c>
      <c r="E4799" t="s">
        <v>187</v>
      </c>
      <c r="F4799" t="s">
        <v>188</v>
      </c>
      <c r="G4799" s="133">
        <v>9</v>
      </c>
      <c r="H4799" t="s">
        <v>246</v>
      </c>
      <c r="I4799" t="s">
        <v>517</v>
      </c>
      <c r="J4799" t="s">
        <v>518</v>
      </c>
      <c r="K4799" s="327">
        <v>417</v>
      </c>
      <c r="L4799" s="326">
        <v>0.33254000544548029</v>
      </c>
      <c r="N4799" s="327">
        <v>3337</v>
      </c>
      <c r="O4799" s="326">
        <v>0.3546999990940094</v>
      </c>
      <c r="Q4799" s="327">
        <v>44910</v>
      </c>
      <c r="R4799" s="326">
        <v>0.3639799952507019</v>
      </c>
      <c r="S4799" s="325"/>
    </row>
    <row r="4800" spans="1:19" x14ac:dyDescent="0.25">
      <c r="A4800" t="s">
        <v>478</v>
      </c>
      <c r="B4800" t="s">
        <v>284</v>
      </c>
      <c r="C4800" t="s">
        <v>309</v>
      </c>
      <c r="D4800" t="s">
        <v>477</v>
      </c>
      <c r="E4800" t="s">
        <v>187</v>
      </c>
      <c r="F4800" t="s">
        <v>188</v>
      </c>
      <c r="G4800" s="133">
        <v>9</v>
      </c>
      <c r="H4800" t="s">
        <v>246</v>
      </c>
      <c r="I4800" t="s">
        <v>513</v>
      </c>
      <c r="J4800" t="s">
        <v>516</v>
      </c>
      <c r="K4800" s="327">
        <v>45</v>
      </c>
      <c r="L4800" s="326">
        <v>3.5890001803636551E-2</v>
      </c>
      <c r="M4800" s="326">
        <v>4.1099999099969857E-2</v>
      </c>
      <c r="N4800" s="327">
        <v>253</v>
      </c>
      <c r="O4800" s="326">
        <v>2.6890000328421589E-2</v>
      </c>
      <c r="P4800" s="326">
        <v>3.1939998269081123E-2</v>
      </c>
      <c r="Q4800" s="327">
        <v>4179</v>
      </c>
      <c r="R4800" s="326">
        <v>3.3870000392198563E-2</v>
      </c>
      <c r="S4800" s="325">
        <v>3.8320001214742661E-2</v>
      </c>
    </row>
    <row r="4801" spans="1:19" x14ac:dyDescent="0.25">
      <c r="A4801" t="s">
        <v>478</v>
      </c>
      <c r="B4801" t="s">
        <v>284</v>
      </c>
      <c r="C4801" t="s">
        <v>309</v>
      </c>
      <c r="D4801" t="s">
        <v>477</v>
      </c>
      <c r="E4801" t="s">
        <v>187</v>
      </c>
      <c r="F4801" t="s">
        <v>188</v>
      </c>
      <c r="G4801" s="133">
        <v>9</v>
      </c>
      <c r="H4801" t="s">
        <v>246</v>
      </c>
      <c r="I4801" t="s">
        <v>513</v>
      </c>
      <c r="J4801" t="s">
        <v>515</v>
      </c>
      <c r="K4801" s="327">
        <v>132</v>
      </c>
      <c r="L4801" s="326">
        <v>0.1052599996328354</v>
      </c>
      <c r="M4801" s="326">
        <v>0.1205499991774559</v>
      </c>
      <c r="N4801" s="327">
        <v>910</v>
      </c>
      <c r="O4801" s="326">
        <v>9.6730001270771027E-2</v>
      </c>
      <c r="P4801" s="326">
        <v>0.1148800030350685</v>
      </c>
      <c r="Q4801" s="327">
        <v>13286</v>
      </c>
      <c r="R4801" s="326">
        <v>0.1076800003647804</v>
      </c>
      <c r="S4801" s="325">
        <v>0.12182000279426571</v>
      </c>
    </row>
    <row r="4802" spans="1:19" x14ac:dyDescent="0.25">
      <c r="A4802" t="s">
        <v>478</v>
      </c>
      <c r="B4802" t="s">
        <v>284</v>
      </c>
      <c r="C4802" t="s">
        <v>309</v>
      </c>
      <c r="D4802" t="s">
        <v>477</v>
      </c>
      <c r="E4802" t="s">
        <v>187</v>
      </c>
      <c r="F4802" t="s">
        <v>188</v>
      </c>
      <c r="G4802" s="133">
        <v>9</v>
      </c>
      <c r="H4802" t="s">
        <v>246</v>
      </c>
      <c r="I4802" t="s">
        <v>513</v>
      </c>
      <c r="J4802" t="s">
        <v>514</v>
      </c>
      <c r="K4802" s="327">
        <v>918</v>
      </c>
      <c r="L4802" s="326">
        <v>0.7320600152015686</v>
      </c>
      <c r="M4802" s="326">
        <v>0.8383600115776062</v>
      </c>
      <c r="N4802" s="327">
        <v>6758</v>
      </c>
      <c r="O4802" s="326">
        <v>0.71832001209259033</v>
      </c>
      <c r="P4802" s="326">
        <v>0.85317999124526978</v>
      </c>
      <c r="Q4802" s="327">
        <v>91601</v>
      </c>
      <c r="R4802" s="326">
        <v>0.74239999055862427</v>
      </c>
      <c r="S4802" s="325">
        <v>0.83986997604370117</v>
      </c>
    </row>
    <row r="4803" spans="1:19" x14ac:dyDescent="0.25">
      <c r="A4803" t="s">
        <v>478</v>
      </c>
      <c r="B4803" t="s">
        <v>284</v>
      </c>
      <c r="C4803" t="s">
        <v>309</v>
      </c>
      <c r="D4803" t="s">
        <v>477</v>
      </c>
      <c r="E4803" t="s">
        <v>187</v>
      </c>
      <c r="F4803" t="s">
        <v>188</v>
      </c>
      <c r="G4803" s="133">
        <v>9</v>
      </c>
      <c r="H4803" t="s">
        <v>246</v>
      </c>
      <c r="I4803" t="s">
        <v>513</v>
      </c>
      <c r="J4803" t="s">
        <v>512</v>
      </c>
      <c r="K4803" s="327">
        <v>159</v>
      </c>
      <c r="L4803" s="326">
        <v>0.12679000198841089</v>
      </c>
      <c r="N4803" s="327">
        <v>1487</v>
      </c>
      <c r="O4803" s="326">
        <v>0.15805999934673309</v>
      </c>
      <c r="Q4803" s="327">
        <v>14319</v>
      </c>
      <c r="R4803" s="326">
        <v>0.11604999750852581</v>
      </c>
      <c r="S4803" s="325"/>
    </row>
    <row r="4804" spans="1:19" x14ac:dyDescent="0.25">
      <c r="A4804" t="s">
        <v>478</v>
      </c>
      <c r="B4804" t="s">
        <v>284</v>
      </c>
      <c r="C4804" t="s">
        <v>309</v>
      </c>
      <c r="D4804" t="s">
        <v>477</v>
      </c>
      <c r="E4804" t="s">
        <v>187</v>
      </c>
      <c r="F4804" t="s">
        <v>188</v>
      </c>
      <c r="G4804" s="133">
        <v>9</v>
      </c>
      <c r="H4804" t="s">
        <v>246</v>
      </c>
      <c r="I4804" t="s">
        <v>575</v>
      </c>
      <c r="J4804" t="s">
        <v>511</v>
      </c>
      <c r="K4804" s="327">
        <v>6</v>
      </c>
      <c r="L4804" s="326">
        <v>4.7800000756978989E-3</v>
      </c>
      <c r="M4804" s="326">
        <v>5.0599998794496059E-3</v>
      </c>
      <c r="N4804" s="327">
        <v>387</v>
      </c>
      <c r="O4804" s="326">
        <v>4.1140001267194748E-2</v>
      </c>
      <c r="P4804" s="326">
        <v>4.4319998472929001E-2</v>
      </c>
      <c r="Q4804" s="327">
        <v>5100</v>
      </c>
      <c r="R4804" s="326">
        <v>4.1329998522996902E-2</v>
      </c>
      <c r="S4804" s="325">
        <v>4.4070001691579819E-2</v>
      </c>
    </row>
    <row r="4805" spans="1:19" x14ac:dyDescent="0.25">
      <c r="A4805" t="s">
        <v>478</v>
      </c>
      <c r="B4805" t="s">
        <v>284</v>
      </c>
      <c r="C4805" t="s">
        <v>309</v>
      </c>
      <c r="D4805" t="s">
        <v>477</v>
      </c>
      <c r="E4805" t="s">
        <v>187</v>
      </c>
      <c r="F4805" t="s">
        <v>188</v>
      </c>
      <c r="G4805">
        <v>9</v>
      </c>
      <c r="H4805" t="s">
        <v>246</v>
      </c>
      <c r="I4805" t="s">
        <v>575</v>
      </c>
      <c r="J4805" t="s">
        <v>510</v>
      </c>
      <c r="K4805" s="142">
        <v>2</v>
      </c>
      <c r="L4805" s="326">
        <v>1.589999999850988E-3</v>
      </c>
      <c r="M4805" s="326">
        <v>1.689999946393073E-3</v>
      </c>
      <c r="N4805" s="142">
        <v>114</v>
      </c>
      <c r="O4805" s="326">
        <v>1.212000008672476E-2</v>
      </c>
      <c r="P4805" s="326">
        <v>1.3059999793767931E-2</v>
      </c>
      <c r="Q4805" s="142">
        <v>2781</v>
      </c>
      <c r="R4805" s="326">
        <v>2.2539999336004261E-2</v>
      </c>
      <c r="S4805" s="326">
        <v>2.4029999971389771E-2</v>
      </c>
    </row>
    <row r="4806" spans="1:19" x14ac:dyDescent="0.25">
      <c r="A4806" t="s">
        <v>478</v>
      </c>
      <c r="B4806" t="s">
        <v>284</v>
      </c>
      <c r="C4806" t="s">
        <v>309</v>
      </c>
      <c r="D4806" t="s">
        <v>477</v>
      </c>
      <c r="E4806" t="s">
        <v>187</v>
      </c>
      <c r="F4806" t="s">
        <v>188</v>
      </c>
      <c r="G4806">
        <v>9</v>
      </c>
      <c r="H4806" t="s">
        <v>246</v>
      </c>
      <c r="I4806" t="s">
        <v>575</v>
      </c>
      <c r="J4806" t="s">
        <v>509</v>
      </c>
      <c r="K4806" s="142">
        <v>8</v>
      </c>
      <c r="L4806" s="326">
        <v>6.380000151693821E-3</v>
      </c>
      <c r="M4806" s="326">
        <v>6.750000175088644E-3</v>
      </c>
      <c r="N4806" s="142">
        <v>51</v>
      </c>
      <c r="O4806" s="326">
        <v>5.4199998266994953E-3</v>
      </c>
      <c r="P4806" s="326">
        <v>5.8400002308189869E-3</v>
      </c>
      <c r="Q4806" s="142">
        <v>909</v>
      </c>
      <c r="R4806" s="326">
        <v>7.3699997738003731E-3</v>
      </c>
      <c r="S4806" s="326">
        <v>7.8499997034668922E-3</v>
      </c>
    </row>
    <row r="4807" spans="1:19" x14ac:dyDescent="0.25">
      <c r="A4807" t="s">
        <v>478</v>
      </c>
      <c r="B4807" t="s">
        <v>284</v>
      </c>
      <c r="C4807" t="s">
        <v>309</v>
      </c>
      <c r="D4807" t="s">
        <v>477</v>
      </c>
      <c r="E4807" t="s">
        <v>187</v>
      </c>
      <c r="F4807" t="s">
        <v>188</v>
      </c>
      <c r="G4807">
        <v>9</v>
      </c>
      <c r="H4807" t="s">
        <v>246</v>
      </c>
      <c r="I4807" t="s">
        <v>575</v>
      </c>
      <c r="J4807" t="s">
        <v>508</v>
      </c>
      <c r="K4807" s="142">
        <v>5</v>
      </c>
      <c r="L4807" s="326">
        <v>3.9900001138448724E-3</v>
      </c>
      <c r="M4807" s="326">
        <v>4.2200000025331974E-3</v>
      </c>
      <c r="N4807" s="142">
        <v>76</v>
      </c>
      <c r="O4807" s="326">
        <v>8.0800000578165054E-3</v>
      </c>
      <c r="P4807" s="326">
        <v>8.7000001221895218E-3</v>
      </c>
      <c r="Q4807" s="142">
        <v>2219</v>
      </c>
      <c r="R4807" s="326">
        <v>1.7980000004172329E-2</v>
      </c>
      <c r="S4807" s="326">
        <v>1.9169999286532399E-2</v>
      </c>
    </row>
    <row r="4808" spans="1:19" x14ac:dyDescent="0.25">
      <c r="A4808" t="s">
        <v>478</v>
      </c>
      <c r="B4808" t="s">
        <v>284</v>
      </c>
      <c r="C4808" t="s">
        <v>309</v>
      </c>
      <c r="D4808" t="s">
        <v>477</v>
      </c>
      <c r="E4808" t="s">
        <v>187</v>
      </c>
      <c r="F4808" t="s">
        <v>188</v>
      </c>
      <c r="G4808" s="133">
        <v>9</v>
      </c>
      <c r="H4808" t="s">
        <v>246</v>
      </c>
      <c r="I4808" t="s">
        <v>575</v>
      </c>
      <c r="J4808" t="s">
        <v>438</v>
      </c>
      <c r="K4808" s="327">
        <v>69</v>
      </c>
      <c r="L4808" s="326">
        <v>5.5020000785589218E-2</v>
      </c>
      <c r="N4808" s="327">
        <v>676</v>
      </c>
      <c r="O4808" s="326">
        <v>7.1850001811981201E-2</v>
      </c>
      <c r="Q4808" s="327">
        <v>7648</v>
      </c>
      <c r="R4808" s="326">
        <v>6.1980001628398902E-2</v>
      </c>
      <c r="S4808" s="325"/>
    </row>
    <row r="4809" spans="1:19" x14ac:dyDescent="0.25">
      <c r="A4809" t="s">
        <v>478</v>
      </c>
      <c r="B4809" t="s">
        <v>284</v>
      </c>
      <c r="C4809" t="s">
        <v>309</v>
      </c>
      <c r="D4809" t="s">
        <v>477</v>
      </c>
      <c r="E4809" t="s">
        <v>187</v>
      </c>
      <c r="F4809" t="s">
        <v>188</v>
      </c>
      <c r="G4809" s="133">
        <v>9</v>
      </c>
      <c r="H4809" t="s">
        <v>246</v>
      </c>
      <c r="I4809" t="s">
        <v>575</v>
      </c>
      <c r="J4809" t="s">
        <v>507</v>
      </c>
      <c r="K4809" s="327">
        <v>1164</v>
      </c>
      <c r="L4809" s="326">
        <v>0.92822998762130737</v>
      </c>
      <c r="M4809" s="326">
        <v>0.98228001594543457</v>
      </c>
      <c r="N4809" s="327">
        <v>8104</v>
      </c>
      <c r="O4809" s="326">
        <v>0.86138999462127686</v>
      </c>
      <c r="P4809" s="326">
        <v>0.92808002233505249</v>
      </c>
      <c r="Q4809" s="327">
        <v>104728</v>
      </c>
      <c r="R4809" s="326">
        <v>0.84878998994827271</v>
      </c>
      <c r="S4809" s="325">
        <v>0.90487998723983765</v>
      </c>
    </row>
    <row r="4810" spans="1:19" x14ac:dyDescent="0.25">
      <c r="A4810" t="s">
        <v>478</v>
      </c>
      <c r="B4810" t="s">
        <v>284</v>
      </c>
      <c r="C4810" t="s">
        <v>309</v>
      </c>
      <c r="D4810" t="s">
        <v>477</v>
      </c>
      <c r="E4810" t="s">
        <v>187</v>
      </c>
      <c r="F4810" t="s">
        <v>188</v>
      </c>
      <c r="G4810">
        <v>9</v>
      </c>
      <c r="H4810" t="s">
        <v>246</v>
      </c>
      <c r="I4810" t="s">
        <v>576</v>
      </c>
      <c r="J4810" t="s">
        <v>485</v>
      </c>
      <c r="K4810" s="142">
        <v>0</v>
      </c>
      <c r="L4810" s="326">
        <v>0</v>
      </c>
      <c r="N4810" s="142">
        <v>2</v>
      </c>
      <c r="O4810" s="326">
        <v>2.0999999833293259E-4</v>
      </c>
      <c r="P4810" s="326">
        <v>1</v>
      </c>
      <c r="Q4810" s="142">
        <v>2</v>
      </c>
      <c r="R4810" s="326">
        <v>1.99999994947575E-5</v>
      </c>
      <c r="S4810" s="326">
        <v>0.5</v>
      </c>
    </row>
    <row r="4811" spans="1:19" x14ac:dyDescent="0.25">
      <c r="A4811" t="s">
        <v>478</v>
      </c>
      <c r="B4811" t="s">
        <v>284</v>
      </c>
      <c r="C4811" t="s">
        <v>309</v>
      </c>
      <c r="D4811" t="s">
        <v>477</v>
      </c>
      <c r="E4811" t="s">
        <v>187</v>
      </c>
      <c r="F4811" t="s">
        <v>188</v>
      </c>
      <c r="G4811" s="133">
        <v>9</v>
      </c>
      <c r="H4811" t="s">
        <v>246</v>
      </c>
      <c r="I4811" t="s">
        <v>576</v>
      </c>
      <c r="J4811" t="s">
        <v>484</v>
      </c>
      <c r="K4811" s="327">
        <v>0</v>
      </c>
      <c r="L4811" s="326">
        <v>0</v>
      </c>
      <c r="N4811" s="327">
        <v>0</v>
      </c>
      <c r="O4811" s="326">
        <v>0</v>
      </c>
      <c r="P4811" s="326">
        <v>0</v>
      </c>
      <c r="Q4811" s="327">
        <v>2</v>
      </c>
      <c r="R4811" s="326">
        <v>1.99999994947575E-5</v>
      </c>
      <c r="S4811" s="325">
        <v>0.5</v>
      </c>
    </row>
    <row r="4812" spans="1:19" x14ac:dyDescent="0.25">
      <c r="A4812" t="s">
        <v>478</v>
      </c>
      <c r="B4812" t="s">
        <v>284</v>
      </c>
      <c r="C4812" t="s">
        <v>309</v>
      </c>
      <c r="D4812" t="s">
        <v>477</v>
      </c>
      <c r="E4812" t="s">
        <v>187</v>
      </c>
      <c r="F4812" t="s">
        <v>188</v>
      </c>
      <c r="G4812" s="133">
        <v>9</v>
      </c>
      <c r="H4812" t="s">
        <v>246</v>
      </c>
      <c r="I4812" t="s">
        <v>576</v>
      </c>
      <c r="J4812" t="s">
        <v>438</v>
      </c>
      <c r="K4812" s="327">
        <v>1254</v>
      </c>
      <c r="L4812" s="326">
        <v>1</v>
      </c>
      <c r="N4812" s="327">
        <v>9406</v>
      </c>
      <c r="O4812" s="326">
        <v>0.9997900128364563</v>
      </c>
      <c r="Q4812" s="327">
        <v>123381</v>
      </c>
      <c r="R4812" s="326">
        <v>0.99997001886367798</v>
      </c>
      <c r="S4812" s="325"/>
    </row>
    <row r="4813" spans="1:19" x14ac:dyDescent="0.25">
      <c r="A4813" t="s">
        <v>478</v>
      </c>
      <c r="B4813" t="s">
        <v>284</v>
      </c>
      <c r="C4813" t="s">
        <v>309</v>
      </c>
      <c r="D4813" t="s">
        <v>477</v>
      </c>
      <c r="E4813" t="s">
        <v>187</v>
      </c>
      <c r="F4813" t="s">
        <v>188</v>
      </c>
      <c r="G4813" s="133">
        <v>9</v>
      </c>
      <c r="H4813" t="s">
        <v>246</v>
      </c>
      <c r="I4813" t="s">
        <v>504</v>
      </c>
      <c r="J4813" t="s">
        <v>506</v>
      </c>
      <c r="K4813" s="327">
        <v>159</v>
      </c>
      <c r="L4813" s="326">
        <v>0.12679000198841089</v>
      </c>
      <c r="N4813" s="327">
        <v>1487</v>
      </c>
      <c r="O4813" s="326">
        <v>0.15805999934673309</v>
      </c>
      <c r="Q4813" s="327">
        <v>14319</v>
      </c>
      <c r="R4813" s="326">
        <v>0.11604999750852581</v>
      </c>
      <c r="S4813" s="325"/>
    </row>
    <row r="4814" spans="1:19" x14ac:dyDescent="0.25">
      <c r="A4814" t="s">
        <v>478</v>
      </c>
      <c r="B4814" t="s">
        <v>284</v>
      </c>
      <c r="C4814" t="s">
        <v>309</v>
      </c>
      <c r="D4814" t="s">
        <v>477</v>
      </c>
      <c r="E4814" t="s">
        <v>187</v>
      </c>
      <c r="F4814" t="s">
        <v>188</v>
      </c>
      <c r="G4814" s="133">
        <v>9</v>
      </c>
      <c r="H4814" t="s">
        <v>246</v>
      </c>
      <c r="I4814" t="s">
        <v>504</v>
      </c>
      <c r="J4814" t="s">
        <v>424</v>
      </c>
      <c r="K4814" s="327">
        <v>132</v>
      </c>
      <c r="L4814" s="326">
        <v>0.1052599996328354</v>
      </c>
      <c r="M4814" s="326">
        <v>0.1205499991774559</v>
      </c>
      <c r="N4814" s="327">
        <v>910</v>
      </c>
      <c r="O4814" s="326">
        <v>9.6730001270771027E-2</v>
      </c>
      <c r="P4814" s="326">
        <v>0.1148800030350685</v>
      </c>
      <c r="Q4814" s="327">
        <v>13286</v>
      </c>
      <c r="R4814" s="326">
        <v>0.1076800003647804</v>
      </c>
      <c r="S4814" s="325">
        <v>0.12182000279426571</v>
      </c>
    </row>
    <row r="4815" spans="1:19" x14ac:dyDescent="0.25">
      <c r="A4815" t="s">
        <v>478</v>
      </c>
      <c r="B4815" t="s">
        <v>284</v>
      </c>
      <c r="C4815" t="s">
        <v>309</v>
      </c>
      <c r="D4815" t="s">
        <v>477</v>
      </c>
      <c r="E4815" t="s">
        <v>187</v>
      </c>
      <c r="F4815" t="s">
        <v>188</v>
      </c>
      <c r="G4815" s="133">
        <v>9</v>
      </c>
      <c r="H4815" t="s">
        <v>246</v>
      </c>
      <c r="I4815" t="s">
        <v>504</v>
      </c>
      <c r="J4815" t="s">
        <v>455</v>
      </c>
      <c r="K4815" s="327">
        <v>507</v>
      </c>
      <c r="L4815" s="326">
        <v>0.40430998802185059</v>
      </c>
      <c r="M4815" s="326">
        <v>0.46301001310348511</v>
      </c>
      <c r="N4815" s="327">
        <v>3476</v>
      </c>
      <c r="O4815" s="326">
        <v>0.36947000026702881</v>
      </c>
      <c r="P4815" s="326">
        <v>0.43882998824119568</v>
      </c>
      <c r="Q4815" s="327">
        <v>43045</v>
      </c>
      <c r="R4815" s="326">
        <v>0.34887000918388372</v>
      </c>
      <c r="S4815" s="325">
        <v>0.39467000961303711</v>
      </c>
    </row>
    <row r="4816" spans="1:19" x14ac:dyDescent="0.25">
      <c r="A4816" t="s">
        <v>478</v>
      </c>
      <c r="B4816" t="s">
        <v>284</v>
      </c>
      <c r="C4816" t="s">
        <v>309</v>
      </c>
      <c r="D4816" t="s">
        <v>477</v>
      </c>
      <c r="E4816" t="s">
        <v>187</v>
      </c>
      <c r="F4816" t="s">
        <v>188</v>
      </c>
      <c r="G4816" s="133">
        <v>9</v>
      </c>
      <c r="H4816" t="s">
        <v>246</v>
      </c>
      <c r="I4816" t="s">
        <v>504</v>
      </c>
      <c r="J4816" t="s">
        <v>505</v>
      </c>
      <c r="K4816" s="327">
        <v>362</v>
      </c>
      <c r="L4816" s="326">
        <v>0.28867998719215388</v>
      </c>
      <c r="M4816" s="326">
        <v>0.33059000968933111</v>
      </c>
      <c r="N4816" s="327">
        <v>2936</v>
      </c>
      <c r="O4816" s="326">
        <v>0.31207001209259028</v>
      </c>
      <c r="P4816" s="326">
        <v>0.37066000699996948</v>
      </c>
      <c r="Q4816" s="327">
        <v>42835</v>
      </c>
      <c r="R4816" s="326">
        <v>0.34716999530792242</v>
      </c>
      <c r="S4816" s="325">
        <v>0.39274001121521002</v>
      </c>
    </row>
    <row r="4817" spans="1:19" x14ac:dyDescent="0.25">
      <c r="A4817" t="s">
        <v>478</v>
      </c>
      <c r="B4817" t="s">
        <v>284</v>
      </c>
      <c r="C4817" t="s">
        <v>309</v>
      </c>
      <c r="D4817" t="s">
        <v>477</v>
      </c>
      <c r="E4817" t="s">
        <v>187</v>
      </c>
      <c r="F4817" t="s">
        <v>188</v>
      </c>
      <c r="G4817" s="133">
        <v>9</v>
      </c>
      <c r="H4817" t="s">
        <v>246</v>
      </c>
      <c r="I4817" t="s">
        <v>504</v>
      </c>
      <c r="J4817" t="s">
        <v>503</v>
      </c>
      <c r="K4817" s="327">
        <v>94</v>
      </c>
      <c r="L4817" s="326">
        <v>7.4960000813007355E-2</v>
      </c>
      <c r="M4817" s="326">
        <v>8.5840001702308655E-2</v>
      </c>
      <c r="N4817" s="327">
        <v>599</v>
      </c>
      <c r="O4817" s="326">
        <v>6.3670001924037933E-2</v>
      </c>
      <c r="P4817" s="326">
        <v>7.5620003044605255E-2</v>
      </c>
      <c r="Q4817" s="327">
        <v>9900</v>
      </c>
      <c r="R4817" s="326">
        <v>8.0239996314048767E-2</v>
      </c>
      <c r="S4817" s="325">
        <v>9.0769998729228973E-2</v>
      </c>
    </row>
    <row r="4818" spans="1:19" x14ac:dyDescent="0.25">
      <c r="A4818" t="s">
        <v>478</v>
      </c>
      <c r="B4818" t="s">
        <v>284</v>
      </c>
      <c r="C4818" t="s">
        <v>309</v>
      </c>
      <c r="D4818" t="s">
        <v>477</v>
      </c>
      <c r="E4818" t="s">
        <v>187</v>
      </c>
      <c r="F4818" t="s">
        <v>188</v>
      </c>
      <c r="G4818" s="133">
        <v>9</v>
      </c>
      <c r="H4818" t="s">
        <v>246</v>
      </c>
      <c r="I4818" t="s">
        <v>501</v>
      </c>
      <c r="J4818" t="s">
        <v>502</v>
      </c>
      <c r="K4818" s="327">
        <v>159</v>
      </c>
      <c r="L4818" s="326">
        <v>0.12679000198841089</v>
      </c>
      <c r="N4818" s="327">
        <v>1487</v>
      </c>
      <c r="O4818" s="326">
        <v>0.15805999934673309</v>
      </c>
      <c r="Q4818" s="327">
        <v>14319</v>
      </c>
      <c r="R4818" s="326">
        <v>0.11604999750852581</v>
      </c>
      <c r="S4818" s="325"/>
    </row>
    <row r="4819" spans="1:19" x14ac:dyDescent="0.25">
      <c r="A4819" t="s">
        <v>478</v>
      </c>
      <c r="B4819" t="s">
        <v>284</v>
      </c>
      <c r="C4819" t="s">
        <v>309</v>
      </c>
      <c r="D4819" t="s">
        <v>477</v>
      </c>
      <c r="E4819" t="s">
        <v>187</v>
      </c>
      <c r="F4819" t="s">
        <v>188</v>
      </c>
      <c r="G4819" s="133">
        <v>9</v>
      </c>
      <c r="H4819" t="s">
        <v>246</v>
      </c>
      <c r="I4819" t="s">
        <v>501</v>
      </c>
      <c r="J4819" t="s">
        <v>500</v>
      </c>
      <c r="K4819" s="327">
        <v>1095</v>
      </c>
      <c r="L4819" s="326">
        <v>0.87321001291275024</v>
      </c>
      <c r="M4819" s="326">
        <v>1</v>
      </c>
      <c r="N4819" s="327">
        <v>7921</v>
      </c>
      <c r="O4819" s="326">
        <v>0.84193998575210571</v>
      </c>
      <c r="P4819" s="326">
        <v>1</v>
      </c>
      <c r="Q4819" s="327">
        <v>109066</v>
      </c>
      <c r="R4819" s="326">
        <v>0.88394999504089355</v>
      </c>
      <c r="S4819" s="325">
        <v>1</v>
      </c>
    </row>
    <row r="4820" spans="1:19" x14ac:dyDescent="0.25">
      <c r="A4820" t="s">
        <v>478</v>
      </c>
      <c r="B4820" t="s">
        <v>284</v>
      </c>
      <c r="C4820" t="s">
        <v>309</v>
      </c>
      <c r="D4820" t="s">
        <v>477</v>
      </c>
      <c r="E4820" t="s">
        <v>187</v>
      </c>
      <c r="F4820" t="s">
        <v>188</v>
      </c>
      <c r="G4820">
        <v>9</v>
      </c>
      <c r="H4820" t="s">
        <v>246</v>
      </c>
      <c r="I4820" t="s">
        <v>577</v>
      </c>
      <c r="J4820" t="s">
        <v>493</v>
      </c>
      <c r="K4820" s="142">
        <v>31</v>
      </c>
      <c r="L4820" s="326">
        <v>2.4720000103116039E-2</v>
      </c>
      <c r="N4820" s="142">
        <v>3808</v>
      </c>
      <c r="O4820" s="326">
        <v>0.40476000308990479</v>
      </c>
      <c r="Q4820" s="142">
        <v>45663</v>
      </c>
      <c r="R4820" s="326">
        <v>0.37009000778198242</v>
      </c>
    </row>
    <row r="4821" spans="1:19" x14ac:dyDescent="0.25">
      <c r="A4821" t="s">
        <v>478</v>
      </c>
      <c r="B4821" t="s">
        <v>284</v>
      </c>
      <c r="C4821" t="s">
        <v>309</v>
      </c>
      <c r="D4821" t="s">
        <v>477</v>
      </c>
      <c r="E4821" t="s">
        <v>187</v>
      </c>
      <c r="F4821" t="s">
        <v>188</v>
      </c>
      <c r="G4821" s="133">
        <v>9</v>
      </c>
      <c r="H4821" t="s">
        <v>246</v>
      </c>
      <c r="I4821" t="s">
        <v>577</v>
      </c>
      <c r="J4821" t="s">
        <v>492</v>
      </c>
      <c r="K4821" s="327">
        <v>1023</v>
      </c>
      <c r="L4821" s="326">
        <v>0.81578999757766724</v>
      </c>
      <c r="M4821" s="326">
        <v>0.83647000789642334</v>
      </c>
      <c r="N4821" s="327">
        <v>4394</v>
      </c>
      <c r="O4821" s="326">
        <v>0.4670499861240387</v>
      </c>
      <c r="P4821" s="326">
        <v>0.78464001417160034</v>
      </c>
      <c r="Q4821" s="327">
        <v>63272</v>
      </c>
      <c r="R4821" s="326">
        <v>0.51279997825622559</v>
      </c>
      <c r="S4821" s="325">
        <v>0.81407999992370605</v>
      </c>
    </row>
    <row r="4822" spans="1:19" x14ac:dyDescent="0.25">
      <c r="A4822" t="s">
        <v>478</v>
      </c>
      <c r="B4822" t="s">
        <v>284</v>
      </c>
      <c r="C4822" t="s">
        <v>309</v>
      </c>
      <c r="D4822" t="s">
        <v>477</v>
      </c>
      <c r="E4822" t="s">
        <v>187</v>
      </c>
      <c r="F4822" t="s">
        <v>188</v>
      </c>
      <c r="G4822" s="133">
        <v>9</v>
      </c>
      <c r="H4822" t="s">
        <v>246</v>
      </c>
      <c r="I4822" t="s">
        <v>577</v>
      </c>
      <c r="J4822" t="s">
        <v>491</v>
      </c>
      <c r="K4822" s="327">
        <v>128</v>
      </c>
      <c r="L4822" s="326">
        <v>0.10206999629735949</v>
      </c>
      <c r="M4822" s="326">
        <v>0.1046599969267845</v>
      </c>
      <c r="N4822" s="327">
        <v>780</v>
      </c>
      <c r="O4822" s="326">
        <v>8.2910001277923584E-2</v>
      </c>
      <c r="P4822" s="326">
        <v>0.13929000496864319</v>
      </c>
      <c r="Q4822" s="327">
        <v>9186</v>
      </c>
      <c r="R4822" s="326">
        <v>7.4450001120567322E-2</v>
      </c>
      <c r="S4822" s="325">
        <v>0.11818999797105791</v>
      </c>
    </row>
    <row r="4823" spans="1:19" x14ac:dyDescent="0.25">
      <c r="A4823" t="s">
        <v>478</v>
      </c>
      <c r="B4823" t="s">
        <v>284</v>
      </c>
      <c r="C4823" t="s">
        <v>309</v>
      </c>
      <c r="D4823" t="s">
        <v>477</v>
      </c>
      <c r="E4823" t="s">
        <v>187</v>
      </c>
      <c r="F4823" t="s">
        <v>188</v>
      </c>
      <c r="G4823" s="133">
        <v>9</v>
      </c>
      <c r="H4823" t="s">
        <v>246</v>
      </c>
      <c r="I4823" t="s">
        <v>577</v>
      </c>
      <c r="J4823" t="s">
        <v>490</v>
      </c>
      <c r="K4823" s="327">
        <v>32</v>
      </c>
      <c r="L4823" s="326">
        <v>2.552000060677528E-2</v>
      </c>
      <c r="M4823" s="326">
        <v>2.617000043392181E-2</v>
      </c>
      <c r="N4823" s="327">
        <v>219</v>
      </c>
      <c r="O4823" s="326">
        <v>2.3280000314116481E-2</v>
      </c>
      <c r="P4823" s="326">
        <v>3.9110001176595688E-2</v>
      </c>
      <c r="Q4823" s="327">
        <v>3071</v>
      </c>
      <c r="R4823" s="326">
        <v>2.489000000059605E-2</v>
      </c>
      <c r="S4823" s="325">
        <v>3.9510000497102737E-2</v>
      </c>
    </row>
    <row r="4824" spans="1:19" x14ac:dyDescent="0.25">
      <c r="A4824" t="s">
        <v>478</v>
      </c>
      <c r="B4824" t="s">
        <v>284</v>
      </c>
      <c r="C4824" t="s">
        <v>309</v>
      </c>
      <c r="D4824" t="s">
        <v>477</v>
      </c>
      <c r="E4824" t="s">
        <v>187</v>
      </c>
      <c r="F4824" t="s">
        <v>188</v>
      </c>
      <c r="G4824" s="133">
        <v>9</v>
      </c>
      <c r="H4824" t="s">
        <v>246</v>
      </c>
      <c r="I4824" t="s">
        <v>577</v>
      </c>
      <c r="J4824" t="s">
        <v>489</v>
      </c>
      <c r="K4824" s="327">
        <v>35</v>
      </c>
      <c r="L4824" s="326">
        <v>2.7909999713301659E-2</v>
      </c>
      <c r="M4824" s="326">
        <v>2.8620000928640369E-2</v>
      </c>
      <c r="N4824" s="327">
        <v>167</v>
      </c>
      <c r="O4824" s="326">
        <v>1.775000058114529E-2</v>
      </c>
      <c r="P4824" s="326">
        <v>2.982000075280666E-2</v>
      </c>
      <c r="Q4824" s="327">
        <v>1819</v>
      </c>
      <c r="R4824" s="326">
        <v>1.473999954760075E-2</v>
      </c>
      <c r="S4824" s="325">
        <v>2.339999936521053E-2</v>
      </c>
    </row>
    <row r="4825" spans="1:19" x14ac:dyDescent="0.25">
      <c r="A4825" t="s">
        <v>478</v>
      </c>
      <c r="B4825" t="s">
        <v>284</v>
      </c>
      <c r="C4825" t="s">
        <v>309</v>
      </c>
      <c r="D4825" t="s">
        <v>477</v>
      </c>
      <c r="E4825" t="s">
        <v>187</v>
      </c>
      <c r="F4825" t="s">
        <v>188</v>
      </c>
      <c r="G4825" s="133">
        <v>9</v>
      </c>
      <c r="H4825" t="s">
        <v>246</v>
      </c>
      <c r="I4825" t="s">
        <v>577</v>
      </c>
      <c r="J4825" t="s">
        <v>488</v>
      </c>
      <c r="K4825" s="327">
        <v>5</v>
      </c>
      <c r="L4825" s="326">
        <v>3.9900001138448724E-3</v>
      </c>
      <c r="M4825" s="326">
        <v>4.0899999439716339E-3</v>
      </c>
      <c r="N4825" s="327">
        <v>40</v>
      </c>
      <c r="O4825" s="326">
        <v>4.2500002309679994E-3</v>
      </c>
      <c r="P4825" s="326">
        <v>7.1399998851120472E-3</v>
      </c>
      <c r="Q4825" s="327">
        <v>374</v>
      </c>
      <c r="R4825" s="326">
        <v>3.03000002168119E-3</v>
      </c>
      <c r="S4825" s="325">
        <v>4.8099998384714127E-3</v>
      </c>
    </row>
    <row r="4826" spans="1:19" x14ac:dyDescent="0.25">
      <c r="A4826" t="s">
        <v>478</v>
      </c>
      <c r="B4826" t="s">
        <v>284</v>
      </c>
      <c r="C4826" t="s">
        <v>309</v>
      </c>
      <c r="D4826" t="s">
        <v>477</v>
      </c>
      <c r="E4826" t="s">
        <v>187</v>
      </c>
      <c r="F4826" t="s">
        <v>188</v>
      </c>
      <c r="G4826" s="133">
        <v>9</v>
      </c>
      <c r="H4826" t="s">
        <v>246</v>
      </c>
      <c r="I4826" t="s">
        <v>499</v>
      </c>
      <c r="J4826" t="s">
        <v>261</v>
      </c>
      <c r="K4826" s="327">
        <v>1244</v>
      </c>
      <c r="L4826" s="326">
        <v>0.99203002452850342</v>
      </c>
      <c r="N4826" s="327">
        <v>9348</v>
      </c>
      <c r="O4826" s="326">
        <v>0.99361997842788696</v>
      </c>
      <c r="Q4826" s="327">
        <v>122496</v>
      </c>
      <c r="R4826" s="326">
        <v>0.99278998374938965</v>
      </c>
      <c r="S4826" s="325"/>
    </row>
    <row r="4827" spans="1:19" x14ac:dyDescent="0.25">
      <c r="A4827" t="s">
        <v>478</v>
      </c>
      <c r="B4827" t="s">
        <v>284</v>
      </c>
      <c r="C4827" t="s">
        <v>309</v>
      </c>
      <c r="D4827" t="s">
        <v>477</v>
      </c>
      <c r="E4827" t="s">
        <v>187</v>
      </c>
      <c r="F4827" t="s">
        <v>188</v>
      </c>
      <c r="G4827" s="133">
        <v>9</v>
      </c>
      <c r="H4827" t="s">
        <v>246</v>
      </c>
      <c r="I4827" t="s">
        <v>499</v>
      </c>
      <c r="J4827" t="s">
        <v>262</v>
      </c>
      <c r="K4827" s="327">
        <v>10</v>
      </c>
      <c r="L4827" s="326">
        <v>7.969999685883522E-3</v>
      </c>
      <c r="N4827" s="327">
        <v>60</v>
      </c>
      <c r="O4827" s="326">
        <v>6.380000151693821E-3</v>
      </c>
      <c r="Q4827" s="327">
        <v>889</v>
      </c>
      <c r="R4827" s="326">
        <v>7.2099999524652958E-3</v>
      </c>
      <c r="S4827" s="325"/>
    </row>
    <row r="4828" spans="1:19" x14ac:dyDescent="0.25">
      <c r="A4828" t="s">
        <v>478</v>
      </c>
      <c r="B4828" t="s">
        <v>284</v>
      </c>
      <c r="C4828" t="s">
        <v>309</v>
      </c>
      <c r="D4828" t="s">
        <v>477</v>
      </c>
      <c r="E4828" t="s">
        <v>187</v>
      </c>
      <c r="F4828" t="s">
        <v>188</v>
      </c>
      <c r="G4828" s="133">
        <v>9</v>
      </c>
      <c r="H4828" t="s">
        <v>246</v>
      </c>
      <c r="I4828" t="s">
        <v>578</v>
      </c>
      <c r="J4828" t="s">
        <v>498</v>
      </c>
      <c r="K4828" s="327">
        <v>181</v>
      </c>
      <c r="L4828" s="326">
        <v>0.14433999359607699</v>
      </c>
      <c r="N4828" s="327">
        <v>1266</v>
      </c>
      <c r="O4828" s="326">
        <v>0.1345700025558472</v>
      </c>
      <c r="Q4828" s="327">
        <v>17871</v>
      </c>
      <c r="R4828" s="326">
        <v>0.1448400020599365</v>
      </c>
      <c r="S4828" s="325"/>
    </row>
    <row r="4829" spans="1:19" x14ac:dyDescent="0.25">
      <c r="A4829" t="s">
        <v>478</v>
      </c>
      <c r="B4829" t="s">
        <v>284</v>
      </c>
      <c r="C4829" t="s">
        <v>309</v>
      </c>
      <c r="D4829" t="s">
        <v>477</v>
      </c>
      <c r="E4829" t="s">
        <v>187</v>
      </c>
      <c r="F4829" t="s">
        <v>188</v>
      </c>
      <c r="G4829" s="133">
        <v>9</v>
      </c>
      <c r="H4829" t="s">
        <v>246</v>
      </c>
      <c r="I4829" t="s">
        <v>578</v>
      </c>
      <c r="J4829" t="s">
        <v>497</v>
      </c>
      <c r="K4829" s="327">
        <v>305</v>
      </c>
      <c r="L4829" s="326">
        <v>0.2432200014591217</v>
      </c>
      <c r="N4829" s="327">
        <v>1592</v>
      </c>
      <c r="O4829" s="326">
        <v>0.16922000050544739</v>
      </c>
      <c r="Q4829" s="327">
        <v>21943</v>
      </c>
      <c r="R4829" s="326">
        <v>0.17783999443054199</v>
      </c>
      <c r="S4829" s="325"/>
    </row>
    <row r="4830" spans="1:19" x14ac:dyDescent="0.25">
      <c r="A4830" t="s">
        <v>478</v>
      </c>
      <c r="B4830" t="s">
        <v>284</v>
      </c>
      <c r="C4830" t="s">
        <v>309</v>
      </c>
      <c r="D4830" t="s">
        <v>477</v>
      </c>
      <c r="E4830" t="s">
        <v>187</v>
      </c>
      <c r="F4830" t="s">
        <v>188</v>
      </c>
      <c r="G4830" s="133">
        <v>9</v>
      </c>
      <c r="H4830" t="s">
        <v>246</v>
      </c>
      <c r="I4830" t="s">
        <v>578</v>
      </c>
      <c r="J4830" t="s">
        <v>496</v>
      </c>
      <c r="K4830" s="327">
        <v>280</v>
      </c>
      <c r="L4830" s="326">
        <v>0.22328999638557431</v>
      </c>
      <c r="N4830" s="327">
        <v>1808</v>
      </c>
      <c r="O4830" s="326">
        <v>0.19217999279499051</v>
      </c>
      <c r="Q4830" s="327">
        <v>25988</v>
      </c>
      <c r="R4830" s="326">
        <v>0.21062999963760379</v>
      </c>
      <c r="S4830" s="325"/>
    </row>
    <row r="4831" spans="1:19" x14ac:dyDescent="0.25">
      <c r="A4831" t="s">
        <v>478</v>
      </c>
      <c r="B4831" t="s">
        <v>284</v>
      </c>
      <c r="C4831" t="s">
        <v>309</v>
      </c>
      <c r="D4831" t="s">
        <v>477</v>
      </c>
      <c r="E4831" t="s">
        <v>187</v>
      </c>
      <c r="F4831" t="s">
        <v>188</v>
      </c>
      <c r="G4831" s="133">
        <v>9</v>
      </c>
      <c r="H4831" t="s">
        <v>246</v>
      </c>
      <c r="I4831" t="s">
        <v>578</v>
      </c>
      <c r="J4831" t="s">
        <v>495</v>
      </c>
      <c r="K4831" s="327">
        <v>291</v>
      </c>
      <c r="L4831" s="326">
        <v>0.23206000030040741</v>
      </c>
      <c r="N4831" s="327">
        <v>2323</v>
      </c>
      <c r="O4831" s="326">
        <v>0.24692000448703769</v>
      </c>
      <c r="Q4831" s="327">
        <v>27975</v>
      </c>
      <c r="R4831" s="326">
        <v>0.22673000395298001</v>
      </c>
      <c r="S4831" s="325"/>
    </row>
    <row r="4832" spans="1:19" x14ac:dyDescent="0.25">
      <c r="A4832" t="s">
        <v>478</v>
      </c>
      <c r="B4832" t="s">
        <v>284</v>
      </c>
      <c r="C4832" t="s">
        <v>309</v>
      </c>
      <c r="D4832" t="s">
        <v>477</v>
      </c>
      <c r="E4832" t="s">
        <v>187</v>
      </c>
      <c r="F4832" t="s">
        <v>188</v>
      </c>
      <c r="G4832" s="133">
        <v>9</v>
      </c>
      <c r="H4832" t="s">
        <v>246</v>
      </c>
      <c r="I4832" t="s">
        <v>578</v>
      </c>
      <c r="J4832" t="s">
        <v>494</v>
      </c>
      <c r="K4832" s="327">
        <v>197</v>
      </c>
      <c r="L4832" s="326">
        <v>0.15710000693798071</v>
      </c>
      <c r="N4832" s="327">
        <v>2419</v>
      </c>
      <c r="O4832" s="326">
        <v>0.25712001323699951</v>
      </c>
      <c r="Q4832" s="327">
        <v>29608</v>
      </c>
      <c r="R4832" s="326">
        <v>0.23995999991893771</v>
      </c>
      <c r="S4832" s="325"/>
    </row>
    <row r="4833" spans="1:19" x14ac:dyDescent="0.25">
      <c r="A4833" t="s">
        <v>478</v>
      </c>
      <c r="B4833" t="s">
        <v>284</v>
      </c>
      <c r="C4833" t="s">
        <v>309</v>
      </c>
      <c r="D4833" t="s">
        <v>477</v>
      </c>
      <c r="E4833" t="s">
        <v>187</v>
      </c>
      <c r="F4833" t="s">
        <v>188</v>
      </c>
      <c r="G4833">
        <v>9</v>
      </c>
      <c r="H4833" t="s">
        <v>246</v>
      </c>
      <c r="I4833" t="s">
        <v>476</v>
      </c>
      <c r="J4833" t="s">
        <v>482</v>
      </c>
      <c r="K4833" s="142">
        <v>1002</v>
      </c>
      <c r="L4833" s="326">
        <v>0.79904001951217651</v>
      </c>
      <c r="M4833" s="326">
        <v>0.81997001171112061</v>
      </c>
      <c r="N4833" s="142">
        <v>7139</v>
      </c>
      <c r="O4833" s="326">
        <v>0.75881999731063843</v>
      </c>
      <c r="P4833" s="326">
        <v>0.7856299877166748</v>
      </c>
      <c r="Q4833" s="142">
        <v>91484</v>
      </c>
      <c r="R4833" s="326">
        <v>0.74145001173019409</v>
      </c>
      <c r="S4833" s="326">
        <v>0.77395999431610107</v>
      </c>
    </row>
    <row r="4834" spans="1:19" x14ac:dyDescent="0.25">
      <c r="A4834" t="s">
        <v>478</v>
      </c>
      <c r="B4834" t="s">
        <v>284</v>
      </c>
      <c r="C4834" t="s">
        <v>309</v>
      </c>
      <c r="D4834" t="s">
        <v>477</v>
      </c>
      <c r="E4834" t="s">
        <v>187</v>
      </c>
      <c r="F4834" t="s">
        <v>188</v>
      </c>
      <c r="G4834" s="133">
        <v>9</v>
      </c>
      <c r="H4834" t="s">
        <v>246</v>
      </c>
      <c r="I4834" t="s">
        <v>476</v>
      </c>
      <c r="J4834" t="s">
        <v>481</v>
      </c>
      <c r="K4834" s="327">
        <v>99</v>
      </c>
      <c r="L4834" s="326">
        <v>7.8950002789497375E-2</v>
      </c>
      <c r="M4834" s="326">
        <v>8.1009998917579651E-2</v>
      </c>
      <c r="N4834" s="327">
        <v>855</v>
      </c>
      <c r="O4834" s="326">
        <v>9.0879999101161957E-2</v>
      </c>
      <c r="P4834" s="326">
        <v>9.4089999794960022E-2</v>
      </c>
      <c r="Q4834" s="327">
        <v>12086</v>
      </c>
      <c r="R4834" s="326">
        <v>9.7949996590614319E-2</v>
      </c>
      <c r="S4834" s="325">
        <v>0.1022500023245811</v>
      </c>
    </row>
    <row r="4835" spans="1:19" x14ac:dyDescent="0.25">
      <c r="A4835" t="s">
        <v>478</v>
      </c>
      <c r="B4835" t="s">
        <v>284</v>
      </c>
      <c r="C4835" t="s">
        <v>309</v>
      </c>
      <c r="D4835" t="s">
        <v>477</v>
      </c>
      <c r="E4835" t="s">
        <v>187</v>
      </c>
      <c r="F4835" t="s">
        <v>188</v>
      </c>
      <c r="G4835" s="133">
        <v>9</v>
      </c>
      <c r="H4835" t="s">
        <v>246</v>
      </c>
      <c r="I4835" t="s">
        <v>476</v>
      </c>
      <c r="J4835" t="s">
        <v>480</v>
      </c>
      <c r="K4835" s="327">
        <v>76</v>
      </c>
      <c r="L4835" s="326">
        <v>6.0610000044107437E-2</v>
      </c>
      <c r="M4835" s="326">
        <v>6.2189999967813492E-2</v>
      </c>
      <c r="N4835" s="327">
        <v>624</v>
      </c>
      <c r="O4835" s="326">
        <v>6.6330000758171082E-2</v>
      </c>
      <c r="P4835" s="326">
        <v>6.8669997155666351E-2</v>
      </c>
      <c r="Q4835" s="327">
        <v>8487</v>
      </c>
      <c r="R4835" s="326">
        <v>6.8779997527599335E-2</v>
      </c>
      <c r="S4835" s="325">
        <v>7.1800000965595245E-2</v>
      </c>
    </row>
    <row r="4836" spans="1:19" x14ac:dyDescent="0.25">
      <c r="A4836" t="s">
        <v>478</v>
      </c>
      <c r="B4836" t="s">
        <v>284</v>
      </c>
      <c r="C4836" t="s">
        <v>309</v>
      </c>
      <c r="D4836" t="s">
        <v>477</v>
      </c>
      <c r="E4836" t="s">
        <v>187</v>
      </c>
      <c r="F4836" t="s">
        <v>188</v>
      </c>
      <c r="G4836" s="133">
        <v>9</v>
      </c>
      <c r="H4836" t="s">
        <v>246</v>
      </c>
      <c r="I4836" t="s">
        <v>476</v>
      </c>
      <c r="J4836" t="s">
        <v>479</v>
      </c>
      <c r="K4836" s="327">
        <v>32</v>
      </c>
      <c r="L4836" s="326">
        <v>2.552000060677528E-2</v>
      </c>
      <c r="N4836" s="327">
        <v>321</v>
      </c>
      <c r="O4836" s="326">
        <v>3.4120000898838043E-2</v>
      </c>
      <c r="Q4836" s="327">
        <v>5183</v>
      </c>
      <c r="R4836" s="326">
        <v>4.2010001838207238E-2</v>
      </c>
      <c r="S4836" s="325"/>
    </row>
    <row r="4837" spans="1:19" x14ac:dyDescent="0.25">
      <c r="A4837" t="s">
        <v>478</v>
      </c>
      <c r="B4837" t="s">
        <v>284</v>
      </c>
      <c r="C4837" t="s">
        <v>309</v>
      </c>
      <c r="D4837" t="s">
        <v>477</v>
      </c>
      <c r="E4837" t="s">
        <v>187</v>
      </c>
      <c r="F4837" t="s">
        <v>188</v>
      </c>
      <c r="G4837" s="133">
        <v>9</v>
      </c>
      <c r="H4837" t="s">
        <v>246</v>
      </c>
      <c r="I4837" t="s">
        <v>476</v>
      </c>
      <c r="J4837" t="s">
        <v>475</v>
      </c>
      <c r="K4837" s="327">
        <v>45</v>
      </c>
      <c r="L4837" s="326">
        <v>3.5890001803636551E-2</v>
      </c>
      <c r="M4837" s="326">
        <v>3.6819998174905777E-2</v>
      </c>
      <c r="N4837" s="327">
        <v>469</v>
      </c>
      <c r="O4837" s="326">
        <v>4.9849998205900192E-2</v>
      </c>
      <c r="P4837" s="326">
        <v>5.1610000431537628E-2</v>
      </c>
      <c r="Q4837" s="327">
        <v>6145</v>
      </c>
      <c r="R4837" s="326">
        <v>4.9800001084804528E-2</v>
      </c>
      <c r="S4837" s="325">
        <v>5.1989998668432243E-2</v>
      </c>
    </row>
    <row r="4838" spans="1:19" x14ac:dyDescent="0.25">
      <c r="A4838" t="s">
        <v>478</v>
      </c>
      <c r="B4838" t="s">
        <v>284</v>
      </c>
      <c r="C4838" t="s">
        <v>309</v>
      </c>
      <c r="D4838" t="s">
        <v>477</v>
      </c>
      <c r="E4838" t="s">
        <v>189</v>
      </c>
      <c r="F4838" t="s">
        <v>190</v>
      </c>
      <c r="G4838" s="133">
        <v>12</v>
      </c>
      <c r="H4838" t="s">
        <v>247</v>
      </c>
      <c r="I4838" t="s">
        <v>525</v>
      </c>
      <c r="J4838" t="s">
        <v>530</v>
      </c>
      <c r="K4838" s="327">
        <v>9</v>
      </c>
      <c r="L4838" s="326">
        <v>2.4390000849962231E-2</v>
      </c>
      <c r="N4838" s="327">
        <v>30</v>
      </c>
      <c r="O4838" s="326">
        <v>9.6899997442960739E-3</v>
      </c>
      <c r="Q4838" s="327">
        <v>595</v>
      </c>
      <c r="R4838" s="326">
        <v>4.8199999146163464E-3</v>
      </c>
      <c r="S4838" s="325"/>
    </row>
    <row r="4839" spans="1:19" x14ac:dyDescent="0.25">
      <c r="A4839" t="s">
        <v>478</v>
      </c>
      <c r="B4839" t="s">
        <v>284</v>
      </c>
      <c r="C4839" t="s">
        <v>309</v>
      </c>
      <c r="D4839" t="s">
        <v>477</v>
      </c>
      <c r="E4839" t="s">
        <v>189</v>
      </c>
      <c r="F4839" t="s">
        <v>190</v>
      </c>
      <c r="G4839">
        <v>12</v>
      </c>
      <c r="H4839" t="s">
        <v>247</v>
      </c>
      <c r="I4839" t="s">
        <v>525</v>
      </c>
      <c r="J4839" t="s">
        <v>529</v>
      </c>
      <c r="K4839" s="142">
        <v>29</v>
      </c>
      <c r="L4839" s="326">
        <v>7.8589998185634613E-2</v>
      </c>
      <c r="N4839" s="142">
        <v>171</v>
      </c>
      <c r="O4839" s="326">
        <v>5.5250000208616257E-2</v>
      </c>
      <c r="Q4839" s="142">
        <v>4962</v>
      </c>
      <c r="R4839" s="326">
        <v>4.0219999849796302E-2</v>
      </c>
    </row>
    <row r="4840" spans="1:19" x14ac:dyDescent="0.25">
      <c r="A4840" t="s">
        <v>478</v>
      </c>
      <c r="B4840" t="s">
        <v>284</v>
      </c>
      <c r="C4840" t="s">
        <v>309</v>
      </c>
      <c r="D4840" t="s">
        <v>477</v>
      </c>
      <c r="E4840" t="s">
        <v>189</v>
      </c>
      <c r="F4840" t="s">
        <v>190</v>
      </c>
      <c r="G4840" s="133">
        <v>12</v>
      </c>
      <c r="H4840" t="s">
        <v>247</v>
      </c>
      <c r="I4840" t="s">
        <v>525</v>
      </c>
      <c r="J4840" t="s">
        <v>528</v>
      </c>
      <c r="K4840" s="327">
        <v>98</v>
      </c>
      <c r="L4840" s="326">
        <v>0.26557999849319458</v>
      </c>
      <c r="N4840" s="327">
        <v>457</v>
      </c>
      <c r="O4840" s="326">
        <v>0.14766000211238861</v>
      </c>
      <c r="Q4840" s="327">
        <v>15699</v>
      </c>
      <c r="R4840" s="326">
        <v>0.12724000215530401</v>
      </c>
      <c r="S4840" s="325"/>
    </row>
    <row r="4841" spans="1:19" x14ac:dyDescent="0.25">
      <c r="A4841" t="s">
        <v>478</v>
      </c>
      <c r="B4841" t="s">
        <v>284</v>
      </c>
      <c r="C4841" t="s">
        <v>309</v>
      </c>
      <c r="D4841" t="s">
        <v>477</v>
      </c>
      <c r="E4841" t="s">
        <v>189</v>
      </c>
      <c r="F4841" t="s">
        <v>190</v>
      </c>
      <c r="G4841">
        <v>12</v>
      </c>
      <c r="H4841" t="s">
        <v>247</v>
      </c>
      <c r="I4841" t="s">
        <v>525</v>
      </c>
      <c r="J4841" t="s">
        <v>527</v>
      </c>
      <c r="K4841" s="142">
        <v>66</v>
      </c>
      <c r="L4841" s="326">
        <v>0.17885999381542211</v>
      </c>
      <c r="N4841" s="142">
        <v>819</v>
      </c>
      <c r="O4841" s="326">
        <v>0.26462000608444208</v>
      </c>
      <c r="Q4841" s="142">
        <v>30576</v>
      </c>
      <c r="R4841" s="326">
        <v>0.2478100061416626</v>
      </c>
    </row>
    <row r="4842" spans="1:19" x14ac:dyDescent="0.25">
      <c r="A4842" t="s">
        <v>478</v>
      </c>
      <c r="B4842" t="s">
        <v>284</v>
      </c>
      <c r="C4842" t="s">
        <v>309</v>
      </c>
      <c r="D4842" t="s">
        <v>477</v>
      </c>
      <c r="E4842" t="s">
        <v>189</v>
      </c>
      <c r="F4842" t="s">
        <v>190</v>
      </c>
      <c r="G4842" s="133">
        <v>12</v>
      </c>
      <c r="H4842" t="s">
        <v>247</v>
      </c>
      <c r="I4842" t="s">
        <v>525</v>
      </c>
      <c r="J4842" t="s">
        <v>526</v>
      </c>
      <c r="K4842" s="327">
        <v>59</v>
      </c>
      <c r="L4842" s="326">
        <v>0.1598899960517883</v>
      </c>
      <c r="N4842" s="327">
        <v>815</v>
      </c>
      <c r="O4842" s="326">
        <v>0.26333001255989069</v>
      </c>
      <c r="Q4842" s="327">
        <v>30917</v>
      </c>
      <c r="R4842" s="326">
        <v>0.25056999921798712</v>
      </c>
      <c r="S4842" s="325"/>
    </row>
    <row r="4843" spans="1:19" x14ac:dyDescent="0.25">
      <c r="A4843" t="s">
        <v>478</v>
      </c>
      <c r="B4843" t="s">
        <v>284</v>
      </c>
      <c r="C4843" t="s">
        <v>309</v>
      </c>
      <c r="D4843" t="s">
        <v>477</v>
      </c>
      <c r="E4843" t="s">
        <v>189</v>
      </c>
      <c r="F4843" t="s">
        <v>190</v>
      </c>
      <c r="G4843" s="133">
        <v>12</v>
      </c>
      <c r="H4843" t="s">
        <v>247</v>
      </c>
      <c r="I4843" t="s">
        <v>525</v>
      </c>
      <c r="J4843" t="s">
        <v>259</v>
      </c>
      <c r="K4843" s="327">
        <v>61</v>
      </c>
      <c r="L4843" s="326">
        <v>0.16530999541282651</v>
      </c>
      <c r="N4843" s="327">
        <v>455</v>
      </c>
      <c r="O4843" s="326">
        <v>0.14700999855995181</v>
      </c>
      <c r="Q4843" s="327">
        <v>23351</v>
      </c>
      <c r="R4843" s="326">
        <v>0.18925000727176669</v>
      </c>
      <c r="S4843" s="325"/>
    </row>
    <row r="4844" spans="1:19" x14ac:dyDescent="0.25">
      <c r="A4844" t="s">
        <v>478</v>
      </c>
      <c r="B4844" t="s">
        <v>284</v>
      </c>
      <c r="C4844" t="s">
        <v>309</v>
      </c>
      <c r="D4844" t="s">
        <v>477</v>
      </c>
      <c r="E4844" t="s">
        <v>189</v>
      </c>
      <c r="F4844" t="s">
        <v>190</v>
      </c>
      <c r="G4844">
        <v>12</v>
      </c>
      <c r="H4844" t="s">
        <v>247</v>
      </c>
      <c r="I4844" t="s">
        <v>525</v>
      </c>
      <c r="J4844" t="s">
        <v>260</v>
      </c>
      <c r="K4844" s="142">
        <v>47</v>
      </c>
      <c r="L4844" s="326">
        <v>0.12736999988555911</v>
      </c>
      <c r="N4844" s="142">
        <v>348</v>
      </c>
      <c r="O4844" s="326">
        <v>0.11243999749422071</v>
      </c>
      <c r="Q4844" s="142">
        <v>17285</v>
      </c>
      <c r="R4844" s="326">
        <v>0.14009000360965729</v>
      </c>
    </row>
    <row r="4845" spans="1:19" x14ac:dyDescent="0.25">
      <c r="A4845" t="s">
        <v>478</v>
      </c>
      <c r="B4845" t="s">
        <v>284</v>
      </c>
      <c r="C4845" t="s">
        <v>309</v>
      </c>
      <c r="D4845" t="s">
        <v>477</v>
      </c>
      <c r="E4845" t="s">
        <v>189</v>
      </c>
      <c r="F4845" t="s">
        <v>190</v>
      </c>
      <c r="G4845" s="133">
        <v>12</v>
      </c>
      <c r="H4845" t="s">
        <v>247</v>
      </c>
      <c r="I4845" t="s">
        <v>521</v>
      </c>
      <c r="J4845" t="s">
        <v>524</v>
      </c>
      <c r="K4845" s="327">
        <v>289</v>
      </c>
      <c r="L4845" s="326">
        <v>0.78320002555847168</v>
      </c>
      <c r="M4845" s="326">
        <v>0.82336002588272095</v>
      </c>
      <c r="N4845" s="327">
        <v>2442</v>
      </c>
      <c r="O4845" s="326">
        <v>0.78900998830795288</v>
      </c>
      <c r="P4845" s="326">
        <v>0.84119999408721924</v>
      </c>
      <c r="Q4845" s="327">
        <v>99716</v>
      </c>
      <c r="R4845" s="326">
        <v>0.80817002058029175</v>
      </c>
      <c r="S4845" s="325">
        <v>0.84360998868942261</v>
      </c>
    </row>
    <row r="4846" spans="1:19" x14ac:dyDescent="0.25">
      <c r="A4846" t="s">
        <v>478</v>
      </c>
      <c r="B4846" t="s">
        <v>284</v>
      </c>
      <c r="C4846" t="s">
        <v>309</v>
      </c>
      <c r="D4846" t="s">
        <v>477</v>
      </c>
      <c r="E4846" t="s">
        <v>189</v>
      </c>
      <c r="F4846" t="s">
        <v>190</v>
      </c>
      <c r="G4846" s="133">
        <v>12</v>
      </c>
      <c r="H4846" t="s">
        <v>247</v>
      </c>
      <c r="I4846" t="s">
        <v>521</v>
      </c>
      <c r="J4846" t="s">
        <v>523</v>
      </c>
      <c r="K4846" s="327">
        <v>38</v>
      </c>
      <c r="L4846" s="326">
        <v>0.1029800027608871</v>
      </c>
      <c r="M4846" s="326">
        <v>0.1082599982619286</v>
      </c>
      <c r="N4846" s="327">
        <v>277</v>
      </c>
      <c r="O4846" s="326">
        <v>8.9500002562999725E-2</v>
      </c>
      <c r="P4846" s="326">
        <v>9.5420002937316895E-2</v>
      </c>
      <c r="Q4846" s="327">
        <v>10969</v>
      </c>
      <c r="R4846" s="326">
        <v>8.8899999856948853E-2</v>
      </c>
      <c r="S4846" s="325">
        <v>9.2799998819828033E-2</v>
      </c>
    </row>
    <row r="4847" spans="1:19" x14ac:dyDescent="0.25">
      <c r="A4847" t="s">
        <v>478</v>
      </c>
      <c r="B4847" t="s">
        <v>284</v>
      </c>
      <c r="C4847" t="s">
        <v>309</v>
      </c>
      <c r="D4847" t="s">
        <v>477</v>
      </c>
      <c r="E4847" t="s">
        <v>189</v>
      </c>
      <c r="F4847" t="s">
        <v>190</v>
      </c>
      <c r="G4847">
        <v>12</v>
      </c>
      <c r="H4847" t="s">
        <v>247</v>
      </c>
      <c r="I4847" t="s">
        <v>521</v>
      </c>
      <c r="J4847" t="s">
        <v>522</v>
      </c>
      <c r="K4847" s="142">
        <v>24</v>
      </c>
      <c r="L4847" s="326">
        <v>6.5039999783039093E-2</v>
      </c>
      <c r="M4847" s="326">
        <v>6.8379998207092285E-2</v>
      </c>
      <c r="N4847" s="142">
        <v>184</v>
      </c>
      <c r="O4847" s="326">
        <v>5.9450000524520867E-2</v>
      </c>
      <c r="P4847" s="326">
        <v>6.3380002975463867E-2</v>
      </c>
      <c r="Q4847" s="142">
        <v>7517</v>
      </c>
      <c r="R4847" s="326">
        <v>6.0920000076293952E-2</v>
      </c>
      <c r="S4847" s="326">
        <v>6.3589997589588165E-2</v>
      </c>
    </row>
    <row r="4848" spans="1:19" x14ac:dyDescent="0.25">
      <c r="A4848" t="s">
        <v>478</v>
      </c>
      <c r="B4848" t="s">
        <v>284</v>
      </c>
      <c r="C4848" t="s">
        <v>309</v>
      </c>
      <c r="D4848" t="s">
        <v>477</v>
      </c>
      <c r="E4848" t="s">
        <v>189</v>
      </c>
      <c r="F4848" t="s">
        <v>190</v>
      </c>
      <c r="G4848" s="133">
        <v>12</v>
      </c>
      <c r="H4848" t="s">
        <v>247</v>
      </c>
      <c r="I4848" t="s">
        <v>521</v>
      </c>
      <c r="J4848" t="s">
        <v>438</v>
      </c>
      <c r="K4848" s="327">
        <v>18</v>
      </c>
      <c r="L4848" s="326">
        <v>4.8780001699924469E-2</v>
      </c>
      <c r="N4848" s="327">
        <v>192</v>
      </c>
      <c r="O4848" s="326">
        <v>6.2040001153945923E-2</v>
      </c>
      <c r="Q4848" s="327">
        <v>5183</v>
      </c>
      <c r="R4848" s="326">
        <v>4.2010001838207238E-2</v>
      </c>
      <c r="S4848" s="325"/>
    </row>
    <row r="4849" spans="1:19" x14ac:dyDescent="0.25">
      <c r="A4849" t="s">
        <v>478</v>
      </c>
      <c r="B4849" t="s">
        <v>284</v>
      </c>
      <c r="C4849" t="s">
        <v>309</v>
      </c>
      <c r="D4849" t="s">
        <v>477</v>
      </c>
      <c r="E4849" t="s">
        <v>189</v>
      </c>
      <c r="F4849" t="s">
        <v>190</v>
      </c>
      <c r="G4849" s="133">
        <v>12</v>
      </c>
      <c r="H4849" t="s">
        <v>247</v>
      </c>
      <c r="I4849" t="s">
        <v>517</v>
      </c>
      <c r="J4849" t="s">
        <v>520</v>
      </c>
      <c r="K4849" s="327">
        <v>130</v>
      </c>
      <c r="L4849" s="326">
        <v>0.35229998826980591</v>
      </c>
      <c r="N4849" s="327">
        <v>1119</v>
      </c>
      <c r="O4849" s="326">
        <v>0.36155000329017639</v>
      </c>
      <c r="Q4849" s="327">
        <v>43571</v>
      </c>
      <c r="R4849" s="326">
        <v>0.35313001275062561</v>
      </c>
      <c r="S4849" s="325"/>
    </row>
    <row r="4850" spans="1:19" x14ac:dyDescent="0.25">
      <c r="A4850" t="s">
        <v>478</v>
      </c>
      <c r="B4850" t="s">
        <v>284</v>
      </c>
      <c r="C4850" t="s">
        <v>309</v>
      </c>
      <c r="D4850" t="s">
        <v>477</v>
      </c>
      <c r="E4850" t="s">
        <v>189</v>
      </c>
      <c r="F4850" t="s">
        <v>190</v>
      </c>
      <c r="G4850">
        <v>12</v>
      </c>
      <c r="H4850" t="s">
        <v>247</v>
      </c>
      <c r="I4850" t="s">
        <v>517</v>
      </c>
      <c r="J4850" t="s">
        <v>519</v>
      </c>
      <c r="K4850" s="142">
        <v>104</v>
      </c>
      <c r="L4850" s="326">
        <v>0.2818399965763092</v>
      </c>
      <c r="N4850" s="142">
        <v>847</v>
      </c>
      <c r="O4850" s="326">
        <v>0.27366998791694641</v>
      </c>
      <c r="Q4850" s="142">
        <v>34904</v>
      </c>
      <c r="R4850" s="326">
        <v>0.28288999199867249</v>
      </c>
    </row>
    <row r="4851" spans="1:19" x14ac:dyDescent="0.25">
      <c r="A4851" t="s">
        <v>478</v>
      </c>
      <c r="B4851" t="s">
        <v>284</v>
      </c>
      <c r="C4851" t="s">
        <v>309</v>
      </c>
      <c r="D4851" t="s">
        <v>477</v>
      </c>
      <c r="E4851" t="s">
        <v>189</v>
      </c>
      <c r="F4851" t="s">
        <v>190</v>
      </c>
      <c r="G4851" s="133">
        <v>12</v>
      </c>
      <c r="H4851" t="s">
        <v>247</v>
      </c>
      <c r="I4851" t="s">
        <v>517</v>
      </c>
      <c r="J4851" t="s">
        <v>518</v>
      </c>
      <c r="K4851" s="327">
        <v>135</v>
      </c>
      <c r="L4851" s="326">
        <v>0.36585000157356262</v>
      </c>
      <c r="N4851" s="327">
        <v>1129</v>
      </c>
      <c r="O4851" s="326">
        <v>0.3647800087928772</v>
      </c>
      <c r="Q4851" s="327">
        <v>44910</v>
      </c>
      <c r="R4851" s="326">
        <v>0.3639799952507019</v>
      </c>
      <c r="S4851" s="325"/>
    </row>
    <row r="4852" spans="1:19" x14ac:dyDescent="0.25">
      <c r="A4852" t="s">
        <v>478</v>
      </c>
      <c r="B4852" t="s">
        <v>284</v>
      </c>
      <c r="C4852" t="s">
        <v>309</v>
      </c>
      <c r="D4852" t="s">
        <v>477</v>
      </c>
      <c r="E4852" t="s">
        <v>189</v>
      </c>
      <c r="F4852" t="s">
        <v>190</v>
      </c>
      <c r="G4852" s="133">
        <v>12</v>
      </c>
      <c r="H4852" t="s">
        <v>247</v>
      </c>
      <c r="I4852" t="s">
        <v>513</v>
      </c>
      <c r="J4852" t="s">
        <v>516</v>
      </c>
      <c r="K4852" s="327">
        <v>9</v>
      </c>
      <c r="L4852" s="326">
        <v>2.4390000849962231E-2</v>
      </c>
      <c r="M4852" s="326">
        <v>4.7619998455047607E-2</v>
      </c>
      <c r="N4852" s="327">
        <v>90</v>
      </c>
      <c r="O4852" s="326">
        <v>2.9079999774694439E-2</v>
      </c>
      <c r="P4852" s="326">
        <v>4.1979998350143433E-2</v>
      </c>
      <c r="Q4852" s="327">
        <v>4179</v>
      </c>
      <c r="R4852" s="326">
        <v>3.3870000392198563E-2</v>
      </c>
      <c r="S4852" s="325">
        <v>3.8320001214742661E-2</v>
      </c>
    </row>
    <row r="4853" spans="1:19" x14ac:dyDescent="0.25">
      <c r="A4853" t="s">
        <v>478</v>
      </c>
      <c r="B4853" t="s">
        <v>284</v>
      </c>
      <c r="C4853" t="s">
        <v>309</v>
      </c>
      <c r="D4853" t="s">
        <v>477</v>
      </c>
      <c r="E4853" t="s">
        <v>189</v>
      </c>
      <c r="F4853" t="s">
        <v>190</v>
      </c>
      <c r="G4853" s="133">
        <v>12</v>
      </c>
      <c r="H4853" t="s">
        <v>247</v>
      </c>
      <c r="I4853" t="s">
        <v>513</v>
      </c>
      <c r="J4853" t="s">
        <v>515</v>
      </c>
      <c r="K4853" s="327">
        <v>42</v>
      </c>
      <c r="L4853" s="326">
        <v>0.1138200014829636</v>
      </c>
      <c r="M4853" s="326">
        <v>0.22222000360488889</v>
      </c>
      <c r="N4853" s="327">
        <v>455</v>
      </c>
      <c r="O4853" s="326">
        <v>0.14700999855995181</v>
      </c>
      <c r="P4853" s="326">
        <v>0.21221999824047089</v>
      </c>
      <c r="Q4853" s="327">
        <v>13286</v>
      </c>
      <c r="R4853" s="326">
        <v>0.1076800003647804</v>
      </c>
      <c r="S4853" s="325">
        <v>0.12182000279426571</v>
      </c>
    </row>
    <row r="4854" spans="1:19" x14ac:dyDescent="0.25">
      <c r="A4854" t="s">
        <v>478</v>
      </c>
      <c r="B4854" t="s">
        <v>284</v>
      </c>
      <c r="C4854" t="s">
        <v>309</v>
      </c>
      <c r="D4854" t="s">
        <v>477</v>
      </c>
      <c r="E4854" t="s">
        <v>189</v>
      </c>
      <c r="F4854" t="s">
        <v>190</v>
      </c>
      <c r="G4854" s="133">
        <v>12</v>
      </c>
      <c r="H4854" t="s">
        <v>247</v>
      </c>
      <c r="I4854" t="s">
        <v>513</v>
      </c>
      <c r="J4854" t="s">
        <v>514</v>
      </c>
      <c r="K4854" s="327">
        <v>138</v>
      </c>
      <c r="L4854" s="326">
        <v>0.37397998571395868</v>
      </c>
      <c r="M4854" s="326">
        <v>0.73015999794006348</v>
      </c>
      <c r="N4854" s="327">
        <v>1599</v>
      </c>
      <c r="O4854" s="326">
        <v>0.51664000749588013</v>
      </c>
      <c r="P4854" s="326">
        <v>0.74580001831054688</v>
      </c>
      <c r="Q4854" s="327">
        <v>91601</v>
      </c>
      <c r="R4854" s="326">
        <v>0.74239999055862427</v>
      </c>
      <c r="S4854" s="325">
        <v>0.83986997604370117</v>
      </c>
    </row>
    <row r="4855" spans="1:19" x14ac:dyDescent="0.25">
      <c r="A4855" t="s">
        <v>478</v>
      </c>
      <c r="B4855" t="s">
        <v>284</v>
      </c>
      <c r="C4855" t="s">
        <v>309</v>
      </c>
      <c r="D4855" t="s">
        <v>477</v>
      </c>
      <c r="E4855" t="s">
        <v>189</v>
      </c>
      <c r="F4855" t="s">
        <v>190</v>
      </c>
      <c r="G4855" s="133">
        <v>12</v>
      </c>
      <c r="H4855" t="s">
        <v>247</v>
      </c>
      <c r="I4855" t="s">
        <v>513</v>
      </c>
      <c r="J4855" t="s">
        <v>512</v>
      </c>
      <c r="K4855" s="327">
        <v>180</v>
      </c>
      <c r="L4855" s="326">
        <v>0.4878000020980835</v>
      </c>
      <c r="N4855" s="327">
        <v>951</v>
      </c>
      <c r="O4855" s="326">
        <v>0.30726999044418329</v>
      </c>
      <c r="Q4855" s="327">
        <v>14319</v>
      </c>
      <c r="R4855" s="326">
        <v>0.11604999750852581</v>
      </c>
      <c r="S4855" s="325"/>
    </row>
    <row r="4856" spans="1:19" x14ac:dyDescent="0.25">
      <c r="A4856" t="s">
        <v>478</v>
      </c>
      <c r="B4856" t="s">
        <v>284</v>
      </c>
      <c r="C4856" t="s">
        <v>309</v>
      </c>
      <c r="D4856" t="s">
        <v>477</v>
      </c>
      <c r="E4856" t="s">
        <v>189</v>
      </c>
      <c r="F4856" t="s">
        <v>190</v>
      </c>
      <c r="G4856" s="133">
        <v>12</v>
      </c>
      <c r="H4856" t="s">
        <v>247</v>
      </c>
      <c r="I4856" t="s">
        <v>575</v>
      </c>
      <c r="J4856" t="s">
        <v>511</v>
      </c>
      <c r="K4856" s="327">
        <v>29</v>
      </c>
      <c r="L4856" s="326">
        <v>7.8589998185634613E-2</v>
      </c>
      <c r="M4856" s="326">
        <v>8.7880000472068787E-2</v>
      </c>
      <c r="N4856" s="327">
        <v>366</v>
      </c>
      <c r="O4856" s="326">
        <v>0.1182600036263466</v>
      </c>
      <c r="P4856" s="326">
        <v>0.12517000734806061</v>
      </c>
      <c r="Q4856" s="327">
        <v>5100</v>
      </c>
      <c r="R4856" s="326">
        <v>4.1329998522996902E-2</v>
      </c>
      <c r="S4856" s="325">
        <v>4.4070001691579819E-2</v>
      </c>
    </row>
    <row r="4857" spans="1:19" x14ac:dyDescent="0.25">
      <c r="A4857" t="s">
        <v>478</v>
      </c>
      <c r="B4857" t="s">
        <v>284</v>
      </c>
      <c r="C4857" t="s">
        <v>309</v>
      </c>
      <c r="D4857" t="s">
        <v>477</v>
      </c>
      <c r="E4857" t="s">
        <v>189</v>
      </c>
      <c r="F4857" t="s">
        <v>190</v>
      </c>
      <c r="G4857">
        <v>12</v>
      </c>
      <c r="H4857" t="s">
        <v>247</v>
      </c>
      <c r="I4857" t="s">
        <v>575</v>
      </c>
      <c r="J4857" t="s">
        <v>510</v>
      </c>
      <c r="K4857" s="142">
        <v>21</v>
      </c>
      <c r="L4857" s="326">
        <v>5.6910000741481781E-2</v>
      </c>
      <c r="M4857" s="326">
        <v>6.3639998435974121E-2</v>
      </c>
      <c r="N4857" s="142">
        <v>302</v>
      </c>
      <c r="O4857" s="326">
        <v>9.7580000758171082E-2</v>
      </c>
      <c r="P4857" s="326">
        <v>0.1032800003886223</v>
      </c>
      <c r="Q4857" s="142">
        <v>2781</v>
      </c>
      <c r="R4857" s="326">
        <v>2.2539999336004261E-2</v>
      </c>
      <c r="S4857" s="326">
        <v>2.4029999971389771E-2</v>
      </c>
    </row>
    <row r="4858" spans="1:19" x14ac:dyDescent="0.25">
      <c r="A4858" t="s">
        <v>478</v>
      </c>
      <c r="B4858" t="s">
        <v>284</v>
      </c>
      <c r="C4858" t="s">
        <v>309</v>
      </c>
      <c r="D4858" t="s">
        <v>477</v>
      </c>
      <c r="E4858" t="s">
        <v>189</v>
      </c>
      <c r="F4858" t="s">
        <v>190</v>
      </c>
      <c r="G4858" s="133">
        <v>12</v>
      </c>
      <c r="H4858" t="s">
        <v>247</v>
      </c>
      <c r="I4858" t="s">
        <v>575</v>
      </c>
      <c r="J4858" t="s">
        <v>509</v>
      </c>
      <c r="K4858" s="327">
        <v>10</v>
      </c>
      <c r="L4858" s="326">
        <v>2.7100000530481339E-2</v>
      </c>
      <c r="M4858" s="326">
        <v>3.0300000682473179E-2</v>
      </c>
      <c r="N4858" s="327">
        <v>50</v>
      </c>
      <c r="O4858" s="326">
        <v>1.6160000115633011E-2</v>
      </c>
      <c r="P4858" s="326">
        <v>1.710000075399876E-2</v>
      </c>
      <c r="Q4858" s="327">
        <v>909</v>
      </c>
      <c r="R4858" s="326">
        <v>7.3699997738003731E-3</v>
      </c>
      <c r="S4858" s="325">
        <v>7.8499997034668922E-3</v>
      </c>
    </row>
    <row r="4859" spans="1:19" x14ac:dyDescent="0.25">
      <c r="A4859" t="s">
        <v>478</v>
      </c>
      <c r="B4859" t="s">
        <v>284</v>
      </c>
      <c r="C4859" t="s">
        <v>309</v>
      </c>
      <c r="D4859" t="s">
        <v>477</v>
      </c>
      <c r="E4859" t="s">
        <v>189</v>
      </c>
      <c r="F4859" t="s">
        <v>190</v>
      </c>
      <c r="G4859" s="133">
        <v>12</v>
      </c>
      <c r="H4859" t="s">
        <v>247</v>
      </c>
      <c r="I4859" t="s">
        <v>575</v>
      </c>
      <c r="J4859" t="s">
        <v>508</v>
      </c>
      <c r="K4859" s="327">
        <v>22</v>
      </c>
      <c r="L4859" s="326">
        <v>5.9620000422000892E-2</v>
      </c>
      <c r="M4859" s="326">
        <v>6.6670000553131104E-2</v>
      </c>
      <c r="N4859" s="327">
        <v>352</v>
      </c>
      <c r="O4859" s="326">
        <v>0.11372999846935269</v>
      </c>
      <c r="P4859" s="326">
        <v>0.1203799992799759</v>
      </c>
      <c r="Q4859" s="327">
        <v>2219</v>
      </c>
      <c r="R4859" s="326">
        <v>1.7980000004172329E-2</v>
      </c>
      <c r="S4859" s="325">
        <v>1.9169999286532399E-2</v>
      </c>
    </row>
    <row r="4860" spans="1:19" x14ac:dyDescent="0.25">
      <c r="A4860" t="s">
        <v>478</v>
      </c>
      <c r="B4860" t="s">
        <v>284</v>
      </c>
      <c r="C4860" t="s">
        <v>309</v>
      </c>
      <c r="D4860" t="s">
        <v>477</v>
      </c>
      <c r="E4860" t="s">
        <v>189</v>
      </c>
      <c r="F4860" t="s">
        <v>190</v>
      </c>
      <c r="G4860" s="133">
        <v>12</v>
      </c>
      <c r="H4860" t="s">
        <v>247</v>
      </c>
      <c r="I4860" t="s">
        <v>575</v>
      </c>
      <c r="J4860" t="s">
        <v>438</v>
      </c>
      <c r="K4860" s="327">
        <v>39</v>
      </c>
      <c r="L4860" s="326">
        <v>0.10569000244140631</v>
      </c>
      <c r="N4860" s="327">
        <v>171</v>
      </c>
      <c r="O4860" s="326">
        <v>5.5250000208616257E-2</v>
      </c>
      <c r="Q4860" s="327">
        <v>7648</v>
      </c>
      <c r="R4860" s="326">
        <v>6.1980001628398902E-2</v>
      </c>
      <c r="S4860" s="325"/>
    </row>
    <row r="4861" spans="1:19" x14ac:dyDescent="0.25">
      <c r="A4861" t="s">
        <v>478</v>
      </c>
      <c r="B4861" t="s">
        <v>284</v>
      </c>
      <c r="C4861" t="s">
        <v>309</v>
      </c>
      <c r="D4861" t="s">
        <v>477</v>
      </c>
      <c r="E4861" t="s">
        <v>189</v>
      </c>
      <c r="F4861" t="s">
        <v>190</v>
      </c>
      <c r="G4861" s="133">
        <v>12</v>
      </c>
      <c r="H4861" t="s">
        <v>247</v>
      </c>
      <c r="I4861" t="s">
        <v>575</v>
      </c>
      <c r="J4861" t="s">
        <v>507</v>
      </c>
      <c r="K4861" s="327">
        <v>248</v>
      </c>
      <c r="L4861" s="326">
        <v>0.67208999395370483</v>
      </c>
      <c r="M4861" s="326">
        <v>0.75151997804641724</v>
      </c>
      <c r="N4861" s="327">
        <v>1854</v>
      </c>
      <c r="O4861" s="326">
        <v>0.5990300178527832</v>
      </c>
      <c r="P4861" s="326">
        <v>0.63406002521514893</v>
      </c>
      <c r="Q4861" s="327">
        <v>104728</v>
      </c>
      <c r="R4861" s="326">
        <v>0.84878998994827271</v>
      </c>
      <c r="S4861" s="325">
        <v>0.90487998723983765</v>
      </c>
    </row>
    <row r="4862" spans="1:19" x14ac:dyDescent="0.25">
      <c r="A4862" t="s">
        <v>478</v>
      </c>
      <c r="B4862" t="s">
        <v>284</v>
      </c>
      <c r="C4862" t="s">
        <v>309</v>
      </c>
      <c r="D4862" t="s">
        <v>477</v>
      </c>
      <c r="E4862" t="s">
        <v>189</v>
      </c>
      <c r="F4862" t="s">
        <v>190</v>
      </c>
      <c r="G4862" s="133">
        <v>12</v>
      </c>
      <c r="H4862" t="s">
        <v>247</v>
      </c>
      <c r="I4862" t="s">
        <v>576</v>
      </c>
      <c r="J4862" t="s">
        <v>485</v>
      </c>
      <c r="K4862" s="327">
        <v>0</v>
      </c>
      <c r="L4862" s="326">
        <v>0</v>
      </c>
      <c r="N4862" s="327">
        <v>0</v>
      </c>
      <c r="O4862" s="326">
        <v>0</v>
      </c>
      <c r="Q4862" s="327">
        <v>2</v>
      </c>
      <c r="R4862" s="326">
        <v>1.99999994947575E-5</v>
      </c>
      <c r="S4862" s="325">
        <v>0.5</v>
      </c>
    </row>
    <row r="4863" spans="1:19" x14ac:dyDescent="0.25">
      <c r="A4863" t="s">
        <v>478</v>
      </c>
      <c r="B4863" t="s">
        <v>284</v>
      </c>
      <c r="C4863" t="s">
        <v>309</v>
      </c>
      <c r="D4863" t="s">
        <v>477</v>
      </c>
      <c r="E4863" t="s">
        <v>189</v>
      </c>
      <c r="F4863" t="s">
        <v>190</v>
      </c>
      <c r="G4863" s="133">
        <v>12</v>
      </c>
      <c r="H4863" t="s">
        <v>247</v>
      </c>
      <c r="I4863" t="s">
        <v>576</v>
      </c>
      <c r="J4863" t="s">
        <v>484</v>
      </c>
      <c r="K4863" s="327">
        <v>0</v>
      </c>
      <c r="L4863" s="326">
        <v>0</v>
      </c>
      <c r="N4863" s="327">
        <v>0</v>
      </c>
      <c r="O4863" s="326">
        <v>0</v>
      </c>
      <c r="Q4863" s="327">
        <v>2</v>
      </c>
      <c r="R4863" s="326">
        <v>1.99999994947575E-5</v>
      </c>
      <c r="S4863" s="325">
        <v>0.5</v>
      </c>
    </row>
    <row r="4864" spans="1:19" x14ac:dyDescent="0.25">
      <c r="A4864" t="s">
        <v>478</v>
      </c>
      <c r="B4864" t="s">
        <v>284</v>
      </c>
      <c r="C4864" t="s">
        <v>309</v>
      </c>
      <c r="D4864" t="s">
        <v>477</v>
      </c>
      <c r="E4864" t="s">
        <v>189</v>
      </c>
      <c r="F4864" t="s">
        <v>190</v>
      </c>
      <c r="G4864" s="133">
        <v>12</v>
      </c>
      <c r="H4864" t="s">
        <v>247</v>
      </c>
      <c r="I4864" t="s">
        <v>576</v>
      </c>
      <c r="J4864" t="s">
        <v>438</v>
      </c>
      <c r="K4864" s="327">
        <v>369</v>
      </c>
      <c r="L4864" s="326">
        <v>1</v>
      </c>
      <c r="N4864" s="327">
        <v>3095</v>
      </c>
      <c r="O4864" s="326">
        <v>1</v>
      </c>
      <c r="Q4864" s="327">
        <v>123381</v>
      </c>
      <c r="R4864" s="326">
        <v>0.99997001886367798</v>
      </c>
      <c r="S4864" s="325"/>
    </row>
    <row r="4865" spans="1:19" x14ac:dyDescent="0.25">
      <c r="A4865" t="s">
        <v>478</v>
      </c>
      <c r="B4865" t="s">
        <v>284</v>
      </c>
      <c r="C4865" t="s">
        <v>309</v>
      </c>
      <c r="D4865" t="s">
        <v>477</v>
      </c>
      <c r="E4865" t="s">
        <v>189</v>
      </c>
      <c r="F4865" t="s">
        <v>190</v>
      </c>
      <c r="G4865" s="133">
        <v>12</v>
      </c>
      <c r="H4865" t="s">
        <v>247</v>
      </c>
      <c r="I4865" t="s">
        <v>504</v>
      </c>
      <c r="J4865" t="s">
        <v>506</v>
      </c>
      <c r="K4865" s="327">
        <v>180</v>
      </c>
      <c r="L4865" s="326">
        <v>0.4878000020980835</v>
      </c>
      <c r="N4865" s="327">
        <v>951</v>
      </c>
      <c r="O4865" s="326">
        <v>0.30726999044418329</v>
      </c>
      <c r="Q4865" s="327">
        <v>14319</v>
      </c>
      <c r="R4865" s="326">
        <v>0.11604999750852581</v>
      </c>
      <c r="S4865" s="325"/>
    </row>
    <row r="4866" spans="1:19" x14ac:dyDescent="0.25">
      <c r="A4866" t="s">
        <v>478</v>
      </c>
      <c r="B4866" t="s">
        <v>284</v>
      </c>
      <c r="C4866" t="s">
        <v>309</v>
      </c>
      <c r="D4866" t="s">
        <v>477</v>
      </c>
      <c r="E4866" t="s">
        <v>189</v>
      </c>
      <c r="F4866" t="s">
        <v>190</v>
      </c>
      <c r="G4866" s="133">
        <v>12</v>
      </c>
      <c r="H4866" t="s">
        <v>247</v>
      </c>
      <c r="I4866" t="s">
        <v>504</v>
      </c>
      <c r="J4866" t="s">
        <v>424</v>
      </c>
      <c r="K4866" s="327">
        <v>42</v>
      </c>
      <c r="L4866" s="326">
        <v>0.1138200014829636</v>
      </c>
      <c r="M4866" s="326">
        <v>0.22222000360488889</v>
      </c>
      <c r="N4866" s="327">
        <v>455</v>
      </c>
      <c r="O4866" s="326">
        <v>0.14700999855995181</v>
      </c>
      <c r="P4866" s="326">
        <v>0.21221999824047089</v>
      </c>
      <c r="Q4866" s="327">
        <v>13286</v>
      </c>
      <c r="R4866" s="326">
        <v>0.1076800003647804</v>
      </c>
      <c r="S4866" s="325">
        <v>0.12182000279426571</v>
      </c>
    </row>
    <row r="4867" spans="1:19" x14ac:dyDescent="0.25">
      <c r="A4867" t="s">
        <v>478</v>
      </c>
      <c r="B4867" t="s">
        <v>284</v>
      </c>
      <c r="C4867" t="s">
        <v>309</v>
      </c>
      <c r="D4867" t="s">
        <v>477</v>
      </c>
      <c r="E4867" t="s">
        <v>189</v>
      </c>
      <c r="F4867" t="s">
        <v>190</v>
      </c>
      <c r="G4867" s="133">
        <v>12</v>
      </c>
      <c r="H4867" t="s">
        <v>247</v>
      </c>
      <c r="I4867" t="s">
        <v>504</v>
      </c>
      <c r="J4867" t="s">
        <v>455</v>
      </c>
      <c r="K4867" s="327">
        <v>57</v>
      </c>
      <c r="L4867" s="326">
        <v>0.15446999669075009</v>
      </c>
      <c r="M4867" s="326">
        <v>0.30158999562263489</v>
      </c>
      <c r="N4867" s="327">
        <v>763</v>
      </c>
      <c r="O4867" s="326">
        <v>0.24652999639511111</v>
      </c>
      <c r="P4867" s="326">
        <v>0.35587999224662781</v>
      </c>
      <c r="Q4867" s="327">
        <v>43045</v>
      </c>
      <c r="R4867" s="326">
        <v>0.34887000918388372</v>
      </c>
      <c r="S4867" s="325">
        <v>0.39467000961303711</v>
      </c>
    </row>
    <row r="4868" spans="1:19" x14ac:dyDescent="0.25">
      <c r="A4868" t="s">
        <v>478</v>
      </c>
      <c r="B4868" t="s">
        <v>284</v>
      </c>
      <c r="C4868" t="s">
        <v>309</v>
      </c>
      <c r="D4868" t="s">
        <v>477</v>
      </c>
      <c r="E4868" t="s">
        <v>189</v>
      </c>
      <c r="F4868" t="s">
        <v>190</v>
      </c>
      <c r="G4868" s="133">
        <v>12</v>
      </c>
      <c r="H4868" t="s">
        <v>247</v>
      </c>
      <c r="I4868" t="s">
        <v>504</v>
      </c>
      <c r="J4868" t="s">
        <v>505</v>
      </c>
      <c r="K4868" s="327">
        <v>67</v>
      </c>
      <c r="L4868" s="326">
        <v>0.18156999349594119</v>
      </c>
      <c r="M4868" s="326">
        <v>0.35449999570846558</v>
      </c>
      <c r="N4868" s="327">
        <v>741</v>
      </c>
      <c r="O4868" s="326">
        <v>0.23941999673843381</v>
      </c>
      <c r="P4868" s="326">
        <v>0.34562000632286072</v>
      </c>
      <c r="Q4868" s="327">
        <v>42835</v>
      </c>
      <c r="R4868" s="326">
        <v>0.34716999530792242</v>
      </c>
      <c r="S4868" s="325">
        <v>0.39274001121521002</v>
      </c>
    </row>
    <row r="4869" spans="1:19" x14ac:dyDescent="0.25">
      <c r="A4869" t="s">
        <v>478</v>
      </c>
      <c r="B4869" t="s">
        <v>284</v>
      </c>
      <c r="C4869" t="s">
        <v>309</v>
      </c>
      <c r="D4869" t="s">
        <v>477</v>
      </c>
      <c r="E4869" t="s">
        <v>189</v>
      </c>
      <c r="F4869" t="s">
        <v>190</v>
      </c>
      <c r="G4869" s="133">
        <v>12</v>
      </c>
      <c r="H4869" t="s">
        <v>247</v>
      </c>
      <c r="I4869" t="s">
        <v>504</v>
      </c>
      <c r="J4869" t="s">
        <v>503</v>
      </c>
      <c r="K4869" s="327">
        <v>23</v>
      </c>
      <c r="L4869" s="326">
        <v>6.2330000102519989E-2</v>
      </c>
      <c r="M4869" s="326">
        <v>0.12168999761343</v>
      </c>
      <c r="N4869" s="327">
        <v>185</v>
      </c>
      <c r="O4869" s="326">
        <v>5.9769999235868447E-2</v>
      </c>
      <c r="P4869" s="326">
        <v>8.629000186920166E-2</v>
      </c>
      <c r="Q4869" s="327">
        <v>9900</v>
      </c>
      <c r="R4869" s="326">
        <v>8.0239996314048767E-2</v>
      </c>
      <c r="S4869" s="325">
        <v>9.0769998729228973E-2</v>
      </c>
    </row>
    <row r="4870" spans="1:19" x14ac:dyDescent="0.25">
      <c r="A4870" t="s">
        <v>478</v>
      </c>
      <c r="B4870" t="s">
        <v>284</v>
      </c>
      <c r="C4870" t="s">
        <v>309</v>
      </c>
      <c r="D4870" t="s">
        <v>477</v>
      </c>
      <c r="E4870" t="s">
        <v>189</v>
      </c>
      <c r="F4870" t="s">
        <v>190</v>
      </c>
      <c r="G4870" s="133">
        <v>12</v>
      </c>
      <c r="H4870" t="s">
        <v>247</v>
      </c>
      <c r="I4870" t="s">
        <v>501</v>
      </c>
      <c r="J4870" t="s">
        <v>502</v>
      </c>
      <c r="K4870" s="327">
        <v>180</v>
      </c>
      <c r="L4870" s="326">
        <v>0.4878000020980835</v>
      </c>
      <c r="N4870" s="327">
        <v>951</v>
      </c>
      <c r="O4870" s="326">
        <v>0.30726999044418329</v>
      </c>
      <c r="Q4870" s="327">
        <v>14319</v>
      </c>
      <c r="R4870" s="326">
        <v>0.11604999750852581</v>
      </c>
      <c r="S4870" s="325"/>
    </row>
    <row r="4871" spans="1:19" x14ac:dyDescent="0.25">
      <c r="A4871" t="s">
        <v>478</v>
      </c>
      <c r="B4871" t="s">
        <v>284</v>
      </c>
      <c r="C4871" t="s">
        <v>309</v>
      </c>
      <c r="D4871" t="s">
        <v>477</v>
      </c>
      <c r="E4871" t="s">
        <v>189</v>
      </c>
      <c r="F4871" t="s">
        <v>190</v>
      </c>
      <c r="G4871" s="133">
        <v>12</v>
      </c>
      <c r="H4871" t="s">
        <v>247</v>
      </c>
      <c r="I4871" t="s">
        <v>501</v>
      </c>
      <c r="J4871" t="s">
        <v>500</v>
      </c>
      <c r="K4871" s="327">
        <v>189</v>
      </c>
      <c r="L4871" s="326">
        <v>0.5121999979019165</v>
      </c>
      <c r="M4871" s="326">
        <v>1</v>
      </c>
      <c r="N4871" s="327">
        <v>2144</v>
      </c>
      <c r="O4871" s="326">
        <v>0.69273000955581665</v>
      </c>
      <c r="P4871" s="326">
        <v>1</v>
      </c>
      <c r="Q4871" s="327">
        <v>109066</v>
      </c>
      <c r="R4871" s="326">
        <v>0.88394999504089355</v>
      </c>
      <c r="S4871" s="325">
        <v>1</v>
      </c>
    </row>
    <row r="4872" spans="1:19" x14ac:dyDescent="0.25">
      <c r="A4872" t="s">
        <v>478</v>
      </c>
      <c r="B4872" t="s">
        <v>284</v>
      </c>
      <c r="C4872" t="s">
        <v>309</v>
      </c>
      <c r="D4872" t="s">
        <v>477</v>
      </c>
      <c r="E4872" t="s">
        <v>189</v>
      </c>
      <c r="F4872" t="s">
        <v>190</v>
      </c>
      <c r="G4872" s="133">
        <v>12</v>
      </c>
      <c r="H4872" t="s">
        <v>247</v>
      </c>
      <c r="I4872" t="s">
        <v>577</v>
      </c>
      <c r="J4872" t="s">
        <v>493</v>
      </c>
      <c r="K4872" s="327">
        <v>347</v>
      </c>
      <c r="L4872" s="326">
        <v>0.94037997722625732</v>
      </c>
      <c r="N4872" s="327">
        <v>2288</v>
      </c>
      <c r="O4872" s="326">
        <v>0.73926001787185669</v>
      </c>
      <c r="Q4872" s="327">
        <v>45663</v>
      </c>
      <c r="R4872" s="326">
        <v>0.37009000778198242</v>
      </c>
      <c r="S4872" s="325"/>
    </row>
    <row r="4873" spans="1:19" x14ac:dyDescent="0.25">
      <c r="A4873" t="s">
        <v>478</v>
      </c>
      <c r="B4873" t="s">
        <v>284</v>
      </c>
      <c r="C4873" t="s">
        <v>309</v>
      </c>
      <c r="D4873" t="s">
        <v>477</v>
      </c>
      <c r="E4873" t="s">
        <v>189</v>
      </c>
      <c r="F4873" t="s">
        <v>190</v>
      </c>
      <c r="G4873" s="133">
        <v>12</v>
      </c>
      <c r="H4873" t="s">
        <v>247</v>
      </c>
      <c r="I4873" t="s">
        <v>577</v>
      </c>
      <c r="J4873" t="s">
        <v>492</v>
      </c>
      <c r="K4873" s="327">
        <v>20</v>
      </c>
      <c r="L4873" s="326">
        <v>5.4200001060962677E-2</v>
      </c>
      <c r="M4873" s="326">
        <v>0.90908998250961304</v>
      </c>
      <c r="N4873" s="327">
        <v>692</v>
      </c>
      <c r="O4873" s="326">
        <v>0.2235900014638901</v>
      </c>
      <c r="P4873" s="326">
        <v>0.85750001668930054</v>
      </c>
      <c r="Q4873" s="327">
        <v>63272</v>
      </c>
      <c r="R4873" s="326">
        <v>0.51279997825622559</v>
      </c>
      <c r="S4873" s="325">
        <v>0.81407999992370605</v>
      </c>
    </row>
    <row r="4874" spans="1:19" x14ac:dyDescent="0.25">
      <c r="A4874" t="s">
        <v>478</v>
      </c>
      <c r="B4874" t="s">
        <v>284</v>
      </c>
      <c r="C4874" t="s">
        <v>309</v>
      </c>
      <c r="D4874" t="s">
        <v>477</v>
      </c>
      <c r="E4874" t="s">
        <v>189</v>
      </c>
      <c r="F4874" t="s">
        <v>190</v>
      </c>
      <c r="G4874" s="133">
        <v>12</v>
      </c>
      <c r="H4874" t="s">
        <v>247</v>
      </c>
      <c r="I4874" t="s">
        <v>577</v>
      </c>
      <c r="J4874" t="s">
        <v>491</v>
      </c>
      <c r="K4874" s="327">
        <v>2</v>
      </c>
      <c r="L4874" s="326">
        <v>5.4199998266994953E-3</v>
      </c>
      <c r="M4874" s="326">
        <v>9.0910002589225769E-2</v>
      </c>
      <c r="N4874" s="327">
        <v>87</v>
      </c>
      <c r="O4874" s="326">
        <v>2.810999937355518E-2</v>
      </c>
      <c r="P4874" s="326">
        <v>0.10780999809503559</v>
      </c>
      <c r="Q4874" s="327">
        <v>9186</v>
      </c>
      <c r="R4874" s="326">
        <v>7.4450001120567322E-2</v>
      </c>
      <c r="S4874" s="325">
        <v>0.11818999797105791</v>
      </c>
    </row>
    <row r="4875" spans="1:19" x14ac:dyDescent="0.25">
      <c r="A4875" t="s">
        <v>478</v>
      </c>
      <c r="B4875" t="s">
        <v>284</v>
      </c>
      <c r="C4875" t="s">
        <v>309</v>
      </c>
      <c r="D4875" t="s">
        <v>477</v>
      </c>
      <c r="E4875" t="s">
        <v>189</v>
      </c>
      <c r="F4875" t="s">
        <v>190</v>
      </c>
      <c r="G4875" s="133">
        <v>12</v>
      </c>
      <c r="H4875" t="s">
        <v>247</v>
      </c>
      <c r="I4875" t="s">
        <v>577</v>
      </c>
      <c r="J4875" t="s">
        <v>490</v>
      </c>
      <c r="K4875" s="327">
        <v>0</v>
      </c>
      <c r="L4875" s="326">
        <v>0</v>
      </c>
      <c r="M4875" s="326">
        <v>0</v>
      </c>
      <c r="N4875" s="327">
        <v>14</v>
      </c>
      <c r="O4875" s="326">
        <v>4.5199999585747719E-3</v>
      </c>
      <c r="P4875" s="326">
        <v>1.7349999397993091E-2</v>
      </c>
      <c r="Q4875" s="327">
        <v>3071</v>
      </c>
      <c r="R4875" s="326">
        <v>2.489000000059605E-2</v>
      </c>
      <c r="S4875" s="325">
        <v>3.9510000497102737E-2</v>
      </c>
    </row>
    <row r="4876" spans="1:19" x14ac:dyDescent="0.25">
      <c r="A4876" t="s">
        <v>478</v>
      </c>
      <c r="B4876" t="s">
        <v>284</v>
      </c>
      <c r="C4876" t="s">
        <v>309</v>
      </c>
      <c r="D4876" t="s">
        <v>477</v>
      </c>
      <c r="E4876" t="s">
        <v>189</v>
      </c>
      <c r="F4876" t="s">
        <v>190</v>
      </c>
      <c r="G4876" s="133">
        <v>12</v>
      </c>
      <c r="H4876" t="s">
        <v>247</v>
      </c>
      <c r="I4876" t="s">
        <v>577</v>
      </c>
      <c r="J4876" t="s">
        <v>489</v>
      </c>
      <c r="K4876" s="327">
        <v>0</v>
      </c>
      <c r="L4876" s="326">
        <v>0</v>
      </c>
      <c r="M4876" s="326">
        <v>0</v>
      </c>
      <c r="N4876" s="327">
        <v>12</v>
      </c>
      <c r="O4876" s="326">
        <v>3.8799999747425322E-3</v>
      </c>
      <c r="P4876" s="326">
        <v>1.48700000718236E-2</v>
      </c>
      <c r="Q4876" s="327">
        <v>1819</v>
      </c>
      <c r="R4876" s="326">
        <v>1.473999954760075E-2</v>
      </c>
      <c r="S4876" s="325">
        <v>2.339999936521053E-2</v>
      </c>
    </row>
    <row r="4877" spans="1:19" x14ac:dyDescent="0.25">
      <c r="A4877" t="s">
        <v>478</v>
      </c>
      <c r="B4877" t="s">
        <v>284</v>
      </c>
      <c r="C4877" t="s">
        <v>309</v>
      </c>
      <c r="D4877" t="s">
        <v>477</v>
      </c>
      <c r="E4877" t="s">
        <v>189</v>
      </c>
      <c r="F4877" t="s">
        <v>190</v>
      </c>
      <c r="G4877">
        <v>12</v>
      </c>
      <c r="H4877" t="s">
        <v>247</v>
      </c>
      <c r="I4877" t="s">
        <v>577</v>
      </c>
      <c r="J4877" t="s">
        <v>488</v>
      </c>
      <c r="K4877" s="142">
        <v>0</v>
      </c>
      <c r="L4877" s="326">
        <v>0</v>
      </c>
      <c r="M4877" s="326">
        <v>0</v>
      </c>
      <c r="N4877" s="142">
        <v>2</v>
      </c>
      <c r="O4877" s="326">
        <v>6.5000000176951289E-4</v>
      </c>
      <c r="P4877" s="326">
        <v>2.4800000246614222E-3</v>
      </c>
      <c r="Q4877" s="142">
        <v>374</v>
      </c>
      <c r="R4877" s="326">
        <v>3.03000002168119E-3</v>
      </c>
      <c r="S4877" s="326">
        <v>4.8099998384714127E-3</v>
      </c>
    </row>
    <row r="4878" spans="1:19" x14ac:dyDescent="0.25">
      <c r="A4878" t="s">
        <v>478</v>
      </c>
      <c r="B4878" t="s">
        <v>284</v>
      </c>
      <c r="C4878" t="s">
        <v>309</v>
      </c>
      <c r="D4878" t="s">
        <v>477</v>
      </c>
      <c r="E4878" t="s">
        <v>189</v>
      </c>
      <c r="F4878" t="s">
        <v>190</v>
      </c>
      <c r="G4878">
        <v>12</v>
      </c>
      <c r="H4878" t="s">
        <v>247</v>
      </c>
      <c r="I4878" t="s">
        <v>499</v>
      </c>
      <c r="J4878" t="s">
        <v>261</v>
      </c>
      <c r="K4878" s="142">
        <v>367</v>
      </c>
      <c r="L4878" s="326">
        <v>0.9945799708366394</v>
      </c>
      <c r="N4878" s="142">
        <v>3072</v>
      </c>
      <c r="O4878" s="326">
        <v>0.99256998300552368</v>
      </c>
      <c r="Q4878" s="142">
        <v>122496</v>
      </c>
      <c r="R4878" s="326">
        <v>0.99278998374938965</v>
      </c>
    </row>
    <row r="4879" spans="1:19" x14ac:dyDescent="0.25">
      <c r="A4879" t="s">
        <v>478</v>
      </c>
      <c r="B4879" t="s">
        <v>284</v>
      </c>
      <c r="C4879" t="s">
        <v>309</v>
      </c>
      <c r="D4879" t="s">
        <v>477</v>
      </c>
      <c r="E4879" t="s">
        <v>189</v>
      </c>
      <c r="F4879" t="s">
        <v>190</v>
      </c>
      <c r="G4879" s="133">
        <v>12</v>
      </c>
      <c r="H4879" t="s">
        <v>247</v>
      </c>
      <c r="I4879" t="s">
        <v>499</v>
      </c>
      <c r="J4879" t="s">
        <v>262</v>
      </c>
      <c r="K4879" s="327">
        <v>2</v>
      </c>
      <c r="L4879" s="326">
        <v>5.4199998266994953E-3</v>
      </c>
      <c r="N4879" s="327">
        <v>23</v>
      </c>
      <c r="O4879" s="326">
        <v>7.4300002306699753E-3</v>
      </c>
      <c r="Q4879" s="327">
        <v>889</v>
      </c>
      <c r="R4879" s="326">
        <v>7.2099999524652958E-3</v>
      </c>
      <c r="S4879" s="325"/>
    </row>
    <row r="4880" spans="1:19" x14ac:dyDescent="0.25">
      <c r="A4880" t="s">
        <v>478</v>
      </c>
      <c r="B4880" t="s">
        <v>284</v>
      </c>
      <c r="C4880" t="s">
        <v>309</v>
      </c>
      <c r="D4880" t="s">
        <v>477</v>
      </c>
      <c r="E4880" t="s">
        <v>189</v>
      </c>
      <c r="F4880" t="s">
        <v>190</v>
      </c>
      <c r="G4880" s="133">
        <v>12</v>
      </c>
      <c r="H4880" t="s">
        <v>247</v>
      </c>
      <c r="I4880" t="s">
        <v>578</v>
      </c>
      <c r="J4880" t="s">
        <v>498</v>
      </c>
      <c r="K4880" s="327">
        <v>62</v>
      </c>
      <c r="L4880" s="326">
        <v>0.16801999509334559</v>
      </c>
      <c r="N4880" s="327">
        <v>423</v>
      </c>
      <c r="O4880" s="326">
        <v>0.1366699934005737</v>
      </c>
      <c r="Q4880" s="327">
        <v>17871</v>
      </c>
      <c r="R4880" s="326">
        <v>0.1448400020599365</v>
      </c>
      <c r="S4880" s="325"/>
    </row>
    <row r="4881" spans="1:19" x14ac:dyDescent="0.25">
      <c r="A4881" t="s">
        <v>478</v>
      </c>
      <c r="B4881" t="s">
        <v>284</v>
      </c>
      <c r="C4881" t="s">
        <v>309</v>
      </c>
      <c r="D4881" t="s">
        <v>477</v>
      </c>
      <c r="E4881" t="s">
        <v>189</v>
      </c>
      <c r="F4881" t="s">
        <v>190</v>
      </c>
      <c r="G4881" s="133">
        <v>12</v>
      </c>
      <c r="H4881" t="s">
        <v>247</v>
      </c>
      <c r="I4881" t="s">
        <v>578</v>
      </c>
      <c r="J4881" t="s">
        <v>497</v>
      </c>
      <c r="K4881" s="327">
        <v>136</v>
      </c>
      <c r="L4881" s="326">
        <v>0.36855998635292048</v>
      </c>
      <c r="N4881" s="327">
        <v>806</v>
      </c>
      <c r="O4881" s="326">
        <v>0.26041999459266663</v>
      </c>
      <c r="Q4881" s="327">
        <v>21943</v>
      </c>
      <c r="R4881" s="326">
        <v>0.17783999443054199</v>
      </c>
      <c r="S4881" s="325"/>
    </row>
    <row r="4882" spans="1:19" x14ac:dyDescent="0.25">
      <c r="A4882" t="s">
        <v>478</v>
      </c>
      <c r="B4882" t="s">
        <v>284</v>
      </c>
      <c r="C4882" t="s">
        <v>309</v>
      </c>
      <c r="D4882" t="s">
        <v>477</v>
      </c>
      <c r="E4882" t="s">
        <v>189</v>
      </c>
      <c r="F4882" t="s">
        <v>190</v>
      </c>
      <c r="G4882" s="133">
        <v>12</v>
      </c>
      <c r="H4882" t="s">
        <v>247</v>
      </c>
      <c r="I4882" t="s">
        <v>578</v>
      </c>
      <c r="J4882" t="s">
        <v>496</v>
      </c>
      <c r="K4882" s="327">
        <v>96</v>
      </c>
      <c r="L4882" s="326">
        <v>0.26015999913215643</v>
      </c>
      <c r="N4882" s="327">
        <v>769</v>
      </c>
      <c r="O4882" s="326">
        <v>0.2484699934720993</v>
      </c>
      <c r="Q4882" s="327">
        <v>25988</v>
      </c>
      <c r="R4882" s="326">
        <v>0.21062999963760379</v>
      </c>
      <c r="S4882" s="325"/>
    </row>
    <row r="4883" spans="1:19" x14ac:dyDescent="0.25">
      <c r="A4883" t="s">
        <v>478</v>
      </c>
      <c r="B4883" t="s">
        <v>284</v>
      </c>
      <c r="C4883" t="s">
        <v>309</v>
      </c>
      <c r="D4883" t="s">
        <v>477</v>
      </c>
      <c r="E4883" t="s">
        <v>189</v>
      </c>
      <c r="F4883" t="s">
        <v>190</v>
      </c>
      <c r="G4883" s="133">
        <v>12</v>
      </c>
      <c r="H4883" t="s">
        <v>247</v>
      </c>
      <c r="I4883" t="s">
        <v>578</v>
      </c>
      <c r="J4883" t="s">
        <v>495</v>
      </c>
      <c r="K4883" s="327">
        <v>42</v>
      </c>
      <c r="L4883" s="326">
        <v>0.1138200014829636</v>
      </c>
      <c r="N4883" s="327">
        <v>680</v>
      </c>
      <c r="O4883" s="326">
        <v>0.21971000730991361</v>
      </c>
      <c r="Q4883" s="327">
        <v>27975</v>
      </c>
      <c r="R4883" s="326">
        <v>0.22673000395298001</v>
      </c>
      <c r="S4883" s="325"/>
    </row>
    <row r="4884" spans="1:19" x14ac:dyDescent="0.25">
      <c r="A4884" t="s">
        <v>478</v>
      </c>
      <c r="B4884" t="s">
        <v>284</v>
      </c>
      <c r="C4884" t="s">
        <v>309</v>
      </c>
      <c r="D4884" t="s">
        <v>477</v>
      </c>
      <c r="E4884" t="s">
        <v>189</v>
      </c>
      <c r="F4884" t="s">
        <v>190</v>
      </c>
      <c r="G4884" s="133">
        <v>12</v>
      </c>
      <c r="H4884" t="s">
        <v>247</v>
      </c>
      <c r="I4884" t="s">
        <v>578</v>
      </c>
      <c r="J4884" t="s">
        <v>494</v>
      </c>
      <c r="K4884" s="327">
        <v>33</v>
      </c>
      <c r="L4884" s="326">
        <v>8.9429996907711029E-2</v>
      </c>
      <c r="N4884" s="327">
        <v>417</v>
      </c>
      <c r="O4884" s="326">
        <v>0.13472999632358551</v>
      </c>
      <c r="Q4884" s="327">
        <v>29608</v>
      </c>
      <c r="R4884" s="326">
        <v>0.23995999991893771</v>
      </c>
      <c r="S4884" s="325"/>
    </row>
    <row r="4885" spans="1:19" x14ac:dyDescent="0.25">
      <c r="A4885" t="s">
        <v>478</v>
      </c>
      <c r="B4885" t="s">
        <v>284</v>
      </c>
      <c r="C4885" t="s">
        <v>309</v>
      </c>
      <c r="D4885" t="s">
        <v>477</v>
      </c>
      <c r="E4885" t="s">
        <v>189</v>
      </c>
      <c r="F4885" t="s">
        <v>190</v>
      </c>
      <c r="G4885">
        <v>12</v>
      </c>
      <c r="H4885" t="s">
        <v>247</v>
      </c>
      <c r="I4885" t="s">
        <v>476</v>
      </c>
      <c r="J4885" t="s">
        <v>482</v>
      </c>
      <c r="K4885" s="142">
        <v>269</v>
      </c>
      <c r="L4885" s="326">
        <v>0.72899997234344482</v>
      </c>
      <c r="M4885" s="326">
        <v>0.76638001203536987</v>
      </c>
      <c r="N4885" s="142">
        <v>2254</v>
      </c>
      <c r="O4885" s="326">
        <v>0.72826999425888062</v>
      </c>
      <c r="P4885" s="326">
        <v>0.77644002437591553</v>
      </c>
      <c r="Q4885" s="142">
        <v>91484</v>
      </c>
      <c r="R4885" s="326">
        <v>0.74145001173019409</v>
      </c>
      <c r="S4885" s="326">
        <v>0.77395999431610107</v>
      </c>
    </row>
    <row r="4886" spans="1:19" x14ac:dyDescent="0.25">
      <c r="A4886" t="s">
        <v>478</v>
      </c>
      <c r="B4886" t="s">
        <v>284</v>
      </c>
      <c r="C4886" t="s">
        <v>309</v>
      </c>
      <c r="D4886" t="s">
        <v>477</v>
      </c>
      <c r="E4886" t="s">
        <v>189</v>
      </c>
      <c r="F4886" t="s">
        <v>190</v>
      </c>
      <c r="G4886" s="133">
        <v>12</v>
      </c>
      <c r="H4886" t="s">
        <v>247</v>
      </c>
      <c r="I4886" t="s">
        <v>476</v>
      </c>
      <c r="J4886" t="s">
        <v>481</v>
      </c>
      <c r="K4886" s="327">
        <v>33</v>
      </c>
      <c r="L4886" s="326">
        <v>8.9429996907711029E-2</v>
      </c>
      <c r="M4886" s="326">
        <v>9.4020001590251923E-2</v>
      </c>
      <c r="N4886" s="327">
        <v>293</v>
      </c>
      <c r="O4886" s="326">
        <v>9.4669997692108154E-2</v>
      </c>
      <c r="P4886" s="326">
        <v>0.1009299978613853</v>
      </c>
      <c r="Q4886" s="327">
        <v>12086</v>
      </c>
      <c r="R4886" s="326">
        <v>9.7949996590614319E-2</v>
      </c>
      <c r="S4886" s="325">
        <v>0.1022500023245811</v>
      </c>
    </row>
    <row r="4887" spans="1:19" x14ac:dyDescent="0.25">
      <c r="A4887" t="s">
        <v>478</v>
      </c>
      <c r="B4887" t="s">
        <v>284</v>
      </c>
      <c r="C4887" t="s">
        <v>309</v>
      </c>
      <c r="D4887" t="s">
        <v>477</v>
      </c>
      <c r="E4887" t="s">
        <v>189</v>
      </c>
      <c r="F4887" t="s">
        <v>190</v>
      </c>
      <c r="G4887" s="133">
        <v>12</v>
      </c>
      <c r="H4887" t="s">
        <v>247</v>
      </c>
      <c r="I4887" t="s">
        <v>476</v>
      </c>
      <c r="J4887" t="s">
        <v>480</v>
      </c>
      <c r="K4887" s="327">
        <v>25</v>
      </c>
      <c r="L4887" s="326">
        <v>6.7749999463558197E-2</v>
      </c>
      <c r="M4887" s="326">
        <v>7.1230001747608185E-2</v>
      </c>
      <c r="N4887" s="327">
        <v>202</v>
      </c>
      <c r="O4887" s="326">
        <v>6.5269999206066132E-2</v>
      </c>
      <c r="P4887" s="326">
        <v>6.9580003619194031E-2</v>
      </c>
      <c r="Q4887" s="327">
        <v>8487</v>
      </c>
      <c r="R4887" s="326">
        <v>6.8779997527599335E-2</v>
      </c>
      <c r="S4887" s="325">
        <v>7.1800000965595245E-2</v>
      </c>
    </row>
    <row r="4888" spans="1:19" x14ac:dyDescent="0.25">
      <c r="A4888" t="s">
        <v>478</v>
      </c>
      <c r="B4888" t="s">
        <v>284</v>
      </c>
      <c r="C4888" t="s">
        <v>309</v>
      </c>
      <c r="D4888" t="s">
        <v>477</v>
      </c>
      <c r="E4888" t="s">
        <v>189</v>
      </c>
      <c r="F4888" t="s">
        <v>190</v>
      </c>
      <c r="G4888" s="133">
        <v>12</v>
      </c>
      <c r="H4888" t="s">
        <v>247</v>
      </c>
      <c r="I4888" t="s">
        <v>476</v>
      </c>
      <c r="J4888" t="s">
        <v>479</v>
      </c>
      <c r="K4888" s="327">
        <v>18</v>
      </c>
      <c r="L4888" s="326">
        <v>4.8780001699924469E-2</v>
      </c>
      <c r="N4888" s="327">
        <v>192</v>
      </c>
      <c r="O4888" s="326">
        <v>6.2040001153945923E-2</v>
      </c>
      <c r="Q4888" s="327">
        <v>5183</v>
      </c>
      <c r="R4888" s="326">
        <v>4.2010001838207238E-2</v>
      </c>
      <c r="S4888" s="325"/>
    </row>
    <row r="4889" spans="1:19" x14ac:dyDescent="0.25">
      <c r="A4889" t="s">
        <v>478</v>
      </c>
      <c r="B4889" t="s">
        <v>284</v>
      </c>
      <c r="C4889" t="s">
        <v>309</v>
      </c>
      <c r="D4889" t="s">
        <v>477</v>
      </c>
      <c r="E4889" t="s">
        <v>189</v>
      </c>
      <c r="F4889" t="s">
        <v>190</v>
      </c>
      <c r="G4889" s="133">
        <v>12</v>
      </c>
      <c r="H4889" t="s">
        <v>247</v>
      </c>
      <c r="I4889" t="s">
        <v>476</v>
      </c>
      <c r="J4889" t="s">
        <v>475</v>
      </c>
      <c r="K4889" s="327">
        <v>24</v>
      </c>
      <c r="L4889" s="326">
        <v>6.5039999783039093E-2</v>
      </c>
      <c r="M4889" s="326">
        <v>6.8379998207092285E-2</v>
      </c>
      <c r="N4889" s="327">
        <v>154</v>
      </c>
      <c r="O4889" s="326">
        <v>4.9759998917579651E-2</v>
      </c>
      <c r="P4889" s="326">
        <v>5.3050000220537193E-2</v>
      </c>
      <c r="Q4889" s="327">
        <v>6145</v>
      </c>
      <c r="R4889" s="326">
        <v>4.9800001084804528E-2</v>
      </c>
      <c r="S4889" s="325">
        <v>5.1989998668432243E-2</v>
      </c>
    </row>
    <row r="4890" spans="1:19" x14ac:dyDescent="0.25">
      <c r="A4890" t="s">
        <v>478</v>
      </c>
      <c r="B4890" t="s">
        <v>284</v>
      </c>
      <c r="C4890" t="s">
        <v>309</v>
      </c>
      <c r="D4890" t="s">
        <v>477</v>
      </c>
      <c r="E4890" t="s">
        <v>191</v>
      </c>
      <c r="F4890" t="s">
        <v>192</v>
      </c>
      <c r="G4890" s="133">
        <v>18</v>
      </c>
      <c r="H4890" t="s">
        <v>251</v>
      </c>
      <c r="I4890" t="s">
        <v>525</v>
      </c>
      <c r="J4890" t="s">
        <v>530</v>
      </c>
      <c r="K4890" s="327">
        <v>5</v>
      </c>
      <c r="L4890" s="326">
        <v>3.9400001987814903E-3</v>
      </c>
      <c r="N4890" s="327">
        <v>20</v>
      </c>
      <c r="O4890" s="326">
        <v>3.0199999455362558E-3</v>
      </c>
      <c r="Q4890" s="327">
        <v>595</v>
      </c>
      <c r="R4890" s="326">
        <v>4.8199999146163464E-3</v>
      </c>
      <c r="S4890" s="325"/>
    </row>
    <row r="4891" spans="1:19" x14ac:dyDescent="0.25">
      <c r="A4891" t="s">
        <v>478</v>
      </c>
      <c r="B4891" t="s">
        <v>284</v>
      </c>
      <c r="C4891" t="s">
        <v>309</v>
      </c>
      <c r="D4891" t="s">
        <v>477</v>
      </c>
      <c r="E4891" t="s">
        <v>191</v>
      </c>
      <c r="F4891" t="s">
        <v>192</v>
      </c>
      <c r="G4891">
        <v>18</v>
      </c>
      <c r="H4891" t="s">
        <v>251</v>
      </c>
      <c r="I4891" t="s">
        <v>525</v>
      </c>
      <c r="J4891" t="s">
        <v>529</v>
      </c>
      <c r="K4891" s="142">
        <v>58</v>
      </c>
      <c r="L4891" s="326">
        <v>4.5710001140832901E-2</v>
      </c>
      <c r="N4891" s="142">
        <v>219</v>
      </c>
      <c r="O4891" s="326">
        <v>3.3029999583959579E-2</v>
      </c>
      <c r="Q4891" s="142">
        <v>4962</v>
      </c>
      <c r="R4891" s="326">
        <v>4.0219999849796302E-2</v>
      </c>
    </row>
    <row r="4892" spans="1:19" x14ac:dyDescent="0.25">
      <c r="A4892" t="s">
        <v>478</v>
      </c>
      <c r="B4892" t="s">
        <v>284</v>
      </c>
      <c r="C4892" t="s">
        <v>309</v>
      </c>
      <c r="D4892" t="s">
        <v>477</v>
      </c>
      <c r="E4892" t="s">
        <v>191</v>
      </c>
      <c r="F4892" t="s">
        <v>192</v>
      </c>
      <c r="G4892" s="133">
        <v>18</v>
      </c>
      <c r="H4892" t="s">
        <v>251</v>
      </c>
      <c r="I4892" t="s">
        <v>525</v>
      </c>
      <c r="J4892" t="s">
        <v>528</v>
      </c>
      <c r="K4892" s="327">
        <v>126</v>
      </c>
      <c r="L4892" s="326">
        <v>9.9289998412132263E-2</v>
      </c>
      <c r="N4892" s="327">
        <v>699</v>
      </c>
      <c r="O4892" s="326">
        <v>0.1054100021719933</v>
      </c>
      <c r="Q4892" s="327">
        <v>15699</v>
      </c>
      <c r="R4892" s="326">
        <v>0.12724000215530401</v>
      </c>
      <c r="S4892" s="325"/>
    </row>
    <row r="4893" spans="1:19" x14ac:dyDescent="0.25">
      <c r="A4893" t="s">
        <v>478</v>
      </c>
      <c r="B4893" t="s">
        <v>284</v>
      </c>
      <c r="C4893" t="s">
        <v>309</v>
      </c>
      <c r="D4893" t="s">
        <v>477</v>
      </c>
      <c r="E4893" t="s">
        <v>191</v>
      </c>
      <c r="F4893" t="s">
        <v>192</v>
      </c>
      <c r="G4893" s="133">
        <v>18</v>
      </c>
      <c r="H4893" t="s">
        <v>251</v>
      </c>
      <c r="I4893" t="s">
        <v>525</v>
      </c>
      <c r="J4893" t="s">
        <v>527</v>
      </c>
      <c r="K4893" s="327">
        <v>329</v>
      </c>
      <c r="L4893" s="326">
        <v>0.25925999879837042</v>
      </c>
      <c r="N4893" s="327">
        <v>1608</v>
      </c>
      <c r="O4893" s="326">
        <v>0.2425000071525574</v>
      </c>
      <c r="Q4893" s="327">
        <v>30576</v>
      </c>
      <c r="R4893" s="326">
        <v>0.2478100061416626</v>
      </c>
      <c r="S4893" s="325"/>
    </row>
    <row r="4894" spans="1:19" x14ac:dyDescent="0.25">
      <c r="A4894" t="s">
        <v>478</v>
      </c>
      <c r="B4894" t="s">
        <v>284</v>
      </c>
      <c r="C4894" t="s">
        <v>309</v>
      </c>
      <c r="D4894" t="s">
        <v>477</v>
      </c>
      <c r="E4894" t="s">
        <v>191</v>
      </c>
      <c r="F4894" t="s">
        <v>192</v>
      </c>
      <c r="G4894">
        <v>18</v>
      </c>
      <c r="H4894" t="s">
        <v>251</v>
      </c>
      <c r="I4894" t="s">
        <v>525</v>
      </c>
      <c r="J4894" t="s">
        <v>526</v>
      </c>
      <c r="K4894" s="142">
        <v>341</v>
      </c>
      <c r="L4894" s="326">
        <v>0.26872000098228449</v>
      </c>
      <c r="N4894" s="142">
        <v>1680</v>
      </c>
      <c r="O4894" s="326">
        <v>0.25336000323295588</v>
      </c>
      <c r="Q4894" s="142">
        <v>30917</v>
      </c>
      <c r="R4894" s="326">
        <v>0.25056999921798712</v>
      </c>
    </row>
    <row r="4895" spans="1:19" x14ac:dyDescent="0.25">
      <c r="A4895" t="s">
        <v>478</v>
      </c>
      <c r="B4895" t="s">
        <v>284</v>
      </c>
      <c r="C4895" t="s">
        <v>309</v>
      </c>
      <c r="D4895" t="s">
        <v>477</v>
      </c>
      <c r="E4895" t="s">
        <v>191</v>
      </c>
      <c r="F4895" t="s">
        <v>192</v>
      </c>
      <c r="G4895">
        <v>18</v>
      </c>
      <c r="H4895" t="s">
        <v>251</v>
      </c>
      <c r="I4895" t="s">
        <v>525</v>
      </c>
      <c r="J4895" t="s">
        <v>259</v>
      </c>
      <c r="K4895" s="142">
        <v>240</v>
      </c>
      <c r="L4895" s="326">
        <v>0.18912999331951141</v>
      </c>
      <c r="N4895" s="142">
        <v>1375</v>
      </c>
      <c r="O4895" s="326">
        <v>0.20735999941825869</v>
      </c>
      <c r="Q4895" s="142">
        <v>23351</v>
      </c>
      <c r="R4895" s="326">
        <v>0.18925000727176669</v>
      </c>
    </row>
    <row r="4896" spans="1:19" x14ac:dyDescent="0.25">
      <c r="A4896" t="s">
        <v>478</v>
      </c>
      <c r="B4896" t="s">
        <v>284</v>
      </c>
      <c r="C4896" t="s">
        <v>309</v>
      </c>
      <c r="D4896" t="s">
        <v>477</v>
      </c>
      <c r="E4896" t="s">
        <v>191</v>
      </c>
      <c r="F4896" t="s">
        <v>192</v>
      </c>
      <c r="G4896" s="133">
        <v>18</v>
      </c>
      <c r="H4896" t="s">
        <v>251</v>
      </c>
      <c r="I4896" t="s">
        <v>525</v>
      </c>
      <c r="J4896" t="s">
        <v>260</v>
      </c>
      <c r="K4896" s="327">
        <v>170</v>
      </c>
      <c r="L4896" s="326">
        <v>0.1339599937200546</v>
      </c>
      <c r="N4896" s="327">
        <v>1030</v>
      </c>
      <c r="O4896" s="326">
        <v>0.15533000230789179</v>
      </c>
      <c r="Q4896" s="327">
        <v>17285</v>
      </c>
      <c r="R4896" s="326">
        <v>0.14009000360965729</v>
      </c>
      <c r="S4896" s="325"/>
    </row>
    <row r="4897" spans="1:19" x14ac:dyDescent="0.25">
      <c r="A4897" t="s">
        <v>478</v>
      </c>
      <c r="B4897" t="s">
        <v>284</v>
      </c>
      <c r="C4897" t="s">
        <v>309</v>
      </c>
      <c r="D4897" t="s">
        <v>477</v>
      </c>
      <c r="E4897" t="s">
        <v>191</v>
      </c>
      <c r="F4897" t="s">
        <v>192</v>
      </c>
      <c r="G4897" s="133">
        <v>18</v>
      </c>
      <c r="H4897" t="s">
        <v>251</v>
      </c>
      <c r="I4897" t="s">
        <v>521</v>
      </c>
      <c r="J4897" t="s">
        <v>524</v>
      </c>
      <c r="K4897" s="327">
        <v>1032</v>
      </c>
      <c r="L4897" s="326">
        <v>0.81323999166488647</v>
      </c>
      <c r="M4897" s="326">
        <v>0.85856997966766357</v>
      </c>
      <c r="N4897" s="327">
        <v>5451</v>
      </c>
      <c r="O4897" s="326">
        <v>0.82204997539520264</v>
      </c>
      <c r="P4897" s="326">
        <v>0.85197997093200684</v>
      </c>
      <c r="Q4897" s="327">
        <v>99716</v>
      </c>
      <c r="R4897" s="326">
        <v>0.80817002058029175</v>
      </c>
      <c r="S4897" s="325">
        <v>0.84360998868942261</v>
      </c>
    </row>
    <row r="4898" spans="1:19" x14ac:dyDescent="0.25">
      <c r="A4898" t="s">
        <v>478</v>
      </c>
      <c r="B4898" t="s">
        <v>284</v>
      </c>
      <c r="C4898" t="s">
        <v>309</v>
      </c>
      <c r="D4898" t="s">
        <v>477</v>
      </c>
      <c r="E4898" t="s">
        <v>191</v>
      </c>
      <c r="F4898" t="s">
        <v>192</v>
      </c>
      <c r="G4898">
        <v>18</v>
      </c>
      <c r="H4898" t="s">
        <v>251</v>
      </c>
      <c r="I4898" t="s">
        <v>521</v>
      </c>
      <c r="J4898" t="s">
        <v>523</v>
      </c>
      <c r="K4898" s="142">
        <v>96</v>
      </c>
      <c r="L4898" s="326">
        <v>7.564999908208847E-2</v>
      </c>
      <c r="M4898" s="326">
        <v>7.987000048160553E-2</v>
      </c>
      <c r="N4898" s="142">
        <v>556</v>
      </c>
      <c r="O4898" s="326">
        <v>8.3849996328353882E-2</v>
      </c>
      <c r="P4898" s="326">
        <v>8.6900003254413605E-2</v>
      </c>
      <c r="Q4898" s="142">
        <v>10969</v>
      </c>
      <c r="R4898" s="326">
        <v>8.8899999856948853E-2</v>
      </c>
      <c r="S4898" s="326">
        <v>9.2799998819828033E-2</v>
      </c>
    </row>
    <row r="4899" spans="1:19" x14ac:dyDescent="0.25">
      <c r="A4899" t="s">
        <v>478</v>
      </c>
      <c r="B4899" t="s">
        <v>284</v>
      </c>
      <c r="C4899" t="s">
        <v>309</v>
      </c>
      <c r="D4899" t="s">
        <v>477</v>
      </c>
      <c r="E4899" t="s">
        <v>191</v>
      </c>
      <c r="F4899" t="s">
        <v>192</v>
      </c>
      <c r="G4899" s="133">
        <v>18</v>
      </c>
      <c r="H4899" t="s">
        <v>251</v>
      </c>
      <c r="I4899" t="s">
        <v>521</v>
      </c>
      <c r="J4899" t="s">
        <v>522</v>
      </c>
      <c r="K4899" s="327">
        <v>74</v>
      </c>
      <c r="L4899" s="326">
        <v>5.8309998363256448E-2</v>
      </c>
      <c r="M4899" s="326">
        <v>6.1560001224279397E-2</v>
      </c>
      <c r="N4899" s="327">
        <v>391</v>
      </c>
      <c r="O4899" s="326">
        <v>5.8970000594854348E-2</v>
      </c>
      <c r="P4899" s="326">
        <v>6.1110001057386398E-2</v>
      </c>
      <c r="Q4899" s="327">
        <v>7517</v>
      </c>
      <c r="R4899" s="326">
        <v>6.0920000076293952E-2</v>
      </c>
      <c r="S4899" s="325">
        <v>6.3589997589588165E-2</v>
      </c>
    </row>
    <row r="4900" spans="1:19" x14ac:dyDescent="0.25">
      <c r="A4900" t="s">
        <v>478</v>
      </c>
      <c r="B4900" t="s">
        <v>284</v>
      </c>
      <c r="C4900" t="s">
        <v>309</v>
      </c>
      <c r="D4900" t="s">
        <v>477</v>
      </c>
      <c r="E4900" t="s">
        <v>191</v>
      </c>
      <c r="F4900" t="s">
        <v>192</v>
      </c>
      <c r="G4900">
        <v>18</v>
      </c>
      <c r="H4900" t="s">
        <v>251</v>
      </c>
      <c r="I4900" t="s">
        <v>521</v>
      </c>
      <c r="J4900" t="s">
        <v>438</v>
      </c>
      <c r="K4900" s="142">
        <v>67</v>
      </c>
      <c r="L4900" s="326">
        <v>5.2799999713897712E-2</v>
      </c>
      <c r="N4900" s="142">
        <v>233</v>
      </c>
      <c r="O4900" s="326">
        <v>3.5140000283718109E-2</v>
      </c>
      <c r="Q4900" s="142">
        <v>5183</v>
      </c>
      <c r="R4900" s="326">
        <v>4.2010001838207238E-2</v>
      </c>
    </row>
    <row r="4901" spans="1:19" x14ac:dyDescent="0.25">
      <c r="A4901" t="s">
        <v>478</v>
      </c>
      <c r="B4901" t="s">
        <v>284</v>
      </c>
      <c r="C4901" t="s">
        <v>309</v>
      </c>
      <c r="D4901" t="s">
        <v>477</v>
      </c>
      <c r="E4901" t="s">
        <v>191</v>
      </c>
      <c r="F4901" t="s">
        <v>192</v>
      </c>
      <c r="G4901" s="133">
        <v>18</v>
      </c>
      <c r="H4901" t="s">
        <v>251</v>
      </c>
      <c r="I4901" t="s">
        <v>517</v>
      </c>
      <c r="J4901" t="s">
        <v>520</v>
      </c>
      <c r="K4901" s="327">
        <v>484</v>
      </c>
      <c r="L4901" s="326">
        <v>0.38139998912811279</v>
      </c>
      <c r="N4901" s="327">
        <v>2402</v>
      </c>
      <c r="O4901" s="326">
        <v>0.36223998665809631</v>
      </c>
      <c r="Q4901" s="327">
        <v>43571</v>
      </c>
      <c r="R4901" s="326">
        <v>0.35313001275062561</v>
      </c>
      <c r="S4901" s="325"/>
    </row>
    <row r="4902" spans="1:19" x14ac:dyDescent="0.25">
      <c r="A4902" t="s">
        <v>478</v>
      </c>
      <c r="B4902" t="s">
        <v>284</v>
      </c>
      <c r="C4902" t="s">
        <v>309</v>
      </c>
      <c r="D4902" t="s">
        <v>477</v>
      </c>
      <c r="E4902" t="s">
        <v>191</v>
      </c>
      <c r="F4902" t="s">
        <v>192</v>
      </c>
      <c r="G4902" s="133">
        <v>18</v>
      </c>
      <c r="H4902" t="s">
        <v>251</v>
      </c>
      <c r="I4902" t="s">
        <v>517</v>
      </c>
      <c r="J4902" t="s">
        <v>519</v>
      </c>
      <c r="K4902" s="327">
        <v>318</v>
      </c>
      <c r="L4902" s="326">
        <v>0.2505899965763092</v>
      </c>
      <c r="N4902" s="327">
        <v>1793</v>
      </c>
      <c r="O4902" s="326">
        <v>0.27039998769760132</v>
      </c>
      <c r="Q4902" s="327">
        <v>34904</v>
      </c>
      <c r="R4902" s="326">
        <v>0.28288999199867249</v>
      </c>
      <c r="S4902" s="325"/>
    </row>
    <row r="4903" spans="1:19" x14ac:dyDescent="0.25">
      <c r="A4903" t="s">
        <v>478</v>
      </c>
      <c r="B4903" t="s">
        <v>284</v>
      </c>
      <c r="C4903" t="s">
        <v>309</v>
      </c>
      <c r="D4903" t="s">
        <v>477</v>
      </c>
      <c r="E4903" t="s">
        <v>191</v>
      </c>
      <c r="F4903" t="s">
        <v>192</v>
      </c>
      <c r="G4903" s="133">
        <v>18</v>
      </c>
      <c r="H4903" t="s">
        <v>251</v>
      </c>
      <c r="I4903" t="s">
        <v>517</v>
      </c>
      <c r="J4903" t="s">
        <v>518</v>
      </c>
      <c r="K4903" s="327">
        <v>467</v>
      </c>
      <c r="L4903" s="326">
        <v>0.368010014295578</v>
      </c>
      <c r="N4903" s="327">
        <v>2436</v>
      </c>
      <c r="O4903" s="326">
        <v>0.36737000942230219</v>
      </c>
      <c r="Q4903" s="327">
        <v>44910</v>
      </c>
      <c r="R4903" s="326">
        <v>0.3639799952507019</v>
      </c>
      <c r="S4903" s="325"/>
    </row>
    <row r="4904" spans="1:19" x14ac:dyDescent="0.25">
      <c r="A4904" t="s">
        <v>478</v>
      </c>
      <c r="B4904" t="s">
        <v>284</v>
      </c>
      <c r="C4904" t="s">
        <v>309</v>
      </c>
      <c r="D4904" t="s">
        <v>477</v>
      </c>
      <c r="E4904" t="s">
        <v>191</v>
      </c>
      <c r="F4904" t="s">
        <v>192</v>
      </c>
      <c r="G4904" s="133">
        <v>18</v>
      </c>
      <c r="H4904" t="s">
        <v>251</v>
      </c>
      <c r="I4904" t="s">
        <v>513</v>
      </c>
      <c r="J4904" t="s">
        <v>516</v>
      </c>
      <c r="K4904" s="327">
        <v>43</v>
      </c>
      <c r="L4904" s="326">
        <v>3.3879999071359627E-2</v>
      </c>
      <c r="M4904" s="326">
        <v>3.4460000693798072E-2</v>
      </c>
      <c r="N4904" s="327">
        <v>248</v>
      </c>
      <c r="O4904" s="326">
        <v>3.7399999797344208E-2</v>
      </c>
      <c r="P4904" s="326">
        <v>3.9019998162984848E-2</v>
      </c>
      <c r="Q4904" s="327">
        <v>4179</v>
      </c>
      <c r="R4904" s="326">
        <v>3.3870000392198563E-2</v>
      </c>
      <c r="S4904" s="325">
        <v>3.8320001214742661E-2</v>
      </c>
    </row>
    <row r="4905" spans="1:19" x14ac:dyDescent="0.25">
      <c r="A4905" t="s">
        <v>478</v>
      </c>
      <c r="B4905" t="s">
        <v>284</v>
      </c>
      <c r="C4905" t="s">
        <v>309</v>
      </c>
      <c r="D4905" t="s">
        <v>477</v>
      </c>
      <c r="E4905" t="s">
        <v>191</v>
      </c>
      <c r="F4905" t="s">
        <v>192</v>
      </c>
      <c r="G4905" s="133">
        <v>18</v>
      </c>
      <c r="H4905" t="s">
        <v>251</v>
      </c>
      <c r="I4905" t="s">
        <v>513</v>
      </c>
      <c r="J4905" t="s">
        <v>515</v>
      </c>
      <c r="K4905" s="327">
        <v>172</v>
      </c>
      <c r="L4905" s="326">
        <v>0.13553999364376071</v>
      </c>
      <c r="M4905" s="326">
        <v>0.13782000541687009</v>
      </c>
      <c r="N4905" s="327">
        <v>765</v>
      </c>
      <c r="O4905" s="326">
        <v>0.1153699979186058</v>
      </c>
      <c r="P4905" s="326">
        <v>0.1203799992799759</v>
      </c>
      <c r="Q4905" s="327">
        <v>13286</v>
      </c>
      <c r="R4905" s="326">
        <v>0.1076800003647804</v>
      </c>
      <c r="S4905" s="325">
        <v>0.12182000279426571</v>
      </c>
    </row>
    <row r="4906" spans="1:19" x14ac:dyDescent="0.25">
      <c r="A4906" t="s">
        <v>478</v>
      </c>
      <c r="B4906" t="s">
        <v>284</v>
      </c>
      <c r="C4906" t="s">
        <v>309</v>
      </c>
      <c r="D4906" t="s">
        <v>477</v>
      </c>
      <c r="E4906" t="s">
        <v>191</v>
      </c>
      <c r="F4906" t="s">
        <v>192</v>
      </c>
      <c r="G4906" s="133">
        <v>18</v>
      </c>
      <c r="H4906" t="s">
        <v>251</v>
      </c>
      <c r="I4906" t="s">
        <v>513</v>
      </c>
      <c r="J4906" t="s">
        <v>514</v>
      </c>
      <c r="K4906" s="327">
        <v>1033</v>
      </c>
      <c r="L4906" s="326">
        <v>0.8140299916267395</v>
      </c>
      <c r="M4906" s="326">
        <v>0.82771998643875122</v>
      </c>
      <c r="N4906" s="327">
        <v>5342</v>
      </c>
      <c r="O4906" s="326">
        <v>0.80561000108718872</v>
      </c>
      <c r="P4906" s="326">
        <v>0.84060001373291016</v>
      </c>
      <c r="Q4906" s="327">
        <v>91601</v>
      </c>
      <c r="R4906" s="326">
        <v>0.74239999055862427</v>
      </c>
      <c r="S4906" s="325">
        <v>0.83986997604370117</v>
      </c>
    </row>
    <row r="4907" spans="1:19" x14ac:dyDescent="0.25">
      <c r="A4907" t="s">
        <v>478</v>
      </c>
      <c r="B4907" t="s">
        <v>284</v>
      </c>
      <c r="C4907" t="s">
        <v>309</v>
      </c>
      <c r="D4907" t="s">
        <v>477</v>
      </c>
      <c r="E4907" t="s">
        <v>191</v>
      </c>
      <c r="F4907" t="s">
        <v>192</v>
      </c>
      <c r="G4907">
        <v>18</v>
      </c>
      <c r="H4907" t="s">
        <v>251</v>
      </c>
      <c r="I4907" t="s">
        <v>513</v>
      </c>
      <c r="J4907" t="s">
        <v>512</v>
      </c>
      <c r="K4907" s="142">
        <v>21</v>
      </c>
      <c r="L4907" s="326">
        <v>1.6550000756978989E-2</v>
      </c>
      <c r="N4907" s="142">
        <v>276</v>
      </c>
      <c r="O4907" s="326">
        <v>4.1620001196861267E-2</v>
      </c>
      <c r="Q4907" s="142">
        <v>14319</v>
      </c>
      <c r="R4907" s="326">
        <v>0.11604999750852581</v>
      </c>
    </row>
    <row r="4908" spans="1:19" x14ac:dyDescent="0.25">
      <c r="A4908" t="s">
        <v>478</v>
      </c>
      <c r="B4908" t="s">
        <v>284</v>
      </c>
      <c r="C4908" t="s">
        <v>309</v>
      </c>
      <c r="D4908" t="s">
        <v>477</v>
      </c>
      <c r="E4908" t="s">
        <v>191</v>
      </c>
      <c r="F4908" t="s">
        <v>192</v>
      </c>
      <c r="G4908" s="133">
        <v>18</v>
      </c>
      <c r="H4908" t="s">
        <v>251</v>
      </c>
      <c r="I4908" t="s">
        <v>575</v>
      </c>
      <c r="J4908" t="s">
        <v>511</v>
      </c>
      <c r="K4908" s="327">
        <v>23</v>
      </c>
      <c r="L4908" s="326">
        <v>1.8120000138878819E-2</v>
      </c>
      <c r="M4908" s="326">
        <v>1.9120000302791599E-2</v>
      </c>
      <c r="N4908" s="327">
        <v>69</v>
      </c>
      <c r="O4908" s="326">
        <v>1.0409999638795849E-2</v>
      </c>
      <c r="P4908" s="326">
        <v>1.145999971777201E-2</v>
      </c>
      <c r="Q4908" s="327">
        <v>5100</v>
      </c>
      <c r="R4908" s="326">
        <v>4.1329998522996902E-2</v>
      </c>
      <c r="S4908" s="325">
        <v>4.4070001691579819E-2</v>
      </c>
    </row>
    <row r="4909" spans="1:19" x14ac:dyDescent="0.25">
      <c r="A4909" t="s">
        <v>478</v>
      </c>
      <c r="B4909" t="s">
        <v>284</v>
      </c>
      <c r="C4909" t="s">
        <v>309</v>
      </c>
      <c r="D4909" t="s">
        <v>477</v>
      </c>
      <c r="E4909" t="s">
        <v>191</v>
      </c>
      <c r="F4909" t="s">
        <v>192</v>
      </c>
      <c r="G4909" s="133">
        <v>18</v>
      </c>
      <c r="H4909" t="s">
        <v>251</v>
      </c>
      <c r="I4909" t="s">
        <v>575</v>
      </c>
      <c r="J4909" t="s">
        <v>510</v>
      </c>
      <c r="K4909" s="327">
        <v>8</v>
      </c>
      <c r="L4909" s="326">
        <v>6.3000000081956387E-3</v>
      </c>
      <c r="M4909" s="326">
        <v>6.6499998793005943E-3</v>
      </c>
      <c r="N4909" s="327">
        <v>18</v>
      </c>
      <c r="O4909" s="326">
        <v>2.7099999133497481E-3</v>
      </c>
      <c r="P4909" s="326">
        <v>2.989999949932098E-3</v>
      </c>
      <c r="Q4909" s="327">
        <v>2781</v>
      </c>
      <c r="R4909" s="326">
        <v>2.2539999336004261E-2</v>
      </c>
      <c r="S4909" s="325">
        <v>2.4029999971389771E-2</v>
      </c>
    </row>
    <row r="4910" spans="1:19" x14ac:dyDescent="0.25">
      <c r="A4910" t="s">
        <v>478</v>
      </c>
      <c r="B4910" t="s">
        <v>284</v>
      </c>
      <c r="C4910" t="s">
        <v>309</v>
      </c>
      <c r="D4910" t="s">
        <v>477</v>
      </c>
      <c r="E4910" t="s">
        <v>191</v>
      </c>
      <c r="F4910" t="s">
        <v>192</v>
      </c>
      <c r="G4910">
        <v>18</v>
      </c>
      <c r="H4910" t="s">
        <v>251</v>
      </c>
      <c r="I4910" t="s">
        <v>575</v>
      </c>
      <c r="J4910" t="s">
        <v>509</v>
      </c>
      <c r="K4910" s="142">
        <v>6</v>
      </c>
      <c r="L4910" s="326">
        <v>4.7300001606345177E-3</v>
      </c>
      <c r="M4910" s="326">
        <v>4.9899998120963573E-3</v>
      </c>
      <c r="N4910" s="142">
        <v>30</v>
      </c>
      <c r="O4910" s="326">
        <v>4.5199999585747719E-3</v>
      </c>
      <c r="P4910" s="326">
        <v>4.980000201612711E-3</v>
      </c>
      <c r="Q4910" s="142">
        <v>909</v>
      </c>
      <c r="R4910" s="326">
        <v>7.3699997738003731E-3</v>
      </c>
      <c r="S4910" s="326">
        <v>7.8499997034668922E-3</v>
      </c>
    </row>
    <row r="4911" spans="1:19" x14ac:dyDescent="0.25">
      <c r="A4911" t="s">
        <v>478</v>
      </c>
      <c r="B4911" t="s">
        <v>284</v>
      </c>
      <c r="C4911" t="s">
        <v>309</v>
      </c>
      <c r="D4911" t="s">
        <v>477</v>
      </c>
      <c r="E4911" t="s">
        <v>191</v>
      </c>
      <c r="F4911" t="s">
        <v>192</v>
      </c>
      <c r="G4911" s="133">
        <v>18</v>
      </c>
      <c r="H4911" t="s">
        <v>251</v>
      </c>
      <c r="I4911" t="s">
        <v>575</v>
      </c>
      <c r="J4911" t="s">
        <v>508</v>
      </c>
      <c r="K4911" s="327">
        <v>9</v>
      </c>
      <c r="L4911" s="326">
        <v>7.089999970048666E-3</v>
      </c>
      <c r="M4911" s="326">
        <v>7.4800001457333556E-3</v>
      </c>
      <c r="N4911" s="327">
        <v>148</v>
      </c>
      <c r="O4911" s="326">
        <v>2.232000045478344E-2</v>
      </c>
      <c r="P4911" s="326">
        <v>2.4579999968409538E-2</v>
      </c>
      <c r="Q4911" s="327">
        <v>2219</v>
      </c>
      <c r="R4911" s="326">
        <v>1.7980000004172329E-2</v>
      </c>
      <c r="S4911" s="325">
        <v>1.9169999286532399E-2</v>
      </c>
    </row>
    <row r="4912" spans="1:19" x14ac:dyDescent="0.25">
      <c r="A4912" t="s">
        <v>478</v>
      </c>
      <c r="B4912" t="s">
        <v>284</v>
      </c>
      <c r="C4912" t="s">
        <v>309</v>
      </c>
      <c r="D4912" t="s">
        <v>477</v>
      </c>
      <c r="E4912" t="s">
        <v>191</v>
      </c>
      <c r="F4912" t="s">
        <v>192</v>
      </c>
      <c r="G4912">
        <v>18</v>
      </c>
      <c r="H4912" t="s">
        <v>251</v>
      </c>
      <c r="I4912" t="s">
        <v>575</v>
      </c>
      <c r="J4912" t="s">
        <v>438</v>
      </c>
      <c r="K4912" s="142">
        <v>66</v>
      </c>
      <c r="L4912" s="326">
        <v>5.2009999752044678E-2</v>
      </c>
      <c r="N4912" s="142">
        <v>611</v>
      </c>
      <c r="O4912" s="326">
        <v>9.2139996588230133E-2</v>
      </c>
      <c r="Q4912" s="142">
        <v>7648</v>
      </c>
      <c r="R4912" s="326">
        <v>6.1980001628398902E-2</v>
      </c>
    </row>
    <row r="4913" spans="1:19" x14ac:dyDescent="0.25">
      <c r="A4913" t="s">
        <v>478</v>
      </c>
      <c r="B4913" t="s">
        <v>284</v>
      </c>
      <c r="C4913" t="s">
        <v>309</v>
      </c>
      <c r="D4913" t="s">
        <v>477</v>
      </c>
      <c r="E4913" t="s">
        <v>191</v>
      </c>
      <c r="F4913" t="s">
        <v>192</v>
      </c>
      <c r="G4913">
        <v>18</v>
      </c>
      <c r="H4913" t="s">
        <v>251</v>
      </c>
      <c r="I4913" t="s">
        <v>575</v>
      </c>
      <c r="J4913" t="s">
        <v>507</v>
      </c>
      <c r="K4913" s="142">
        <v>1157</v>
      </c>
      <c r="L4913" s="326">
        <v>0.9117400050163269</v>
      </c>
      <c r="M4913" s="326">
        <v>0.96175998449325562</v>
      </c>
      <c r="N4913" s="142">
        <v>5755</v>
      </c>
      <c r="O4913" s="326">
        <v>0.86789000034332275</v>
      </c>
      <c r="P4913" s="326">
        <v>0.95598000288009644</v>
      </c>
      <c r="Q4913" s="142">
        <v>104728</v>
      </c>
      <c r="R4913" s="326">
        <v>0.84878998994827271</v>
      </c>
      <c r="S4913" s="326">
        <v>0.90487998723983765</v>
      </c>
    </row>
    <row r="4914" spans="1:19" x14ac:dyDescent="0.25">
      <c r="A4914" t="s">
        <v>478</v>
      </c>
      <c r="B4914" t="s">
        <v>284</v>
      </c>
      <c r="C4914" t="s">
        <v>309</v>
      </c>
      <c r="D4914" t="s">
        <v>477</v>
      </c>
      <c r="E4914" t="s">
        <v>191</v>
      </c>
      <c r="F4914" t="s">
        <v>192</v>
      </c>
      <c r="G4914" s="133">
        <v>18</v>
      </c>
      <c r="H4914" t="s">
        <v>251</v>
      </c>
      <c r="I4914" t="s">
        <v>576</v>
      </c>
      <c r="J4914" t="s">
        <v>485</v>
      </c>
      <c r="K4914" s="327">
        <v>0</v>
      </c>
      <c r="L4914" s="326">
        <v>0</v>
      </c>
      <c r="N4914" s="327">
        <v>0</v>
      </c>
      <c r="O4914" s="326">
        <v>0</v>
      </c>
      <c r="Q4914" s="327">
        <v>2</v>
      </c>
      <c r="R4914" s="326">
        <v>1.99999994947575E-5</v>
      </c>
      <c r="S4914" s="325">
        <v>0.5</v>
      </c>
    </row>
    <row r="4915" spans="1:19" x14ac:dyDescent="0.25">
      <c r="A4915" t="s">
        <v>478</v>
      </c>
      <c r="B4915" t="s">
        <v>284</v>
      </c>
      <c r="C4915" t="s">
        <v>309</v>
      </c>
      <c r="D4915" t="s">
        <v>477</v>
      </c>
      <c r="E4915" t="s">
        <v>191</v>
      </c>
      <c r="F4915" t="s">
        <v>192</v>
      </c>
      <c r="G4915" s="133">
        <v>18</v>
      </c>
      <c r="H4915" t="s">
        <v>251</v>
      </c>
      <c r="I4915" t="s">
        <v>576</v>
      </c>
      <c r="J4915" t="s">
        <v>484</v>
      </c>
      <c r="K4915" s="327">
        <v>0</v>
      </c>
      <c r="L4915" s="326">
        <v>0</v>
      </c>
      <c r="N4915" s="327">
        <v>0</v>
      </c>
      <c r="O4915" s="326">
        <v>0</v>
      </c>
      <c r="Q4915" s="327">
        <v>2</v>
      </c>
      <c r="R4915" s="326">
        <v>1.99999994947575E-5</v>
      </c>
      <c r="S4915" s="325">
        <v>0.5</v>
      </c>
    </row>
    <row r="4916" spans="1:19" x14ac:dyDescent="0.25">
      <c r="A4916" t="s">
        <v>478</v>
      </c>
      <c r="B4916" t="s">
        <v>284</v>
      </c>
      <c r="C4916" t="s">
        <v>309</v>
      </c>
      <c r="D4916" t="s">
        <v>477</v>
      </c>
      <c r="E4916" t="s">
        <v>191</v>
      </c>
      <c r="F4916" t="s">
        <v>192</v>
      </c>
      <c r="G4916" s="133">
        <v>18</v>
      </c>
      <c r="H4916" t="s">
        <v>251</v>
      </c>
      <c r="I4916" t="s">
        <v>576</v>
      </c>
      <c r="J4916" t="s">
        <v>438</v>
      </c>
      <c r="K4916" s="327">
        <v>1269</v>
      </c>
      <c r="L4916" s="326">
        <v>1</v>
      </c>
      <c r="N4916" s="327">
        <v>6631</v>
      </c>
      <c r="O4916" s="326">
        <v>1</v>
      </c>
      <c r="Q4916" s="327">
        <v>123381</v>
      </c>
      <c r="R4916" s="326">
        <v>0.99997001886367798</v>
      </c>
      <c r="S4916" s="325"/>
    </row>
    <row r="4917" spans="1:19" x14ac:dyDescent="0.25">
      <c r="A4917" t="s">
        <v>478</v>
      </c>
      <c r="B4917" t="s">
        <v>284</v>
      </c>
      <c r="C4917" t="s">
        <v>309</v>
      </c>
      <c r="D4917" t="s">
        <v>477</v>
      </c>
      <c r="E4917" t="s">
        <v>191</v>
      </c>
      <c r="F4917" t="s">
        <v>192</v>
      </c>
      <c r="G4917" s="133">
        <v>18</v>
      </c>
      <c r="H4917" t="s">
        <v>251</v>
      </c>
      <c r="I4917" t="s">
        <v>504</v>
      </c>
      <c r="J4917" t="s">
        <v>506</v>
      </c>
      <c r="K4917" s="327">
        <v>21</v>
      </c>
      <c r="L4917" s="326">
        <v>1.6550000756978989E-2</v>
      </c>
      <c r="N4917" s="327">
        <v>276</v>
      </c>
      <c r="O4917" s="326">
        <v>4.1620001196861267E-2</v>
      </c>
      <c r="Q4917" s="327">
        <v>14319</v>
      </c>
      <c r="R4917" s="326">
        <v>0.11604999750852581</v>
      </c>
      <c r="S4917" s="325"/>
    </row>
    <row r="4918" spans="1:19" x14ac:dyDescent="0.25">
      <c r="A4918" t="s">
        <v>478</v>
      </c>
      <c r="B4918" t="s">
        <v>284</v>
      </c>
      <c r="C4918" t="s">
        <v>309</v>
      </c>
      <c r="D4918" t="s">
        <v>477</v>
      </c>
      <c r="E4918" t="s">
        <v>191</v>
      </c>
      <c r="F4918" t="s">
        <v>192</v>
      </c>
      <c r="G4918" s="133">
        <v>18</v>
      </c>
      <c r="H4918" t="s">
        <v>251</v>
      </c>
      <c r="I4918" t="s">
        <v>504</v>
      </c>
      <c r="J4918" t="s">
        <v>424</v>
      </c>
      <c r="K4918" s="327">
        <v>172</v>
      </c>
      <c r="L4918" s="326">
        <v>0.13553999364376071</v>
      </c>
      <c r="M4918" s="326">
        <v>0.13782000541687009</v>
      </c>
      <c r="N4918" s="327">
        <v>765</v>
      </c>
      <c r="O4918" s="326">
        <v>0.1153699979186058</v>
      </c>
      <c r="P4918" s="326">
        <v>0.1203799992799759</v>
      </c>
      <c r="Q4918" s="327">
        <v>13286</v>
      </c>
      <c r="R4918" s="326">
        <v>0.1076800003647804</v>
      </c>
      <c r="S4918" s="325">
        <v>0.12182000279426571</v>
      </c>
    </row>
    <row r="4919" spans="1:19" x14ac:dyDescent="0.25">
      <c r="A4919" t="s">
        <v>478</v>
      </c>
      <c r="B4919" t="s">
        <v>284</v>
      </c>
      <c r="C4919" t="s">
        <v>309</v>
      </c>
      <c r="D4919" t="s">
        <v>477</v>
      </c>
      <c r="E4919" t="s">
        <v>191</v>
      </c>
      <c r="F4919" t="s">
        <v>192</v>
      </c>
      <c r="G4919" s="133">
        <v>18</v>
      </c>
      <c r="H4919" t="s">
        <v>251</v>
      </c>
      <c r="I4919" t="s">
        <v>504</v>
      </c>
      <c r="J4919" t="s">
        <v>455</v>
      </c>
      <c r="K4919" s="327">
        <v>489</v>
      </c>
      <c r="L4919" s="326">
        <v>0.38534000515937811</v>
      </c>
      <c r="M4919" s="326">
        <v>0.39182999730110168</v>
      </c>
      <c r="N4919" s="327">
        <v>2451</v>
      </c>
      <c r="O4919" s="326">
        <v>0.36963000893592829</v>
      </c>
      <c r="P4919" s="326">
        <v>0.38567999005317688</v>
      </c>
      <c r="Q4919" s="327">
        <v>43045</v>
      </c>
      <c r="R4919" s="326">
        <v>0.34887000918388372</v>
      </c>
      <c r="S4919" s="325">
        <v>0.39467000961303711</v>
      </c>
    </row>
    <row r="4920" spans="1:19" x14ac:dyDescent="0.25">
      <c r="A4920" t="s">
        <v>478</v>
      </c>
      <c r="B4920" t="s">
        <v>284</v>
      </c>
      <c r="C4920" t="s">
        <v>309</v>
      </c>
      <c r="D4920" t="s">
        <v>477</v>
      </c>
      <c r="E4920" t="s">
        <v>191</v>
      </c>
      <c r="F4920" t="s">
        <v>192</v>
      </c>
      <c r="G4920" s="133">
        <v>18</v>
      </c>
      <c r="H4920" t="s">
        <v>251</v>
      </c>
      <c r="I4920" t="s">
        <v>504</v>
      </c>
      <c r="J4920" t="s">
        <v>505</v>
      </c>
      <c r="K4920" s="327">
        <v>473</v>
      </c>
      <c r="L4920" s="326">
        <v>0.37272998690605158</v>
      </c>
      <c r="M4920" s="326">
        <v>0.37900999188423162</v>
      </c>
      <c r="N4920" s="327">
        <v>2573</v>
      </c>
      <c r="O4920" s="326">
        <v>0.38802999258041382</v>
      </c>
      <c r="P4920" s="326">
        <v>0.40487998723983759</v>
      </c>
      <c r="Q4920" s="327">
        <v>42835</v>
      </c>
      <c r="R4920" s="326">
        <v>0.34716999530792242</v>
      </c>
      <c r="S4920" s="325">
        <v>0.39274001121521002</v>
      </c>
    </row>
    <row r="4921" spans="1:19" x14ac:dyDescent="0.25">
      <c r="A4921" t="s">
        <v>478</v>
      </c>
      <c r="B4921" t="s">
        <v>284</v>
      </c>
      <c r="C4921" t="s">
        <v>309</v>
      </c>
      <c r="D4921" t="s">
        <v>477</v>
      </c>
      <c r="E4921" t="s">
        <v>191</v>
      </c>
      <c r="F4921" t="s">
        <v>192</v>
      </c>
      <c r="G4921" s="133">
        <v>18</v>
      </c>
      <c r="H4921" t="s">
        <v>251</v>
      </c>
      <c r="I4921" t="s">
        <v>504</v>
      </c>
      <c r="J4921" t="s">
        <v>503</v>
      </c>
      <c r="K4921" s="327">
        <v>114</v>
      </c>
      <c r="L4921" s="326">
        <v>8.9830003678798676E-2</v>
      </c>
      <c r="M4921" s="326">
        <v>9.1349996626377106E-2</v>
      </c>
      <c r="N4921" s="327">
        <v>566</v>
      </c>
      <c r="O4921" s="326">
        <v>8.5359998047351837E-2</v>
      </c>
      <c r="P4921" s="326">
        <v>8.9060001075267792E-2</v>
      </c>
      <c r="Q4921" s="327">
        <v>9900</v>
      </c>
      <c r="R4921" s="326">
        <v>8.0239996314048767E-2</v>
      </c>
      <c r="S4921" s="325">
        <v>9.0769998729228973E-2</v>
      </c>
    </row>
    <row r="4922" spans="1:19" x14ac:dyDescent="0.25">
      <c r="A4922" t="s">
        <v>478</v>
      </c>
      <c r="B4922" t="s">
        <v>284</v>
      </c>
      <c r="C4922" t="s">
        <v>309</v>
      </c>
      <c r="D4922" t="s">
        <v>477</v>
      </c>
      <c r="E4922" t="s">
        <v>191</v>
      </c>
      <c r="F4922" t="s">
        <v>192</v>
      </c>
      <c r="G4922" s="133">
        <v>18</v>
      </c>
      <c r="H4922" t="s">
        <v>251</v>
      </c>
      <c r="I4922" t="s">
        <v>501</v>
      </c>
      <c r="J4922" t="s">
        <v>502</v>
      </c>
      <c r="K4922" s="327">
        <v>21</v>
      </c>
      <c r="L4922" s="326">
        <v>1.6550000756978989E-2</v>
      </c>
      <c r="N4922" s="327">
        <v>276</v>
      </c>
      <c r="O4922" s="326">
        <v>4.1620001196861267E-2</v>
      </c>
      <c r="Q4922" s="327">
        <v>14319</v>
      </c>
      <c r="R4922" s="326">
        <v>0.11604999750852581</v>
      </c>
      <c r="S4922" s="325"/>
    </row>
    <row r="4923" spans="1:19" x14ac:dyDescent="0.25">
      <c r="A4923" t="s">
        <v>478</v>
      </c>
      <c r="B4923" t="s">
        <v>284</v>
      </c>
      <c r="C4923" t="s">
        <v>309</v>
      </c>
      <c r="D4923" t="s">
        <v>477</v>
      </c>
      <c r="E4923" t="s">
        <v>191</v>
      </c>
      <c r="F4923" t="s">
        <v>192</v>
      </c>
      <c r="G4923" s="133">
        <v>18</v>
      </c>
      <c r="H4923" t="s">
        <v>251</v>
      </c>
      <c r="I4923" t="s">
        <v>501</v>
      </c>
      <c r="J4923" t="s">
        <v>500</v>
      </c>
      <c r="K4923" s="327">
        <v>1248</v>
      </c>
      <c r="L4923" s="326">
        <v>0.98344999551773071</v>
      </c>
      <c r="M4923" s="326">
        <v>1</v>
      </c>
      <c r="N4923" s="327">
        <v>6355</v>
      </c>
      <c r="O4923" s="326">
        <v>0.95837998390197754</v>
      </c>
      <c r="P4923" s="326">
        <v>1</v>
      </c>
      <c r="Q4923" s="327">
        <v>109066</v>
      </c>
      <c r="R4923" s="326">
        <v>0.88394999504089355</v>
      </c>
      <c r="S4923" s="325">
        <v>1</v>
      </c>
    </row>
    <row r="4924" spans="1:19" x14ac:dyDescent="0.25">
      <c r="A4924" t="s">
        <v>478</v>
      </c>
      <c r="B4924" t="s">
        <v>284</v>
      </c>
      <c r="C4924" t="s">
        <v>309</v>
      </c>
      <c r="D4924" t="s">
        <v>477</v>
      </c>
      <c r="E4924" t="s">
        <v>191</v>
      </c>
      <c r="F4924" t="s">
        <v>192</v>
      </c>
      <c r="G4924" s="133">
        <v>18</v>
      </c>
      <c r="H4924" t="s">
        <v>251</v>
      </c>
      <c r="I4924" t="s">
        <v>577</v>
      </c>
      <c r="J4924" t="s">
        <v>493</v>
      </c>
      <c r="K4924" s="327">
        <v>50</v>
      </c>
      <c r="L4924" s="326">
        <v>3.9400000125169747E-2</v>
      </c>
      <c r="N4924" s="327">
        <v>1666</v>
      </c>
      <c r="O4924" s="326">
        <v>0.25123998522758478</v>
      </c>
      <c r="Q4924" s="327">
        <v>45663</v>
      </c>
      <c r="R4924" s="326">
        <v>0.37009000778198242</v>
      </c>
      <c r="S4924" s="325"/>
    </row>
    <row r="4925" spans="1:19" x14ac:dyDescent="0.25">
      <c r="A4925" t="s">
        <v>478</v>
      </c>
      <c r="B4925" t="s">
        <v>284</v>
      </c>
      <c r="C4925" t="s">
        <v>309</v>
      </c>
      <c r="D4925" t="s">
        <v>477</v>
      </c>
      <c r="E4925" t="s">
        <v>191</v>
      </c>
      <c r="F4925" t="s">
        <v>192</v>
      </c>
      <c r="G4925" s="133">
        <v>18</v>
      </c>
      <c r="H4925" t="s">
        <v>251</v>
      </c>
      <c r="I4925" t="s">
        <v>577</v>
      </c>
      <c r="J4925" t="s">
        <v>492</v>
      </c>
      <c r="K4925" s="327">
        <v>816</v>
      </c>
      <c r="L4925" s="326">
        <v>0.64302998781204224</v>
      </c>
      <c r="M4925" s="326">
        <v>0.66939997673034668</v>
      </c>
      <c r="N4925" s="327">
        <v>3831</v>
      </c>
      <c r="O4925" s="326">
        <v>0.57774001359939575</v>
      </c>
      <c r="P4925" s="326">
        <v>0.77160000801086426</v>
      </c>
      <c r="Q4925" s="327">
        <v>63272</v>
      </c>
      <c r="R4925" s="326">
        <v>0.51279997825622559</v>
      </c>
      <c r="S4925" s="325">
        <v>0.81407999992370605</v>
      </c>
    </row>
    <row r="4926" spans="1:19" x14ac:dyDescent="0.25">
      <c r="A4926" t="s">
        <v>478</v>
      </c>
      <c r="B4926" t="s">
        <v>284</v>
      </c>
      <c r="C4926" t="s">
        <v>309</v>
      </c>
      <c r="D4926" t="s">
        <v>477</v>
      </c>
      <c r="E4926" t="s">
        <v>191</v>
      </c>
      <c r="F4926" t="s">
        <v>192</v>
      </c>
      <c r="G4926" s="133">
        <v>18</v>
      </c>
      <c r="H4926" t="s">
        <v>251</v>
      </c>
      <c r="I4926" t="s">
        <v>577</v>
      </c>
      <c r="J4926" t="s">
        <v>491</v>
      </c>
      <c r="K4926" s="327">
        <v>307</v>
      </c>
      <c r="L4926" s="326">
        <v>0.24191999435424799</v>
      </c>
      <c r="M4926" s="326">
        <v>0.25185000896453857</v>
      </c>
      <c r="N4926" s="327">
        <v>744</v>
      </c>
      <c r="O4926" s="326">
        <v>0.1121999993920326</v>
      </c>
      <c r="P4926" s="326">
        <v>0.14984999597072601</v>
      </c>
      <c r="Q4926" s="327">
        <v>9186</v>
      </c>
      <c r="R4926" s="326">
        <v>7.4450001120567322E-2</v>
      </c>
      <c r="S4926" s="325">
        <v>0.11818999797105791</v>
      </c>
    </row>
    <row r="4927" spans="1:19" x14ac:dyDescent="0.25">
      <c r="A4927" t="s">
        <v>478</v>
      </c>
      <c r="B4927" t="s">
        <v>284</v>
      </c>
      <c r="C4927" t="s">
        <v>309</v>
      </c>
      <c r="D4927" t="s">
        <v>477</v>
      </c>
      <c r="E4927" t="s">
        <v>191</v>
      </c>
      <c r="F4927" t="s">
        <v>192</v>
      </c>
      <c r="G4927" s="133">
        <v>18</v>
      </c>
      <c r="H4927" t="s">
        <v>251</v>
      </c>
      <c r="I4927" t="s">
        <v>577</v>
      </c>
      <c r="J4927" t="s">
        <v>490</v>
      </c>
      <c r="K4927" s="327">
        <v>88</v>
      </c>
      <c r="L4927" s="326">
        <v>6.9349996745586395E-2</v>
      </c>
      <c r="M4927" s="326">
        <v>7.2190001606941223E-2</v>
      </c>
      <c r="N4927" s="327">
        <v>270</v>
      </c>
      <c r="O4927" s="326">
        <v>4.0720000863075263E-2</v>
      </c>
      <c r="P4927" s="326">
        <v>5.437999963760376E-2</v>
      </c>
      <c r="Q4927" s="327">
        <v>3071</v>
      </c>
      <c r="R4927" s="326">
        <v>2.489000000059605E-2</v>
      </c>
      <c r="S4927" s="325">
        <v>3.9510000497102737E-2</v>
      </c>
    </row>
    <row r="4928" spans="1:19" x14ac:dyDescent="0.25">
      <c r="A4928" t="s">
        <v>478</v>
      </c>
      <c r="B4928" t="s">
        <v>284</v>
      </c>
      <c r="C4928" t="s">
        <v>309</v>
      </c>
      <c r="D4928" t="s">
        <v>477</v>
      </c>
      <c r="E4928" t="s">
        <v>191</v>
      </c>
      <c r="F4928" t="s">
        <v>192</v>
      </c>
      <c r="G4928">
        <v>18</v>
      </c>
      <c r="H4928" t="s">
        <v>251</v>
      </c>
      <c r="I4928" t="s">
        <v>577</v>
      </c>
      <c r="J4928" t="s">
        <v>489</v>
      </c>
      <c r="K4928" s="142">
        <v>8</v>
      </c>
      <c r="L4928" s="326">
        <v>6.3000000081956387E-3</v>
      </c>
      <c r="M4928" s="326">
        <v>6.5600001253187656E-3</v>
      </c>
      <c r="N4928" s="142">
        <v>92</v>
      </c>
      <c r="O4928" s="326">
        <v>1.386999990791082E-2</v>
      </c>
      <c r="P4928" s="326">
        <v>1.8530000001192089E-2</v>
      </c>
      <c r="Q4928" s="142">
        <v>1819</v>
      </c>
      <c r="R4928" s="326">
        <v>1.473999954760075E-2</v>
      </c>
      <c r="S4928" s="326">
        <v>2.339999936521053E-2</v>
      </c>
    </row>
    <row r="4929" spans="1:19" x14ac:dyDescent="0.25">
      <c r="A4929" t="s">
        <v>478</v>
      </c>
      <c r="B4929" t="s">
        <v>284</v>
      </c>
      <c r="C4929" t="s">
        <v>309</v>
      </c>
      <c r="D4929" t="s">
        <v>477</v>
      </c>
      <c r="E4929" t="s">
        <v>191</v>
      </c>
      <c r="F4929" t="s">
        <v>192</v>
      </c>
      <c r="G4929">
        <v>18</v>
      </c>
      <c r="H4929" t="s">
        <v>251</v>
      </c>
      <c r="I4929" t="s">
        <v>577</v>
      </c>
      <c r="J4929" t="s">
        <v>488</v>
      </c>
      <c r="K4929" s="142">
        <v>0</v>
      </c>
      <c r="L4929" s="326">
        <v>0</v>
      </c>
      <c r="M4929" s="326">
        <v>0</v>
      </c>
      <c r="N4929" s="142">
        <v>28</v>
      </c>
      <c r="O4929" s="326">
        <v>4.2200000025331974E-3</v>
      </c>
      <c r="P4929" s="326">
        <v>5.6400001049041748E-3</v>
      </c>
      <c r="Q4929" s="142">
        <v>374</v>
      </c>
      <c r="R4929" s="326">
        <v>3.03000002168119E-3</v>
      </c>
      <c r="S4929" s="326">
        <v>4.8099998384714127E-3</v>
      </c>
    </row>
    <row r="4930" spans="1:19" x14ac:dyDescent="0.25">
      <c r="A4930" t="s">
        <v>478</v>
      </c>
      <c r="B4930" t="s">
        <v>284</v>
      </c>
      <c r="C4930" t="s">
        <v>309</v>
      </c>
      <c r="D4930" t="s">
        <v>477</v>
      </c>
      <c r="E4930" t="s">
        <v>191</v>
      </c>
      <c r="F4930" t="s">
        <v>192</v>
      </c>
      <c r="G4930">
        <v>18</v>
      </c>
      <c r="H4930" t="s">
        <v>251</v>
      </c>
      <c r="I4930" t="s">
        <v>499</v>
      </c>
      <c r="J4930" t="s">
        <v>261</v>
      </c>
      <c r="K4930" s="142">
        <v>1259</v>
      </c>
      <c r="L4930" s="326">
        <v>0.99212002754211426</v>
      </c>
      <c r="N4930" s="142">
        <v>6576</v>
      </c>
      <c r="O4930" s="326">
        <v>0.99171000719070435</v>
      </c>
      <c r="Q4930" s="142">
        <v>122496</v>
      </c>
      <c r="R4930" s="326">
        <v>0.99278998374938965</v>
      </c>
    </row>
    <row r="4931" spans="1:19" x14ac:dyDescent="0.25">
      <c r="A4931" t="s">
        <v>478</v>
      </c>
      <c r="B4931" t="s">
        <v>284</v>
      </c>
      <c r="C4931" t="s">
        <v>309</v>
      </c>
      <c r="D4931" t="s">
        <v>477</v>
      </c>
      <c r="E4931" t="s">
        <v>191</v>
      </c>
      <c r="F4931" t="s">
        <v>192</v>
      </c>
      <c r="G4931">
        <v>18</v>
      </c>
      <c r="H4931" t="s">
        <v>251</v>
      </c>
      <c r="I4931" t="s">
        <v>499</v>
      </c>
      <c r="J4931" t="s">
        <v>262</v>
      </c>
      <c r="K4931" s="142">
        <v>10</v>
      </c>
      <c r="L4931" s="326">
        <v>7.8800003975629807E-3</v>
      </c>
      <c r="N4931" s="142">
        <v>55</v>
      </c>
      <c r="O4931" s="326">
        <v>8.2900002598762512E-3</v>
      </c>
      <c r="Q4931" s="142">
        <v>889</v>
      </c>
      <c r="R4931" s="326">
        <v>7.2099999524652958E-3</v>
      </c>
    </row>
    <row r="4932" spans="1:19" x14ac:dyDescent="0.25">
      <c r="A4932" t="s">
        <v>478</v>
      </c>
      <c r="B4932" t="s">
        <v>284</v>
      </c>
      <c r="C4932" t="s">
        <v>309</v>
      </c>
      <c r="D4932" t="s">
        <v>477</v>
      </c>
      <c r="E4932" t="s">
        <v>191</v>
      </c>
      <c r="F4932" t="s">
        <v>192</v>
      </c>
      <c r="G4932" s="133">
        <v>18</v>
      </c>
      <c r="H4932" t="s">
        <v>251</v>
      </c>
      <c r="I4932" t="s">
        <v>578</v>
      </c>
      <c r="J4932" t="s">
        <v>498</v>
      </c>
      <c r="K4932" s="327">
        <v>138</v>
      </c>
      <c r="L4932" s="326">
        <v>0.10875000059604641</v>
      </c>
      <c r="N4932" s="327">
        <v>520</v>
      </c>
      <c r="O4932" s="326">
        <v>7.8419998288154602E-2</v>
      </c>
      <c r="Q4932" s="327">
        <v>17871</v>
      </c>
      <c r="R4932" s="326">
        <v>0.1448400020599365</v>
      </c>
      <c r="S4932" s="325"/>
    </row>
    <row r="4933" spans="1:19" x14ac:dyDescent="0.25">
      <c r="A4933" t="s">
        <v>478</v>
      </c>
      <c r="B4933" t="s">
        <v>284</v>
      </c>
      <c r="C4933" t="s">
        <v>309</v>
      </c>
      <c r="D4933" t="s">
        <v>477</v>
      </c>
      <c r="E4933" t="s">
        <v>191</v>
      </c>
      <c r="F4933" t="s">
        <v>192</v>
      </c>
      <c r="G4933">
        <v>18</v>
      </c>
      <c r="H4933" t="s">
        <v>251</v>
      </c>
      <c r="I4933" t="s">
        <v>578</v>
      </c>
      <c r="J4933" t="s">
        <v>497</v>
      </c>
      <c r="K4933" s="142">
        <v>233</v>
      </c>
      <c r="L4933" s="326">
        <v>0.18361000716686249</v>
      </c>
      <c r="N4933" s="142">
        <v>1012</v>
      </c>
      <c r="O4933" s="326">
        <v>0.15262000262737269</v>
      </c>
      <c r="Q4933" s="142">
        <v>21943</v>
      </c>
      <c r="R4933" s="326">
        <v>0.17783999443054199</v>
      </c>
    </row>
    <row r="4934" spans="1:19" x14ac:dyDescent="0.25">
      <c r="A4934" t="s">
        <v>478</v>
      </c>
      <c r="B4934" t="s">
        <v>284</v>
      </c>
      <c r="C4934" t="s">
        <v>309</v>
      </c>
      <c r="D4934" t="s">
        <v>477</v>
      </c>
      <c r="E4934" t="s">
        <v>191</v>
      </c>
      <c r="F4934" t="s">
        <v>192</v>
      </c>
      <c r="G4934" s="133">
        <v>18</v>
      </c>
      <c r="H4934" t="s">
        <v>251</v>
      </c>
      <c r="I4934" t="s">
        <v>578</v>
      </c>
      <c r="J4934" t="s">
        <v>496</v>
      </c>
      <c r="K4934" s="327">
        <v>256</v>
      </c>
      <c r="L4934" s="326">
        <v>0.20172999799251559</v>
      </c>
      <c r="N4934" s="327">
        <v>1414</v>
      </c>
      <c r="O4934" s="326">
        <v>0.21323999762535101</v>
      </c>
      <c r="Q4934" s="327">
        <v>25988</v>
      </c>
      <c r="R4934" s="326">
        <v>0.21062999963760379</v>
      </c>
      <c r="S4934" s="325"/>
    </row>
    <row r="4935" spans="1:19" x14ac:dyDescent="0.25">
      <c r="A4935" t="s">
        <v>478</v>
      </c>
      <c r="B4935" t="s">
        <v>284</v>
      </c>
      <c r="C4935" t="s">
        <v>309</v>
      </c>
      <c r="D4935" t="s">
        <v>477</v>
      </c>
      <c r="E4935" t="s">
        <v>191</v>
      </c>
      <c r="F4935" t="s">
        <v>192</v>
      </c>
      <c r="G4935">
        <v>18</v>
      </c>
      <c r="H4935" t="s">
        <v>251</v>
      </c>
      <c r="I4935" t="s">
        <v>578</v>
      </c>
      <c r="J4935" t="s">
        <v>495</v>
      </c>
      <c r="K4935" s="142">
        <v>280</v>
      </c>
      <c r="L4935" s="326">
        <v>0.22065000236034391</v>
      </c>
      <c r="N4935" s="142">
        <v>1656</v>
      </c>
      <c r="O4935" s="326">
        <v>0.24974000453948969</v>
      </c>
      <c r="Q4935" s="142">
        <v>27975</v>
      </c>
      <c r="R4935" s="326">
        <v>0.22673000395298001</v>
      </c>
    </row>
    <row r="4936" spans="1:19" x14ac:dyDescent="0.25">
      <c r="A4936" t="s">
        <v>478</v>
      </c>
      <c r="B4936" t="s">
        <v>284</v>
      </c>
      <c r="C4936" t="s">
        <v>309</v>
      </c>
      <c r="D4936" t="s">
        <v>477</v>
      </c>
      <c r="E4936" t="s">
        <v>191</v>
      </c>
      <c r="F4936" t="s">
        <v>192</v>
      </c>
      <c r="G4936" s="133">
        <v>18</v>
      </c>
      <c r="H4936" t="s">
        <v>251</v>
      </c>
      <c r="I4936" t="s">
        <v>578</v>
      </c>
      <c r="J4936" t="s">
        <v>494</v>
      </c>
      <c r="K4936" s="327">
        <v>362</v>
      </c>
      <c r="L4936" s="326">
        <v>0.28525999188423162</v>
      </c>
      <c r="N4936" s="327">
        <v>2029</v>
      </c>
      <c r="O4936" s="326">
        <v>0.30599001049995422</v>
      </c>
      <c r="Q4936" s="327">
        <v>29608</v>
      </c>
      <c r="R4936" s="326">
        <v>0.23995999991893771</v>
      </c>
      <c r="S4936" s="325"/>
    </row>
    <row r="4937" spans="1:19" x14ac:dyDescent="0.25">
      <c r="A4937" t="s">
        <v>478</v>
      </c>
      <c r="B4937" t="s">
        <v>284</v>
      </c>
      <c r="C4937" t="s">
        <v>309</v>
      </c>
      <c r="D4937" t="s">
        <v>477</v>
      </c>
      <c r="E4937" t="s">
        <v>191</v>
      </c>
      <c r="F4937" t="s">
        <v>192</v>
      </c>
      <c r="G4937" s="133">
        <v>18</v>
      </c>
      <c r="H4937" t="s">
        <v>251</v>
      </c>
      <c r="I4937" t="s">
        <v>476</v>
      </c>
      <c r="J4937" t="s">
        <v>482</v>
      </c>
      <c r="K4937" s="327">
        <v>951</v>
      </c>
      <c r="L4937" s="326">
        <v>0.74940997362136841</v>
      </c>
      <c r="M4937" s="326">
        <v>0.79118001461029053</v>
      </c>
      <c r="N4937" s="327">
        <v>5011</v>
      </c>
      <c r="O4937" s="326">
        <v>0.75568997859954834</v>
      </c>
      <c r="P4937" s="326">
        <v>0.78320997953414917</v>
      </c>
      <c r="Q4937" s="327">
        <v>91484</v>
      </c>
      <c r="R4937" s="326">
        <v>0.74145001173019409</v>
      </c>
      <c r="S4937" s="325">
        <v>0.77395999431610107</v>
      </c>
    </row>
    <row r="4938" spans="1:19" x14ac:dyDescent="0.25">
      <c r="A4938" t="s">
        <v>478</v>
      </c>
      <c r="B4938" t="s">
        <v>284</v>
      </c>
      <c r="C4938" t="s">
        <v>309</v>
      </c>
      <c r="D4938" t="s">
        <v>477</v>
      </c>
      <c r="E4938" t="s">
        <v>191</v>
      </c>
      <c r="F4938" t="s">
        <v>192</v>
      </c>
      <c r="G4938" s="133">
        <v>18</v>
      </c>
      <c r="H4938" t="s">
        <v>251</v>
      </c>
      <c r="I4938" t="s">
        <v>476</v>
      </c>
      <c r="J4938" t="s">
        <v>481</v>
      </c>
      <c r="K4938" s="327">
        <v>112</v>
      </c>
      <c r="L4938" s="326">
        <v>8.8260002434253693E-2</v>
      </c>
      <c r="M4938" s="326">
        <v>9.3180000782012939E-2</v>
      </c>
      <c r="N4938" s="327">
        <v>679</v>
      </c>
      <c r="O4938" s="326">
        <v>0.1023999974131584</v>
      </c>
      <c r="P4938" s="326">
        <v>0.1061299964785576</v>
      </c>
      <c r="Q4938" s="327">
        <v>12086</v>
      </c>
      <c r="R4938" s="326">
        <v>9.7949996590614319E-2</v>
      </c>
      <c r="S4938" s="325">
        <v>0.1022500023245811</v>
      </c>
    </row>
    <row r="4939" spans="1:19" x14ac:dyDescent="0.25">
      <c r="A4939" t="s">
        <v>478</v>
      </c>
      <c r="B4939" t="s">
        <v>284</v>
      </c>
      <c r="C4939" t="s">
        <v>309</v>
      </c>
      <c r="D4939" t="s">
        <v>477</v>
      </c>
      <c r="E4939" t="s">
        <v>191</v>
      </c>
      <c r="F4939" t="s">
        <v>192</v>
      </c>
      <c r="G4939">
        <v>18</v>
      </c>
      <c r="H4939" t="s">
        <v>251</v>
      </c>
      <c r="I4939" t="s">
        <v>476</v>
      </c>
      <c r="J4939" t="s">
        <v>480</v>
      </c>
      <c r="K4939" s="142">
        <v>76</v>
      </c>
      <c r="L4939" s="326">
        <v>5.9889998286962509E-2</v>
      </c>
      <c r="M4939" s="326">
        <v>6.3230000436306E-2</v>
      </c>
      <c r="N4939" s="142">
        <v>422</v>
      </c>
      <c r="O4939" s="326">
        <v>6.3639998435974121E-2</v>
      </c>
      <c r="P4939" s="326">
        <v>6.5959997475147247E-2</v>
      </c>
      <c r="Q4939" s="142">
        <v>8487</v>
      </c>
      <c r="R4939" s="326">
        <v>6.8779997527599335E-2</v>
      </c>
      <c r="S4939" s="326">
        <v>7.1800000965595245E-2</v>
      </c>
    </row>
    <row r="4940" spans="1:19" x14ac:dyDescent="0.25">
      <c r="A4940" t="s">
        <v>478</v>
      </c>
      <c r="B4940" t="s">
        <v>284</v>
      </c>
      <c r="C4940" t="s">
        <v>309</v>
      </c>
      <c r="D4940" t="s">
        <v>477</v>
      </c>
      <c r="E4940" t="s">
        <v>191</v>
      </c>
      <c r="F4940" t="s">
        <v>192</v>
      </c>
      <c r="G4940" s="133">
        <v>18</v>
      </c>
      <c r="H4940" t="s">
        <v>251</v>
      </c>
      <c r="I4940" t="s">
        <v>476</v>
      </c>
      <c r="J4940" t="s">
        <v>479</v>
      </c>
      <c r="K4940" s="327">
        <v>67</v>
      </c>
      <c r="L4940" s="326">
        <v>5.2799999713897712E-2</v>
      </c>
      <c r="N4940" s="327">
        <v>233</v>
      </c>
      <c r="O4940" s="326">
        <v>3.5140000283718109E-2</v>
      </c>
      <c r="Q4940" s="327">
        <v>5183</v>
      </c>
      <c r="R4940" s="326">
        <v>4.2010001838207238E-2</v>
      </c>
      <c r="S4940" s="325"/>
    </row>
    <row r="4941" spans="1:19" x14ac:dyDescent="0.25">
      <c r="A4941" t="s">
        <v>478</v>
      </c>
      <c r="B4941" t="s">
        <v>284</v>
      </c>
      <c r="C4941" t="s">
        <v>309</v>
      </c>
      <c r="D4941" t="s">
        <v>477</v>
      </c>
      <c r="E4941" t="s">
        <v>191</v>
      </c>
      <c r="F4941" t="s">
        <v>192</v>
      </c>
      <c r="G4941">
        <v>18</v>
      </c>
      <c r="H4941" t="s">
        <v>251</v>
      </c>
      <c r="I4941" t="s">
        <v>476</v>
      </c>
      <c r="J4941" t="s">
        <v>475</v>
      </c>
      <c r="K4941" s="142">
        <v>63</v>
      </c>
      <c r="L4941" s="326">
        <v>4.9649998545646667E-2</v>
      </c>
      <c r="M4941" s="326">
        <v>5.2409999072551727E-2</v>
      </c>
      <c r="N4941" s="142">
        <v>286</v>
      </c>
      <c r="O4941" s="326">
        <v>4.3129999190568917E-2</v>
      </c>
      <c r="P4941" s="326">
        <v>4.4700000435113907E-2</v>
      </c>
      <c r="Q4941" s="142">
        <v>6145</v>
      </c>
      <c r="R4941" s="326">
        <v>4.9800001084804528E-2</v>
      </c>
      <c r="S4941" s="326">
        <v>5.1989998668432243E-2</v>
      </c>
    </row>
    <row r="4942" spans="1:19" x14ac:dyDescent="0.25">
      <c r="A4942" t="s">
        <v>478</v>
      </c>
      <c r="B4942" t="s">
        <v>284</v>
      </c>
      <c r="C4942" t="s">
        <v>309</v>
      </c>
      <c r="D4942" t="s">
        <v>477</v>
      </c>
      <c r="E4942" t="s">
        <v>193</v>
      </c>
      <c r="F4942" t="s">
        <v>194</v>
      </c>
      <c r="G4942" s="133">
        <v>8</v>
      </c>
      <c r="H4942" t="s">
        <v>245</v>
      </c>
      <c r="I4942" t="s">
        <v>525</v>
      </c>
      <c r="J4942" t="s">
        <v>530</v>
      </c>
      <c r="K4942" s="327">
        <v>13</v>
      </c>
      <c r="L4942" s="326">
        <v>6.3200001604855061E-3</v>
      </c>
      <c r="N4942" s="327">
        <v>54</v>
      </c>
      <c r="O4942" s="326">
        <v>4.3999999761581421E-3</v>
      </c>
      <c r="Q4942" s="327">
        <v>595</v>
      </c>
      <c r="R4942" s="326">
        <v>4.8199999146163464E-3</v>
      </c>
      <c r="S4942" s="325"/>
    </row>
    <row r="4943" spans="1:19" x14ac:dyDescent="0.25">
      <c r="A4943" t="s">
        <v>478</v>
      </c>
      <c r="B4943" t="s">
        <v>284</v>
      </c>
      <c r="C4943" t="s">
        <v>309</v>
      </c>
      <c r="D4943" t="s">
        <v>477</v>
      </c>
      <c r="E4943" t="s">
        <v>193</v>
      </c>
      <c r="F4943" t="s">
        <v>194</v>
      </c>
      <c r="G4943">
        <v>8</v>
      </c>
      <c r="H4943" t="s">
        <v>245</v>
      </c>
      <c r="I4943" t="s">
        <v>525</v>
      </c>
      <c r="J4943" t="s">
        <v>529</v>
      </c>
      <c r="K4943" s="142">
        <v>97</v>
      </c>
      <c r="L4943" s="326">
        <v>4.715999960899353E-2</v>
      </c>
      <c r="N4943" s="142">
        <v>443</v>
      </c>
      <c r="O4943" s="326">
        <v>3.6109998822212219E-2</v>
      </c>
      <c r="Q4943" s="142">
        <v>4962</v>
      </c>
      <c r="R4943" s="326">
        <v>4.0219999849796302E-2</v>
      </c>
    </row>
    <row r="4944" spans="1:19" x14ac:dyDescent="0.25">
      <c r="A4944" t="s">
        <v>478</v>
      </c>
      <c r="B4944" t="s">
        <v>284</v>
      </c>
      <c r="C4944" t="s">
        <v>309</v>
      </c>
      <c r="D4944" t="s">
        <v>477</v>
      </c>
      <c r="E4944" t="s">
        <v>193</v>
      </c>
      <c r="F4944" t="s">
        <v>194</v>
      </c>
      <c r="G4944" s="133">
        <v>8</v>
      </c>
      <c r="H4944" t="s">
        <v>245</v>
      </c>
      <c r="I4944" t="s">
        <v>525</v>
      </c>
      <c r="J4944" t="s">
        <v>528</v>
      </c>
      <c r="K4944" s="327">
        <v>292</v>
      </c>
      <c r="L4944" s="326">
        <v>0.14194999635219571</v>
      </c>
      <c r="N4944" s="327">
        <v>1464</v>
      </c>
      <c r="O4944" s="326">
        <v>0.1193400025367737</v>
      </c>
      <c r="Q4944" s="327">
        <v>15699</v>
      </c>
      <c r="R4944" s="326">
        <v>0.12724000215530401</v>
      </c>
      <c r="S4944" s="325"/>
    </row>
    <row r="4945" spans="1:19" x14ac:dyDescent="0.25">
      <c r="A4945" t="s">
        <v>478</v>
      </c>
      <c r="B4945" t="s">
        <v>284</v>
      </c>
      <c r="C4945" t="s">
        <v>309</v>
      </c>
      <c r="D4945" t="s">
        <v>477</v>
      </c>
      <c r="E4945" t="s">
        <v>193</v>
      </c>
      <c r="F4945" t="s">
        <v>194</v>
      </c>
      <c r="G4945" s="133">
        <v>8</v>
      </c>
      <c r="H4945" t="s">
        <v>245</v>
      </c>
      <c r="I4945" t="s">
        <v>525</v>
      </c>
      <c r="J4945" t="s">
        <v>527</v>
      </c>
      <c r="K4945" s="327">
        <v>472</v>
      </c>
      <c r="L4945" s="326">
        <v>0.22946000099182129</v>
      </c>
      <c r="N4945" s="327">
        <v>3030</v>
      </c>
      <c r="O4945" s="326">
        <v>0.24699999392032621</v>
      </c>
      <c r="Q4945" s="327">
        <v>30576</v>
      </c>
      <c r="R4945" s="326">
        <v>0.2478100061416626</v>
      </c>
      <c r="S4945" s="325"/>
    </row>
    <row r="4946" spans="1:19" x14ac:dyDescent="0.25">
      <c r="A4946" t="s">
        <v>478</v>
      </c>
      <c r="B4946" t="s">
        <v>284</v>
      </c>
      <c r="C4946" t="s">
        <v>309</v>
      </c>
      <c r="D4946" t="s">
        <v>477</v>
      </c>
      <c r="E4946" t="s">
        <v>193</v>
      </c>
      <c r="F4946" t="s">
        <v>194</v>
      </c>
      <c r="G4946" s="133">
        <v>8</v>
      </c>
      <c r="H4946" t="s">
        <v>245</v>
      </c>
      <c r="I4946" t="s">
        <v>525</v>
      </c>
      <c r="J4946" t="s">
        <v>526</v>
      </c>
      <c r="K4946" s="327">
        <v>452</v>
      </c>
      <c r="L4946" s="326">
        <v>0.21974000334739691</v>
      </c>
      <c r="N4946" s="327">
        <v>3124</v>
      </c>
      <c r="O4946" s="326">
        <v>0.25466999411582952</v>
      </c>
      <c r="Q4946" s="327">
        <v>30917</v>
      </c>
      <c r="R4946" s="326">
        <v>0.25056999921798712</v>
      </c>
      <c r="S4946" s="325"/>
    </row>
    <row r="4947" spans="1:19" x14ac:dyDescent="0.25">
      <c r="A4947" t="s">
        <v>478</v>
      </c>
      <c r="B4947" t="s">
        <v>284</v>
      </c>
      <c r="C4947" t="s">
        <v>309</v>
      </c>
      <c r="D4947" t="s">
        <v>477</v>
      </c>
      <c r="E4947" t="s">
        <v>193</v>
      </c>
      <c r="F4947" t="s">
        <v>194</v>
      </c>
      <c r="G4947">
        <v>8</v>
      </c>
      <c r="H4947" t="s">
        <v>245</v>
      </c>
      <c r="I4947" t="s">
        <v>525</v>
      </c>
      <c r="J4947" t="s">
        <v>259</v>
      </c>
      <c r="K4947" s="142">
        <v>400</v>
      </c>
      <c r="L4947" s="326">
        <v>0.1944600045681</v>
      </c>
      <c r="N4947" s="142">
        <v>2397</v>
      </c>
      <c r="O4947" s="326">
        <v>0.1953999996185303</v>
      </c>
      <c r="Q4947" s="142">
        <v>23351</v>
      </c>
      <c r="R4947" s="326">
        <v>0.18925000727176669</v>
      </c>
    </row>
    <row r="4948" spans="1:19" x14ac:dyDescent="0.25">
      <c r="A4948" t="s">
        <v>478</v>
      </c>
      <c r="B4948" t="s">
        <v>284</v>
      </c>
      <c r="C4948" t="s">
        <v>309</v>
      </c>
      <c r="D4948" t="s">
        <v>477</v>
      </c>
      <c r="E4948" t="s">
        <v>193</v>
      </c>
      <c r="F4948" t="s">
        <v>194</v>
      </c>
      <c r="G4948" s="133">
        <v>8</v>
      </c>
      <c r="H4948" t="s">
        <v>245</v>
      </c>
      <c r="I4948" t="s">
        <v>525</v>
      </c>
      <c r="J4948" t="s">
        <v>260</v>
      </c>
      <c r="K4948" s="327">
        <v>331</v>
      </c>
      <c r="L4948" s="326">
        <v>0.1609099954366684</v>
      </c>
      <c r="N4948" s="327">
        <v>1755</v>
      </c>
      <c r="O4948" s="326">
        <v>0.14306999742984769</v>
      </c>
      <c r="Q4948" s="327">
        <v>17285</v>
      </c>
      <c r="R4948" s="326">
        <v>0.14009000360965729</v>
      </c>
      <c r="S4948" s="325"/>
    </row>
    <row r="4949" spans="1:19" x14ac:dyDescent="0.25">
      <c r="A4949" t="s">
        <v>478</v>
      </c>
      <c r="B4949" t="s">
        <v>284</v>
      </c>
      <c r="C4949" t="s">
        <v>309</v>
      </c>
      <c r="D4949" t="s">
        <v>477</v>
      </c>
      <c r="E4949" t="s">
        <v>193</v>
      </c>
      <c r="F4949" t="s">
        <v>194</v>
      </c>
      <c r="G4949" s="133">
        <v>8</v>
      </c>
      <c r="H4949" t="s">
        <v>245</v>
      </c>
      <c r="I4949" t="s">
        <v>521</v>
      </c>
      <c r="J4949" t="s">
        <v>524</v>
      </c>
      <c r="K4949" s="327">
        <v>1516</v>
      </c>
      <c r="L4949" s="326">
        <v>0.7369999885559082</v>
      </c>
      <c r="M4949" s="326">
        <v>0.79413002729415894</v>
      </c>
      <c r="N4949" s="327">
        <v>9789</v>
      </c>
      <c r="O4949" s="326">
        <v>0.79799002408981323</v>
      </c>
      <c r="P4949" s="326">
        <v>0.82837998867034912</v>
      </c>
      <c r="Q4949" s="327">
        <v>99716</v>
      </c>
      <c r="R4949" s="326">
        <v>0.80817002058029175</v>
      </c>
      <c r="S4949" s="325">
        <v>0.84360998868942261</v>
      </c>
    </row>
    <row r="4950" spans="1:19" x14ac:dyDescent="0.25">
      <c r="A4950" t="s">
        <v>478</v>
      </c>
      <c r="B4950" t="s">
        <v>284</v>
      </c>
      <c r="C4950" t="s">
        <v>309</v>
      </c>
      <c r="D4950" t="s">
        <v>477</v>
      </c>
      <c r="E4950" t="s">
        <v>193</v>
      </c>
      <c r="F4950" t="s">
        <v>194</v>
      </c>
      <c r="G4950" s="133">
        <v>8</v>
      </c>
      <c r="H4950" t="s">
        <v>245</v>
      </c>
      <c r="I4950" t="s">
        <v>521</v>
      </c>
      <c r="J4950" t="s">
        <v>523</v>
      </c>
      <c r="K4950" s="327">
        <v>213</v>
      </c>
      <c r="L4950" s="326">
        <v>0.10355000197887421</v>
      </c>
      <c r="M4950" s="326">
        <v>0.11157999932765961</v>
      </c>
      <c r="N4950" s="327">
        <v>1188</v>
      </c>
      <c r="O4950" s="326">
        <v>9.6850000321865082E-2</v>
      </c>
      <c r="P4950" s="326">
        <v>0.1005299985408783</v>
      </c>
      <c r="Q4950" s="327">
        <v>10969</v>
      </c>
      <c r="R4950" s="326">
        <v>8.8899999856948853E-2</v>
      </c>
      <c r="S4950" s="325">
        <v>9.2799998819828033E-2</v>
      </c>
    </row>
    <row r="4951" spans="1:19" x14ac:dyDescent="0.25">
      <c r="A4951" t="s">
        <v>478</v>
      </c>
      <c r="B4951" t="s">
        <v>284</v>
      </c>
      <c r="C4951" t="s">
        <v>309</v>
      </c>
      <c r="D4951" t="s">
        <v>477</v>
      </c>
      <c r="E4951" t="s">
        <v>193</v>
      </c>
      <c r="F4951" t="s">
        <v>194</v>
      </c>
      <c r="G4951" s="133">
        <v>8</v>
      </c>
      <c r="H4951" t="s">
        <v>245</v>
      </c>
      <c r="I4951" t="s">
        <v>521</v>
      </c>
      <c r="J4951" t="s">
        <v>522</v>
      </c>
      <c r="K4951" s="327">
        <v>180</v>
      </c>
      <c r="L4951" s="326">
        <v>8.7509997189044952E-2</v>
      </c>
      <c r="M4951" s="326">
        <v>9.4290003180503845E-2</v>
      </c>
      <c r="N4951" s="327">
        <v>840</v>
      </c>
      <c r="O4951" s="326">
        <v>6.8479999899864197E-2</v>
      </c>
      <c r="P4951" s="326">
        <v>7.1079999208450317E-2</v>
      </c>
      <c r="Q4951" s="327">
        <v>7517</v>
      </c>
      <c r="R4951" s="326">
        <v>6.0920000076293952E-2</v>
      </c>
      <c r="S4951" s="325">
        <v>6.3589997589588165E-2</v>
      </c>
    </row>
    <row r="4952" spans="1:19" x14ac:dyDescent="0.25">
      <c r="A4952" t="s">
        <v>478</v>
      </c>
      <c r="B4952" t="s">
        <v>284</v>
      </c>
      <c r="C4952" t="s">
        <v>309</v>
      </c>
      <c r="D4952" t="s">
        <v>477</v>
      </c>
      <c r="E4952" t="s">
        <v>193</v>
      </c>
      <c r="F4952" t="s">
        <v>194</v>
      </c>
      <c r="G4952" s="133">
        <v>8</v>
      </c>
      <c r="H4952" t="s">
        <v>245</v>
      </c>
      <c r="I4952" t="s">
        <v>521</v>
      </c>
      <c r="J4952" t="s">
        <v>438</v>
      </c>
      <c r="K4952" s="327">
        <v>148</v>
      </c>
      <c r="L4952" s="326">
        <v>7.1950003504753113E-2</v>
      </c>
      <c r="N4952" s="327">
        <v>450</v>
      </c>
      <c r="O4952" s="326">
        <v>3.6680001765489578E-2</v>
      </c>
      <c r="Q4952" s="327">
        <v>5183</v>
      </c>
      <c r="R4952" s="326">
        <v>4.2010001838207238E-2</v>
      </c>
      <c r="S4952" s="325"/>
    </row>
    <row r="4953" spans="1:19" x14ac:dyDescent="0.25">
      <c r="A4953" t="s">
        <v>478</v>
      </c>
      <c r="B4953" t="s">
        <v>284</v>
      </c>
      <c r="C4953" t="s">
        <v>309</v>
      </c>
      <c r="D4953" t="s">
        <v>477</v>
      </c>
      <c r="E4953" t="s">
        <v>193</v>
      </c>
      <c r="F4953" t="s">
        <v>194</v>
      </c>
      <c r="G4953" s="133">
        <v>8</v>
      </c>
      <c r="H4953" t="s">
        <v>245</v>
      </c>
      <c r="I4953" t="s">
        <v>517</v>
      </c>
      <c r="J4953" t="s">
        <v>520</v>
      </c>
      <c r="K4953" s="327">
        <v>754</v>
      </c>
      <c r="L4953" s="326">
        <v>0.36654999852180481</v>
      </c>
      <c r="N4953" s="327">
        <v>4270</v>
      </c>
      <c r="O4953" s="326">
        <v>0.34808999300003052</v>
      </c>
      <c r="Q4953" s="327">
        <v>43571</v>
      </c>
      <c r="R4953" s="326">
        <v>0.35313001275062561</v>
      </c>
      <c r="S4953" s="325"/>
    </row>
    <row r="4954" spans="1:19" x14ac:dyDescent="0.25">
      <c r="A4954" t="s">
        <v>478</v>
      </c>
      <c r="B4954" t="s">
        <v>284</v>
      </c>
      <c r="C4954" t="s">
        <v>309</v>
      </c>
      <c r="D4954" t="s">
        <v>477</v>
      </c>
      <c r="E4954" t="s">
        <v>193</v>
      </c>
      <c r="F4954" t="s">
        <v>194</v>
      </c>
      <c r="G4954">
        <v>8</v>
      </c>
      <c r="H4954" t="s">
        <v>245</v>
      </c>
      <c r="I4954" t="s">
        <v>517</v>
      </c>
      <c r="J4954" t="s">
        <v>519</v>
      </c>
      <c r="K4954" s="142">
        <v>557</v>
      </c>
      <c r="L4954" s="326">
        <v>0.27077999711036682</v>
      </c>
      <c r="N4954" s="142">
        <v>3432</v>
      </c>
      <c r="O4954" s="326">
        <v>0.27978000044822687</v>
      </c>
      <c r="Q4954" s="142">
        <v>34904</v>
      </c>
      <c r="R4954" s="326">
        <v>0.28288999199867249</v>
      </c>
    </row>
    <row r="4955" spans="1:19" x14ac:dyDescent="0.25">
      <c r="A4955" t="s">
        <v>478</v>
      </c>
      <c r="B4955" t="s">
        <v>284</v>
      </c>
      <c r="C4955" t="s">
        <v>309</v>
      </c>
      <c r="D4955" t="s">
        <v>477</v>
      </c>
      <c r="E4955" t="s">
        <v>193</v>
      </c>
      <c r="F4955" t="s">
        <v>194</v>
      </c>
      <c r="G4955">
        <v>8</v>
      </c>
      <c r="H4955" t="s">
        <v>245</v>
      </c>
      <c r="I4955" t="s">
        <v>517</v>
      </c>
      <c r="J4955" t="s">
        <v>518</v>
      </c>
      <c r="K4955" s="142">
        <v>746</v>
      </c>
      <c r="L4955" s="326">
        <v>0.3626599907875061</v>
      </c>
      <c r="N4955" s="142">
        <v>4565</v>
      </c>
      <c r="O4955" s="326">
        <v>0.37213999032974238</v>
      </c>
      <c r="Q4955" s="142">
        <v>44910</v>
      </c>
      <c r="R4955" s="326">
        <v>0.3639799952507019</v>
      </c>
    </row>
    <row r="4956" spans="1:19" x14ac:dyDescent="0.25">
      <c r="A4956" t="s">
        <v>478</v>
      </c>
      <c r="B4956" t="s">
        <v>284</v>
      </c>
      <c r="C4956" t="s">
        <v>309</v>
      </c>
      <c r="D4956" t="s">
        <v>477</v>
      </c>
      <c r="E4956" t="s">
        <v>193</v>
      </c>
      <c r="F4956" t="s">
        <v>194</v>
      </c>
      <c r="G4956" s="133">
        <v>8</v>
      </c>
      <c r="H4956" t="s">
        <v>245</v>
      </c>
      <c r="I4956" t="s">
        <v>513</v>
      </c>
      <c r="J4956" t="s">
        <v>516</v>
      </c>
      <c r="K4956" s="327">
        <v>102</v>
      </c>
      <c r="L4956" s="326">
        <v>4.958999902009964E-2</v>
      </c>
      <c r="M4956" s="326">
        <v>5.7169999927282333E-2</v>
      </c>
      <c r="N4956" s="327">
        <v>392</v>
      </c>
      <c r="O4956" s="326">
        <v>3.1959999352693558E-2</v>
      </c>
      <c r="P4956" s="326">
        <v>3.4669999033212662E-2</v>
      </c>
      <c r="Q4956" s="327">
        <v>4179</v>
      </c>
      <c r="R4956" s="326">
        <v>3.3870000392198563E-2</v>
      </c>
      <c r="S4956" s="325">
        <v>3.8320001214742661E-2</v>
      </c>
    </row>
    <row r="4957" spans="1:19" x14ac:dyDescent="0.25">
      <c r="A4957" t="s">
        <v>478</v>
      </c>
      <c r="B4957" t="s">
        <v>284</v>
      </c>
      <c r="C4957" t="s">
        <v>309</v>
      </c>
      <c r="D4957" t="s">
        <v>477</v>
      </c>
      <c r="E4957" t="s">
        <v>193</v>
      </c>
      <c r="F4957" t="s">
        <v>194</v>
      </c>
      <c r="G4957" s="133">
        <v>8</v>
      </c>
      <c r="H4957" t="s">
        <v>245</v>
      </c>
      <c r="I4957" t="s">
        <v>513</v>
      </c>
      <c r="J4957" t="s">
        <v>515</v>
      </c>
      <c r="K4957" s="327">
        <v>163</v>
      </c>
      <c r="L4957" s="326">
        <v>7.9240001738071442E-2</v>
      </c>
      <c r="M4957" s="326">
        <v>9.1370001435279846E-2</v>
      </c>
      <c r="N4957" s="327">
        <v>1311</v>
      </c>
      <c r="O4957" s="326">
        <v>0.1068700030446053</v>
      </c>
      <c r="P4957" s="326">
        <v>0.11596000194549561</v>
      </c>
      <c r="Q4957" s="327">
        <v>13286</v>
      </c>
      <c r="R4957" s="326">
        <v>0.1076800003647804</v>
      </c>
      <c r="S4957" s="325">
        <v>0.12182000279426571</v>
      </c>
    </row>
    <row r="4958" spans="1:19" x14ac:dyDescent="0.25">
      <c r="A4958" t="s">
        <v>478</v>
      </c>
      <c r="B4958" t="s">
        <v>284</v>
      </c>
      <c r="C4958" t="s">
        <v>309</v>
      </c>
      <c r="D4958" t="s">
        <v>477</v>
      </c>
      <c r="E4958" t="s">
        <v>193</v>
      </c>
      <c r="F4958" t="s">
        <v>194</v>
      </c>
      <c r="G4958">
        <v>8</v>
      </c>
      <c r="H4958" t="s">
        <v>245</v>
      </c>
      <c r="I4958" t="s">
        <v>513</v>
      </c>
      <c r="J4958" t="s">
        <v>514</v>
      </c>
      <c r="K4958" s="142">
        <v>1519</v>
      </c>
      <c r="L4958" s="326">
        <v>0.73844999074935913</v>
      </c>
      <c r="M4958" s="326">
        <v>0.85145998001098633</v>
      </c>
      <c r="N4958" s="142">
        <v>9603</v>
      </c>
      <c r="O4958" s="326">
        <v>0.78282999992370605</v>
      </c>
      <c r="P4958" s="326">
        <v>0.84937000274658203</v>
      </c>
      <c r="Q4958" s="142">
        <v>91601</v>
      </c>
      <c r="R4958" s="326">
        <v>0.74239999055862427</v>
      </c>
      <c r="S4958" s="326">
        <v>0.83986997604370117</v>
      </c>
    </row>
    <row r="4959" spans="1:19" x14ac:dyDescent="0.25">
      <c r="A4959" t="s">
        <v>478</v>
      </c>
      <c r="B4959" t="s">
        <v>284</v>
      </c>
      <c r="C4959" t="s">
        <v>309</v>
      </c>
      <c r="D4959" t="s">
        <v>477</v>
      </c>
      <c r="E4959" t="s">
        <v>193</v>
      </c>
      <c r="F4959" t="s">
        <v>194</v>
      </c>
      <c r="G4959" s="133">
        <v>8</v>
      </c>
      <c r="H4959" t="s">
        <v>245</v>
      </c>
      <c r="I4959" t="s">
        <v>513</v>
      </c>
      <c r="J4959" t="s">
        <v>512</v>
      </c>
      <c r="K4959" s="327">
        <v>273</v>
      </c>
      <c r="L4959" s="326">
        <v>0.13271999359130859</v>
      </c>
      <c r="N4959" s="327">
        <v>961</v>
      </c>
      <c r="O4959" s="326">
        <v>7.8340001404285431E-2</v>
      </c>
      <c r="Q4959" s="327">
        <v>14319</v>
      </c>
      <c r="R4959" s="326">
        <v>0.11604999750852581</v>
      </c>
      <c r="S4959" s="325"/>
    </row>
    <row r="4960" spans="1:19" x14ac:dyDescent="0.25">
      <c r="A4960" t="s">
        <v>478</v>
      </c>
      <c r="B4960" t="s">
        <v>284</v>
      </c>
      <c r="C4960" t="s">
        <v>309</v>
      </c>
      <c r="D4960" t="s">
        <v>477</v>
      </c>
      <c r="E4960" t="s">
        <v>193</v>
      </c>
      <c r="F4960" t="s">
        <v>194</v>
      </c>
      <c r="G4960" s="133">
        <v>8</v>
      </c>
      <c r="H4960" t="s">
        <v>245</v>
      </c>
      <c r="I4960" t="s">
        <v>575</v>
      </c>
      <c r="J4960" t="s">
        <v>511</v>
      </c>
      <c r="K4960" s="327">
        <v>208</v>
      </c>
      <c r="L4960" s="326">
        <v>0.1011200025677681</v>
      </c>
      <c r="M4960" s="326">
        <v>0.1083299964666367</v>
      </c>
      <c r="N4960" s="327">
        <v>756</v>
      </c>
      <c r="O4960" s="326">
        <v>6.1629999428987503E-2</v>
      </c>
      <c r="P4960" s="326">
        <v>6.4429998397827148E-2</v>
      </c>
      <c r="Q4960" s="327">
        <v>5100</v>
      </c>
      <c r="R4960" s="326">
        <v>4.1329998522996902E-2</v>
      </c>
      <c r="S4960" s="325">
        <v>4.4070001691579819E-2</v>
      </c>
    </row>
    <row r="4961" spans="1:19" x14ac:dyDescent="0.25">
      <c r="A4961" t="s">
        <v>478</v>
      </c>
      <c r="B4961" t="s">
        <v>284</v>
      </c>
      <c r="C4961" t="s">
        <v>309</v>
      </c>
      <c r="D4961" t="s">
        <v>477</v>
      </c>
      <c r="E4961" t="s">
        <v>193</v>
      </c>
      <c r="F4961" t="s">
        <v>194</v>
      </c>
      <c r="G4961">
        <v>8</v>
      </c>
      <c r="H4961" t="s">
        <v>245</v>
      </c>
      <c r="I4961" t="s">
        <v>575</v>
      </c>
      <c r="J4961" t="s">
        <v>510</v>
      </c>
      <c r="K4961" s="142">
        <v>74</v>
      </c>
      <c r="L4961" s="326">
        <v>3.5969998687505722E-2</v>
      </c>
      <c r="M4961" s="326">
        <v>3.8539998233318329E-2</v>
      </c>
      <c r="N4961" s="142">
        <v>297</v>
      </c>
      <c r="O4961" s="326">
        <v>2.4210000410675999E-2</v>
      </c>
      <c r="P4961" s="326">
        <v>2.5310000404715541E-2</v>
      </c>
      <c r="Q4961" s="142">
        <v>2781</v>
      </c>
      <c r="R4961" s="326">
        <v>2.2539999336004261E-2</v>
      </c>
      <c r="S4961" s="326">
        <v>2.4029999971389771E-2</v>
      </c>
    </row>
    <row r="4962" spans="1:19" x14ac:dyDescent="0.25">
      <c r="A4962" t="s">
        <v>478</v>
      </c>
      <c r="B4962" t="s">
        <v>284</v>
      </c>
      <c r="C4962" t="s">
        <v>309</v>
      </c>
      <c r="D4962" t="s">
        <v>477</v>
      </c>
      <c r="E4962" t="s">
        <v>193</v>
      </c>
      <c r="F4962" t="s">
        <v>194</v>
      </c>
      <c r="G4962" s="133">
        <v>8</v>
      </c>
      <c r="H4962" t="s">
        <v>245</v>
      </c>
      <c r="I4962" t="s">
        <v>575</v>
      </c>
      <c r="J4962" t="s">
        <v>509</v>
      </c>
      <c r="K4962" s="327">
        <v>29</v>
      </c>
      <c r="L4962" s="326">
        <v>1.410000026226044E-2</v>
      </c>
      <c r="M4962" s="326">
        <v>1.510000042617321E-2</v>
      </c>
      <c r="N4962" s="327">
        <v>101</v>
      </c>
      <c r="O4962" s="326">
        <v>8.229999803006649E-3</v>
      </c>
      <c r="P4962" s="326">
        <v>8.6099999025464058E-3</v>
      </c>
      <c r="Q4962" s="327">
        <v>909</v>
      </c>
      <c r="R4962" s="326">
        <v>7.3699997738003731E-3</v>
      </c>
      <c r="S4962" s="325">
        <v>7.8499997034668922E-3</v>
      </c>
    </row>
    <row r="4963" spans="1:19" x14ac:dyDescent="0.25">
      <c r="A4963" t="s">
        <v>478</v>
      </c>
      <c r="B4963" t="s">
        <v>284</v>
      </c>
      <c r="C4963" t="s">
        <v>309</v>
      </c>
      <c r="D4963" t="s">
        <v>477</v>
      </c>
      <c r="E4963" t="s">
        <v>193</v>
      </c>
      <c r="F4963" t="s">
        <v>194</v>
      </c>
      <c r="G4963">
        <v>8</v>
      </c>
      <c r="H4963" t="s">
        <v>245</v>
      </c>
      <c r="I4963" t="s">
        <v>575</v>
      </c>
      <c r="J4963" t="s">
        <v>508</v>
      </c>
      <c r="K4963" s="142">
        <v>46</v>
      </c>
      <c r="L4963" s="326">
        <v>2.2360000759363171E-2</v>
      </c>
      <c r="M4963" s="326">
        <v>2.3959999904036518E-2</v>
      </c>
      <c r="N4963" s="142">
        <v>142</v>
      </c>
      <c r="O4963" s="326">
        <v>1.157999970018864E-2</v>
      </c>
      <c r="P4963" s="326">
        <v>1.2099999934434891E-2</v>
      </c>
      <c r="Q4963" s="142">
        <v>2219</v>
      </c>
      <c r="R4963" s="326">
        <v>1.7980000004172329E-2</v>
      </c>
      <c r="S4963" s="326">
        <v>1.9169999286532399E-2</v>
      </c>
    </row>
    <row r="4964" spans="1:19" x14ac:dyDescent="0.25">
      <c r="A4964" t="s">
        <v>478</v>
      </c>
      <c r="B4964" t="s">
        <v>284</v>
      </c>
      <c r="C4964" t="s">
        <v>309</v>
      </c>
      <c r="D4964" t="s">
        <v>477</v>
      </c>
      <c r="E4964" t="s">
        <v>193</v>
      </c>
      <c r="F4964" t="s">
        <v>194</v>
      </c>
      <c r="G4964">
        <v>8</v>
      </c>
      <c r="H4964" t="s">
        <v>245</v>
      </c>
      <c r="I4964" t="s">
        <v>575</v>
      </c>
      <c r="J4964" t="s">
        <v>438</v>
      </c>
      <c r="K4964" s="142">
        <v>137</v>
      </c>
      <c r="L4964" s="326">
        <v>6.6600002348423004E-2</v>
      </c>
      <c r="N4964" s="142">
        <v>534</v>
      </c>
      <c r="O4964" s="326">
        <v>4.3529998511075967E-2</v>
      </c>
      <c r="Q4964" s="142">
        <v>7648</v>
      </c>
      <c r="R4964" s="326">
        <v>6.1980001628398902E-2</v>
      </c>
    </row>
    <row r="4965" spans="1:19" x14ac:dyDescent="0.25">
      <c r="A4965" t="s">
        <v>478</v>
      </c>
      <c r="B4965" t="s">
        <v>284</v>
      </c>
      <c r="C4965" t="s">
        <v>309</v>
      </c>
      <c r="D4965" t="s">
        <v>477</v>
      </c>
      <c r="E4965" t="s">
        <v>193</v>
      </c>
      <c r="F4965" t="s">
        <v>194</v>
      </c>
      <c r="G4965">
        <v>8</v>
      </c>
      <c r="H4965" t="s">
        <v>245</v>
      </c>
      <c r="I4965" t="s">
        <v>575</v>
      </c>
      <c r="J4965" t="s">
        <v>507</v>
      </c>
      <c r="K4965" s="142">
        <v>1563</v>
      </c>
      <c r="L4965" s="326">
        <v>0.75984001159667969</v>
      </c>
      <c r="M4965" s="326">
        <v>0.81405997276306152</v>
      </c>
      <c r="N4965" s="142">
        <v>10437</v>
      </c>
      <c r="O4965" s="326">
        <v>0.85082000494003296</v>
      </c>
      <c r="P4965" s="326">
        <v>0.88954001665115356</v>
      </c>
      <c r="Q4965" s="142">
        <v>104728</v>
      </c>
      <c r="R4965" s="326">
        <v>0.84878998994827271</v>
      </c>
      <c r="S4965" s="326">
        <v>0.90487998723983765</v>
      </c>
    </row>
    <row r="4966" spans="1:19" x14ac:dyDescent="0.25">
      <c r="A4966" t="s">
        <v>478</v>
      </c>
      <c r="B4966" t="s">
        <v>284</v>
      </c>
      <c r="C4966" t="s">
        <v>309</v>
      </c>
      <c r="D4966" t="s">
        <v>477</v>
      </c>
      <c r="E4966" t="s">
        <v>193</v>
      </c>
      <c r="F4966" t="s">
        <v>194</v>
      </c>
      <c r="G4966">
        <v>8</v>
      </c>
      <c r="H4966" t="s">
        <v>245</v>
      </c>
      <c r="I4966" t="s">
        <v>576</v>
      </c>
      <c r="J4966" t="s">
        <v>485</v>
      </c>
      <c r="K4966" s="142">
        <v>0</v>
      </c>
      <c r="L4966" s="326">
        <v>0</v>
      </c>
      <c r="N4966" s="142">
        <v>0</v>
      </c>
      <c r="O4966" s="326">
        <v>0</v>
      </c>
      <c r="P4966" s="326">
        <v>0</v>
      </c>
      <c r="Q4966" s="142">
        <v>2</v>
      </c>
      <c r="R4966" s="326">
        <v>1.99999994947575E-5</v>
      </c>
      <c r="S4966" s="326">
        <v>0.5</v>
      </c>
    </row>
    <row r="4967" spans="1:19" x14ac:dyDescent="0.25">
      <c r="A4967" t="s">
        <v>478</v>
      </c>
      <c r="B4967" t="s">
        <v>284</v>
      </c>
      <c r="C4967" t="s">
        <v>309</v>
      </c>
      <c r="D4967" t="s">
        <v>477</v>
      </c>
      <c r="E4967" t="s">
        <v>193</v>
      </c>
      <c r="F4967" t="s">
        <v>194</v>
      </c>
      <c r="G4967">
        <v>8</v>
      </c>
      <c r="H4967" t="s">
        <v>245</v>
      </c>
      <c r="I4967" t="s">
        <v>576</v>
      </c>
      <c r="J4967" t="s">
        <v>484</v>
      </c>
      <c r="K4967" s="142">
        <v>0</v>
      </c>
      <c r="L4967" s="326">
        <v>0</v>
      </c>
      <c r="N4967" s="142">
        <v>2</v>
      </c>
      <c r="O4967" s="326">
        <v>1.5999999595806E-4</v>
      </c>
      <c r="P4967" s="326">
        <v>1</v>
      </c>
      <c r="Q4967" s="142">
        <v>2</v>
      </c>
      <c r="R4967" s="326">
        <v>1.99999994947575E-5</v>
      </c>
      <c r="S4967" s="326">
        <v>0.5</v>
      </c>
    </row>
    <row r="4968" spans="1:19" x14ac:dyDescent="0.25">
      <c r="A4968" t="s">
        <v>478</v>
      </c>
      <c r="B4968" t="s">
        <v>284</v>
      </c>
      <c r="C4968" t="s">
        <v>309</v>
      </c>
      <c r="D4968" t="s">
        <v>477</v>
      </c>
      <c r="E4968" t="s">
        <v>193</v>
      </c>
      <c r="F4968" t="s">
        <v>194</v>
      </c>
      <c r="G4968">
        <v>8</v>
      </c>
      <c r="H4968" t="s">
        <v>245</v>
      </c>
      <c r="I4968" t="s">
        <v>576</v>
      </c>
      <c r="J4968" t="s">
        <v>438</v>
      </c>
      <c r="K4968" s="142">
        <v>2057</v>
      </c>
      <c r="L4968" s="326">
        <v>1</v>
      </c>
      <c r="N4968" s="142">
        <v>12265</v>
      </c>
      <c r="O4968" s="326">
        <v>0.99984002113342285</v>
      </c>
      <c r="Q4968" s="142">
        <v>123381</v>
      </c>
      <c r="R4968" s="326">
        <v>0.99997001886367798</v>
      </c>
    </row>
    <row r="4969" spans="1:19" x14ac:dyDescent="0.25">
      <c r="A4969" t="s">
        <v>478</v>
      </c>
      <c r="B4969" t="s">
        <v>284</v>
      </c>
      <c r="C4969" t="s">
        <v>309</v>
      </c>
      <c r="D4969" t="s">
        <v>477</v>
      </c>
      <c r="E4969" t="s">
        <v>193</v>
      </c>
      <c r="F4969" t="s">
        <v>194</v>
      </c>
      <c r="G4969" s="133">
        <v>8</v>
      </c>
      <c r="H4969" t="s">
        <v>245</v>
      </c>
      <c r="I4969" t="s">
        <v>504</v>
      </c>
      <c r="J4969" t="s">
        <v>506</v>
      </c>
      <c r="K4969" s="327">
        <v>273</v>
      </c>
      <c r="L4969" s="326">
        <v>0.13271999359130859</v>
      </c>
      <c r="N4969" s="327">
        <v>961</v>
      </c>
      <c r="O4969" s="326">
        <v>7.8340001404285431E-2</v>
      </c>
      <c r="Q4969" s="327">
        <v>14319</v>
      </c>
      <c r="R4969" s="326">
        <v>0.11604999750852581</v>
      </c>
      <c r="S4969" s="325"/>
    </row>
    <row r="4970" spans="1:19" x14ac:dyDescent="0.25">
      <c r="A4970" t="s">
        <v>478</v>
      </c>
      <c r="B4970" t="s">
        <v>284</v>
      </c>
      <c r="C4970" t="s">
        <v>309</v>
      </c>
      <c r="D4970" t="s">
        <v>477</v>
      </c>
      <c r="E4970" t="s">
        <v>193</v>
      </c>
      <c r="F4970" t="s">
        <v>194</v>
      </c>
      <c r="G4970" s="133">
        <v>8</v>
      </c>
      <c r="H4970" t="s">
        <v>245</v>
      </c>
      <c r="I4970" t="s">
        <v>504</v>
      </c>
      <c r="J4970" t="s">
        <v>424</v>
      </c>
      <c r="K4970" s="327">
        <v>163</v>
      </c>
      <c r="L4970" s="326">
        <v>7.9240001738071442E-2</v>
      </c>
      <c r="M4970" s="326">
        <v>9.1370001435279846E-2</v>
      </c>
      <c r="N4970" s="327">
        <v>1311</v>
      </c>
      <c r="O4970" s="326">
        <v>0.1068700030446053</v>
      </c>
      <c r="P4970" s="326">
        <v>0.11596000194549561</v>
      </c>
      <c r="Q4970" s="327">
        <v>13286</v>
      </c>
      <c r="R4970" s="326">
        <v>0.1076800003647804</v>
      </c>
      <c r="S4970" s="325">
        <v>0.12182000279426571</v>
      </c>
    </row>
    <row r="4971" spans="1:19" x14ac:dyDescent="0.25">
      <c r="A4971" t="s">
        <v>478</v>
      </c>
      <c r="B4971" t="s">
        <v>284</v>
      </c>
      <c r="C4971" t="s">
        <v>309</v>
      </c>
      <c r="D4971" t="s">
        <v>477</v>
      </c>
      <c r="E4971" t="s">
        <v>193</v>
      </c>
      <c r="F4971" t="s">
        <v>194</v>
      </c>
      <c r="G4971">
        <v>8</v>
      </c>
      <c r="H4971" t="s">
        <v>245</v>
      </c>
      <c r="I4971" t="s">
        <v>504</v>
      </c>
      <c r="J4971" t="s">
        <v>455</v>
      </c>
      <c r="K4971" s="142">
        <v>625</v>
      </c>
      <c r="L4971" s="326">
        <v>0.30384001135826111</v>
      </c>
      <c r="M4971" s="326">
        <v>0.35034000873565668</v>
      </c>
      <c r="N4971" s="142">
        <v>4319</v>
      </c>
      <c r="O4971" s="326">
        <v>0.35207998752593989</v>
      </c>
      <c r="P4971" s="326">
        <v>0.38201001286506647</v>
      </c>
      <c r="Q4971" s="142">
        <v>43045</v>
      </c>
      <c r="R4971" s="326">
        <v>0.34887000918388372</v>
      </c>
      <c r="S4971" s="326">
        <v>0.39467000961303711</v>
      </c>
    </row>
    <row r="4972" spans="1:19" x14ac:dyDescent="0.25">
      <c r="A4972" t="s">
        <v>478</v>
      </c>
      <c r="B4972" t="s">
        <v>284</v>
      </c>
      <c r="C4972" t="s">
        <v>309</v>
      </c>
      <c r="D4972" t="s">
        <v>477</v>
      </c>
      <c r="E4972" t="s">
        <v>193</v>
      </c>
      <c r="F4972" t="s">
        <v>194</v>
      </c>
      <c r="G4972" s="133">
        <v>8</v>
      </c>
      <c r="H4972" t="s">
        <v>245</v>
      </c>
      <c r="I4972" t="s">
        <v>504</v>
      </c>
      <c r="J4972" t="s">
        <v>505</v>
      </c>
      <c r="K4972" s="327">
        <v>794</v>
      </c>
      <c r="L4972" s="326">
        <v>0.38600000739097601</v>
      </c>
      <c r="M4972" s="326">
        <v>0.44506999850273132</v>
      </c>
      <c r="N4972" s="327">
        <v>4637</v>
      </c>
      <c r="O4972" s="326">
        <v>0.37801000475883478</v>
      </c>
      <c r="P4972" s="326">
        <v>0.41014000773429871</v>
      </c>
      <c r="Q4972" s="327">
        <v>42835</v>
      </c>
      <c r="R4972" s="326">
        <v>0.34716999530792242</v>
      </c>
      <c r="S4972" s="325">
        <v>0.39274001121521002</v>
      </c>
    </row>
    <row r="4973" spans="1:19" x14ac:dyDescent="0.25">
      <c r="A4973" t="s">
        <v>478</v>
      </c>
      <c r="B4973" t="s">
        <v>284</v>
      </c>
      <c r="C4973" t="s">
        <v>309</v>
      </c>
      <c r="D4973" t="s">
        <v>477</v>
      </c>
      <c r="E4973" t="s">
        <v>193</v>
      </c>
      <c r="F4973" t="s">
        <v>194</v>
      </c>
      <c r="G4973" s="133">
        <v>8</v>
      </c>
      <c r="H4973" t="s">
        <v>245</v>
      </c>
      <c r="I4973" t="s">
        <v>504</v>
      </c>
      <c r="J4973" t="s">
        <v>503</v>
      </c>
      <c r="K4973" s="327">
        <v>202</v>
      </c>
      <c r="L4973" s="326">
        <v>9.8200000822544098E-2</v>
      </c>
      <c r="M4973" s="326">
        <v>0.1132299974560738</v>
      </c>
      <c r="N4973" s="327">
        <v>1039</v>
      </c>
      <c r="O4973" s="326">
        <v>8.4700003266334534E-2</v>
      </c>
      <c r="P4973" s="326">
        <v>9.1899998486042023E-2</v>
      </c>
      <c r="Q4973" s="327">
        <v>9900</v>
      </c>
      <c r="R4973" s="326">
        <v>8.0239996314048767E-2</v>
      </c>
      <c r="S4973" s="325">
        <v>9.0769998729228973E-2</v>
      </c>
    </row>
    <row r="4974" spans="1:19" x14ac:dyDescent="0.25">
      <c r="A4974" t="s">
        <v>478</v>
      </c>
      <c r="B4974" t="s">
        <v>284</v>
      </c>
      <c r="C4974" t="s">
        <v>309</v>
      </c>
      <c r="D4974" t="s">
        <v>477</v>
      </c>
      <c r="E4974" t="s">
        <v>193</v>
      </c>
      <c r="F4974" t="s">
        <v>194</v>
      </c>
      <c r="G4974" s="133">
        <v>8</v>
      </c>
      <c r="H4974" t="s">
        <v>245</v>
      </c>
      <c r="I4974" t="s">
        <v>501</v>
      </c>
      <c r="J4974" t="s">
        <v>502</v>
      </c>
      <c r="K4974" s="327">
        <v>273</v>
      </c>
      <c r="L4974" s="326">
        <v>0.13271999359130859</v>
      </c>
      <c r="N4974" s="327">
        <v>961</v>
      </c>
      <c r="O4974" s="326">
        <v>7.8340001404285431E-2</v>
      </c>
      <c r="Q4974" s="327">
        <v>14319</v>
      </c>
      <c r="R4974" s="326">
        <v>0.11604999750852581</v>
      </c>
      <c r="S4974" s="325"/>
    </row>
    <row r="4975" spans="1:19" x14ac:dyDescent="0.25">
      <c r="A4975" t="s">
        <v>478</v>
      </c>
      <c r="B4975" t="s">
        <v>284</v>
      </c>
      <c r="C4975" t="s">
        <v>309</v>
      </c>
      <c r="D4975" t="s">
        <v>477</v>
      </c>
      <c r="E4975" t="s">
        <v>193</v>
      </c>
      <c r="F4975" t="s">
        <v>194</v>
      </c>
      <c r="G4975" s="133">
        <v>8</v>
      </c>
      <c r="H4975" t="s">
        <v>245</v>
      </c>
      <c r="I4975" t="s">
        <v>501</v>
      </c>
      <c r="J4975" t="s">
        <v>500</v>
      </c>
      <c r="K4975" s="327">
        <v>1784</v>
      </c>
      <c r="L4975" s="326">
        <v>0.86728000640869141</v>
      </c>
      <c r="M4975" s="326">
        <v>1</v>
      </c>
      <c r="N4975" s="327">
        <v>11306</v>
      </c>
      <c r="O4975" s="326">
        <v>0.92166000604629517</v>
      </c>
      <c r="P4975" s="326">
        <v>1</v>
      </c>
      <c r="Q4975" s="327">
        <v>109066</v>
      </c>
      <c r="R4975" s="326">
        <v>0.88394999504089355</v>
      </c>
      <c r="S4975" s="325">
        <v>1</v>
      </c>
    </row>
    <row r="4976" spans="1:19" x14ac:dyDescent="0.25">
      <c r="A4976" t="s">
        <v>478</v>
      </c>
      <c r="B4976" t="s">
        <v>284</v>
      </c>
      <c r="C4976" t="s">
        <v>309</v>
      </c>
      <c r="D4976" t="s">
        <v>477</v>
      </c>
      <c r="E4976" t="s">
        <v>193</v>
      </c>
      <c r="F4976" t="s">
        <v>194</v>
      </c>
      <c r="G4976" s="133">
        <v>8</v>
      </c>
      <c r="H4976" t="s">
        <v>245</v>
      </c>
      <c r="I4976" t="s">
        <v>577</v>
      </c>
      <c r="J4976" t="s">
        <v>493</v>
      </c>
      <c r="K4976" s="327">
        <v>1453</v>
      </c>
      <c r="L4976" s="326">
        <v>0.70636999607086182</v>
      </c>
      <c r="N4976" s="327">
        <v>3568</v>
      </c>
      <c r="O4976" s="326">
        <v>0.29085999727249151</v>
      </c>
      <c r="Q4976" s="327">
        <v>45663</v>
      </c>
      <c r="R4976" s="326">
        <v>0.37009000778198242</v>
      </c>
      <c r="S4976" s="325"/>
    </row>
    <row r="4977" spans="1:19" x14ac:dyDescent="0.25">
      <c r="A4977" t="s">
        <v>478</v>
      </c>
      <c r="B4977" t="s">
        <v>284</v>
      </c>
      <c r="C4977" t="s">
        <v>309</v>
      </c>
      <c r="D4977" t="s">
        <v>477</v>
      </c>
      <c r="E4977" t="s">
        <v>193</v>
      </c>
      <c r="F4977" t="s">
        <v>194</v>
      </c>
      <c r="G4977" s="133">
        <v>8</v>
      </c>
      <c r="H4977" t="s">
        <v>245</v>
      </c>
      <c r="I4977" t="s">
        <v>577</v>
      </c>
      <c r="J4977" t="s">
        <v>492</v>
      </c>
      <c r="K4977" s="327">
        <v>430</v>
      </c>
      <c r="L4977" s="326">
        <v>0.20904000103473661</v>
      </c>
      <c r="M4977" s="326">
        <v>0.71192002296447754</v>
      </c>
      <c r="N4977" s="327">
        <v>6927</v>
      </c>
      <c r="O4977" s="326">
        <v>0.5646899938583374</v>
      </c>
      <c r="P4977" s="326">
        <v>0.79629999399185181</v>
      </c>
      <c r="Q4977" s="327">
        <v>63272</v>
      </c>
      <c r="R4977" s="326">
        <v>0.51279997825622559</v>
      </c>
      <c r="S4977" s="325">
        <v>0.81407999992370605</v>
      </c>
    </row>
    <row r="4978" spans="1:19" x14ac:dyDescent="0.25">
      <c r="A4978" t="s">
        <v>478</v>
      </c>
      <c r="B4978" t="s">
        <v>284</v>
      </c>
      <c r="C4978" t="s">
        <v>309</v>
      </c>
      <c r="D4978" t="s">
        <v>477</v>
      </c>
      <c r="E4978" t="s">
        <v>193</v>
      </c>
      <c r="F4978" t="s">
        <v>194</v>
      </c>
      <c r="G4978" s="133">
        <v>8</v>
      </c>
      <c r="H4978" t="s">
        <v>245</v>
      </c>
      <c r="I4978" t="s">
        <v>577</v>
      </c>
      <c r="J4978" t="s">
        <v>491</v>
      </c>
      <c r="K4978" s="327">
        <v>109</v>
      </c>
      <c r="L4978" s="326">
        <v>5.2990000694990158E-2</v>
      </c>
      <c r="M4978" s="326">
        <v>0.18046000599861151</v>
      </c>
      <c r="N4978" s="327">
        <v>1072</v>
      </c>
      <c r="O4978" s="326">
        <v>8.7389998137950897E-2</v>
      </c>
      <c r="P4978" s="326">
        <v>0.1232300028204918</v>
      </c>
      <c r="Q4978" s="327">
        <v>9186</v>
      </c>
      <c r="R4978" s="326">
        <v>7.4450001120567322E-2</v>
      </c>
      <c r="S4978" s="325">
        <v>0.11818999797105791</v>
      </c>
    </row>
    <row r="4979" spans="1:19" x14ac:dyDescent="0.25">
      <c r="A4979" t="s">
        <v>478</v>
      </c>
      <c r="B4979" t="s">
        <v>284</v>
      </c>
      <c r="C4979" t="s">
        <v>309</v>
      </c>
      <c r="D4979" t="s">
        <v>477</v>
      </c>
      <c r="E4979" t="s">
        <v>193</v>
      </c>
      <c r="F4979" t="s">
        <v>194</v>
      </c>
      <c r="G4979">
        <v>8</v>
      </c>
      <c r="H4979" t="s">
        <v>245</v>
      </c>
      <c r="I4979" t="s">
        <v>577</v>
      </c>
      <c r="J4979" t="s">
        <v>490</v>
      </c>
      <c r="K4979" s="142">
        <v>46</v>
      </c>
      <c r="L4979" s="326">
        <v>2.2360000759363171E-2</v>
      </c>
      <c r="M4979" s="326">
        <v>7.6159998774528503E-2</v>
      </c>
      <c r="N4979" s="142">
        <v>412</v>
      </c>
      <c r="O4979" s="326">
        <v>3.3590000122785568E-2</v>
      </c>
      <c r="P4979" s="326">
        <v>4.7359999269247062E-2</v>
      </c>
      <c r="Q4979" s="142">
        <v>3071</v>
      </c>
      <c r="R4979" s="326">
        <v>2.489000000059605E-2</v>
      </c>
      <c r="S4979" s="326">
        <v>3.9510000497102737E-2</v>
      </c>
    </row>
    <row r="4980" spans="1:19" x14ac:dyDescent="0.25">
      <c r="A4980" t="s">
        <v>478</v>
      </c>
      <c r="B4980" t="s">
        <v>284</v>
      </c>
      <c r="C4980" t="s">
        <v>309</v>
      </c>
      <c r="D4980" t="s">
        <v>477</v>
      </c>
      <c r="E4980" t="s">
        <v>193</v>
      </c>
      <c r="F4980" t="s">
        <v>194</v>
      </c>
      <c r="G4980" s="133">
        <v>8</v>
      </c>
      <c r="H4980" t="s">
        <v>245</v>
      </c>
      <c r="I4980" t="s">
        <v>577</v>
      </c>
      <c r="J4980" t="s">
        <v>489</v>
      </c>
      <c r="K4980" s="327">
        <v>17</v>
      </c>
      <c r="L4980" s="326">
        <v>8.2599995657801628E-3</v>
      </c>
      <c r="M4980" s="326">
        <v>2.8149999678134922E-2</v>
      </c>
      <c r="N4980" s="327">
        <v>252</v>
      </c>
      <c r="O4980" s="326">
        <v>2.054000087082386E-2</v>
      </c>
      <c r="P4980" s="326">
        <v>2.8969999402761459E-2</v>
      </c>
      <c r="Q4980" s="327">
        <v>1819</v>
      </c>
      <c r="R4980" s="326">
        <v>1.473999954760075E-2</v>
      </c>
      <c r="S4980" s="325">
        <v>2.339999936521053E-2</v>
      </c>
    </row>
    <row r="4981" spans="1:19" x14ac:dyDescent="0.25">
      <c r="A4981" t="s">
        <v>478</v>
      </c>
      <c r="B4981" t="s">
        <v>284</v>
      </c>
      <c r="C4981" t="s">
        <v>309</v>
      </c>
      <c r="D4981" t="s">
        <v>477</v>
      </c>
      <c r="E4981" t="s">
        <v>193</v>
      </c>
      <c r="F4981" t="s">
        <v>194</v>
      </c>
      <c r="G4981" s="133">
        <v>8</v>
      </c>
      <c r="H4981" t="s">
        <v>245</v>
      </c>
      <c r="I4981" t="s">
        <v>577</v>
      </c>
      <c r="J4981" t="s">
        <v>488</v>
      </c>
      <c r="K4981" s="327">
        <v>2</v>
      </c>
      <c r="L4981" s="326">
        <v>9.6999999368563294E-4</v>
      </c>
      <c r="M4981" s="326">
        <v>3.3100000582635398E-3</v>
      </c>
      <c r="N4981" s="327">
        <v>36</v>
      </c>
      <c r="O4981" s="326">
        <v>2.9299999587237831E-3</v>
      </c>
      <c r="P4981" s="326">
        <v>4.1399998590350151E-3</v>
      </c>
      <c r="Q4981" s="327">
        <v>374</v>
      </c>
      <c r="R4981" s="326">
        <v>3.03000002168119E-3</v>
      </c>
      <c r="S4981" s="325">
        <v>4.8099998384714127E-3</v>
      </c>
    </row>
    <row r="4982" spans="1:19" x14ac:dyDescent="0.25">
      <c r="A4982" t="s">
        <v>478</v>
      </c>
      <c r="B4982" t="s">
        <v>284</v>
      </c>
      <c r="C4982" t="s">
        <v>309</v>
      </c>
      <c r="D4982" t="s">
        <v>477</v>
      </c>
      <c r="E4982" t="s">
        <v>193</v>
      </c>
      <c r="F4982" t="s">
        <v>194</v>
      </c>
      <c r="G4982" s="133">
        <v>8</v>
      </c>
      <c r="H4982" t="s">
        <v>245</v>
      </c>
      <c r="I4982" t="s">
        <v>499</v>
      </c>
      <c r="J4982" t="s">
        <v>261</v>
      </c>
      <c r="K4982" s="327">
        <v>2031</v>
      </c>
      <c r="L4982" s="326">
        <v>0.98736000061035156</v>
      </c>
      <c r="N4982" s="327">
        <v>12179</v>
      </c>
      <c r="O4982" s="326">
        <v>0.99282997846603394</v>
      </c>
      <c r="Q4982" s="327">
        <v>122496</v>
      </c>
      <c r="R4982" s="326">
        <v>0.99278998374938965</v>
      </c>
      <c r="S4982" s="325"/>
    </row>
    <row r="4983" spans="1:19" x14ac:dyDescent="0.25">
      <c r="A4983" t="s">
        <v>478</v>
      </c>
      <c r="B4983" t="s">
        <v>284</v>
      </c>
      <c r="C4983" t="s">
        <v>309</v>
      </c>
      <c r="D4983" t="s">
        <v>477</v>
      </c>
      <c r="E4983" t="s">
        <v>193</v>
      </c>
      <c r="F4983" t="s">
        <v>194</v>
      </c>
      <c r="G4983" s="133">
        <v>8</v>
      </c>
      <c r="H4983" t="s">
        <v>245</v>
      </c>
      <c r="I4983" t="s">
        <v>499</v>
      </c>
      <c r="J4983" t="s">
        <v>262</v>
      </c>
      <c r="K4983" s="327">
        <v>26</v>
      </c>
      <c r="L4983" s="326">
        <v>1.264000032097101E-2</v>
      </c>
      <c r="N4983" s="327">
        <v>88</v>
      </c>
      <c r="O4983" s="326">
        <v>7.1700001135468483E-3</v>
      </c>
      <c r="Q4983" s="327">
        <v>889</v>
      </c>
      <c r="R4983" s="326">
        <v>7.2099999524652958E-3</v>
      </c>
      <c r="S4983" s="325"/>
    </row>
    <row r="4984" spans="1:19" x14ac:dyDescent="0.25">
      <c r="A4984" t="s">
        <v>478</v>
      </c>
      <c r="B4984" t="s">
        <v>284</v>
      </c>
      <c r="C4984" t="s">
        <v>309</v>
      </c>
      <c r="D4984" t="s">
        <v>477</v>
      </c>
      <c r="E4984" t="s">
        <v>193</v>
      </c>
      <c r="F4984" t="s">
        <v>194</v>
      </c>
      <c r="G4984" s="133">
        <v>8</v>
      </c>
      <c r="H4984" t="s">
        <v>245</v>
      </c>
      <c r="I4984" t="s">
        <v>578</v>
      </c>
      <c r="J4984" t="s">
        <v>498</v>
      </c>
      <c r="K4984" s="327">
        <v>712</v>
      </c>
      <c r="L4984" s="326">
        <v>0.34613999724388123</v>
      </c>
      <c r="N4984" s="327">
        <v>2713</v>
      </c>
      <c r="O4984" s="326">
        <v>0.2211599946022034</v>
      </c>
      <c r="Q4984" s="327">
        <v>17871</v>
      </c>
      <c r="R4984" s="326">
        <v>0.1448400020599365</v>
      </c>
      <c r="S4984" s="325"/>
    </row>
    <row r="4985" spans="1:19" x14ac:dyDescent="0.25">
      <c r="A4985" t="s">
        <v>478</v>
      </c>
      <c r="B4985" t="s">
        <v>284</v>
      </c>
      <c r="C4985" t="s">
        <v>309</v>
      </c>
      <c r="D4985" t="s">
        <v>477</v>
      </c>
      <c r="E4985" t="s">
        <v>193</v>
      </c>
      <c r="F4985" t="s">
        <v>194</v>
      </c>
      <c r="G4985" s="133">
        <v>8</v>
      </c>
      <c r="H4985" t="s">
        <v>245</v>
      </c>
      <c r="I4985" t="s">
        <v>578</v>
      </c>
      <c r="J4985" t="s">
        <v>497</v>
      </c>
      <c r="K4985" s="327">
        <v>398</v>
      </c>
      <c r="L4985" s="326">
        <v>0.1934899985790253</v>
      </c>
      <c r="N4985" s="327">
        <v>2240</v>
      </c>
      <c r="O4985" s="326">
        <v>0.18260000646114349</v>
      </c>
      <c r="Q4985" s="327">
        <v>21943</v>
      </c>
      <c r="R4985" s="326">
        <v>0.17783999443054199</v>
      </c>
      <c r="S4985" s="325"/>
    </row>
    <row r="4986" spans="1:19" x14ac:dyDescent="0.25">
      <c r="A4986" t="s">
        <v>478</v>
      </c>
      <c r="B4986" t="s">
        <v>284</v>
      </c>
      <c r="C4986" t="s">
        <v>309</v>
      </c>
      <c r="D4986" t="s">
        <v>477</v>
      </c>
      <c r="E4986" t="s">
        <v>193</v>
      </c>
      <c r="F4986" t="s">
        <v>194</v>
      </c>
      <c r="G4986" s="133">
        <v>8</v>
      </c>
      <c r="H4986" t="s">
        <v>245</v>
      </c>
      <c r="I4986" t="s">
        <v>578</v>
      </c>
      <c r="J4986" t="s">
        <v>496</v>
      </c>
      <c r="K4986" s="327">
        <v>348</v>
      </c>
      <c r="L4986" s="326">
        <v>0.1691800057888031</v>
      </c>
      <c r="N4986" s="327">
        <v>2633</v>
      </c>
      <c r="O4986" s="326">
        <v>0.21464000642299649</v>
      </c>
      <c r="Q4986" s="327">
        <v>25988</v>
      </c>
      <c r="R4986" s="326">
        <v>0.21062999963760379</v>
      </c>
      <c r="S4986" s="325"/>
    </row>
    <row r="4987" spans="1:19" x14ac:dyDescent="0.25">
      <c r="A4987" t="s">
        <v>478</v>
      </c>
      <c r="B4987" t="s">
        <v>284</v>
      </c>
      <c r="C4987" t="s">
        <v>309</v>
      </c>
      <c r="D4987" t="s">
        <v>477</v>
      </c>
      <c r="E4987" t="s">
        <v>193</v>
      </c>
      <c r="F4987" t="s">
        <v>194</v>
      </c>
      <c r="G4987" s="133">
        <v>8</v>
      </c>
      <c r="H4987" t="s">
        <v>245</v>
      </c>
      <c r="I4987" t="s">
        <v>578</v>
      </c>
      <c r="J4987" t="s">
        <v>495</v>
      </c>
      <c r="K4987" s="327">
        <v>255</v>
      </c>
      <c r="L4987" s="326">
        <v>0.1239700019359589</v>
      </c>
      <c r="N4987" s="327">
        <v>2581</v>
      </c>
      <c r="O4987" s="326">
        <v>0.21040000021457669</v>
      </c>
      <c r="Q4987" s="327">
        <v>27975</v>
      </c>
      <c r="R4987" s="326">
        <v>0.22673000395298001</v>
      </c>
      <c r="S4987" s="325"/>
    </row>
    <row r="4988" spans="1:19" x14ac:dyDescent="0.25">
      <c r="A4988" t="s">
        <v>478</v>
      </c>
      <c r="B4988" t="s">
        <v>284</v>
      </c>
      <c r="C4988" t="s">
        <v>309</v>
      </c>
      <c r="D4988" t="s">
        <v>477</v>
      </c>
      <c r="E4988" t="s">
        <v>193</v>
      </c>
      <c r="F4988" t="s">
        <v>194</v>
      </c>
      <c r="G4988" s="133">
        <v>8</v>
      </c>
      <c r="H4988" t="s">
        <v>245</v>
      </c>
      <c r="I4988" t="s">
        <v>578</v>
      </c>
      <c r="J4988" t="s">
        <v>494</v>
      </c>
      <c r="K4988" s="327">
        <v>344</v>
      </c>
      <c r="L4988" s="326">
        <v>0.16722999513149259</v>
      </c>
      <c r="N4988" s="327">
        <v>2100</v>
      </c>
      <c r="O4988" s="326">
        <v>0.1711899936199188</v>
      </c>
      <c r="Q4988" s="327">
        <v>29608</v>
      </c>
      <c r="R4988" s="326">
        <v>0.23995999991893771</v>
      </c>
      <c r="S4988" s="325"/>
    </row>
    <row r="4989" spans="1:19" x14ac:dyDescent="0.25">
      <c r="A4989" t="s">
        <v>478</v>
      </c>
      <c r="B4989" t="s">
        <v>284</v>
      </c>
      <c r="C4989" t="s">
        <v>309</v>
      </c>
      <c r="D4989" t="s">
        <v>477</v>
      </c>
      <c r="E4989" t="s">
        <v>193</v>
      </c>
      <c r="F4989" t="s">
        <v>194</v>
      </c>
      <c r="G4989" s="133">
        <v>8</v>
      </c>
      <c r="H4989" t="s">
        <v>245</v>
      </c>
      <c r="I4989" t="s">
        <v>476</v>
      </c>
      <c r="J4989" t="s">
        <v>482</v>
      </c>
      <c r="K4989" s="327">
        <v>1374</v>
      </c>
      <c r="L4989" s="326">
        <v>0.66795998811721802</v>
      </c>
      <c r="M4989" s="326">
        <v>0.71974998712539673</v>
      </c>
      <c r="N4989" s="327">
        <v>8908</v>
      </c>
      <c r="O4989" s="326">
        <v>0.72618001699447632</v>
      </c>
      <c r="P4989" s="326">
        <v>0.75383001565933228</v>
      </c>
      <c r="Q4989" s="327">
        <v>91484</v>
      </c>
      <c r="R4989" s="326">
        <v>0.74145001173019409</v>
      </c>
      <c r="S4989" s="325">
        <v>0.77395999431610107</v>
      </c>
    </row>
    <row r="4990" spans="1:19" x14ac:dyDescent="0.25">
      <c r="A4990" t="s">
        <v>478</v>
      </c>
      <c r="B4990" t="s">
        <v>284</v>
      </c>
      <c r="C4990" t="s">
        <v>309</v>
      </c>
      <c r="D4990" t="s">
        <v>477</v>
      </c>
      <c r="E4990" t="s">
        <v>193</v>
      </c>
      <c r="F4990" t="s">
        <v>194</v>
      </c>
      <c r="G4990" s="133">
        <v>8</v>
      </c>
      <c r="H4990" t="s">
        <v>245</v>
      </c>
      <c r="I4990" t="s">
        <v>476</v>
      </c>
      <c r="J4990" t="s">
        <v>481</v>
      </c>
      <c r="K4990" s="327">
        <v>228</v>
      </c>
      <c r="L4990" s="326">
        <v>0.11084000021219249</v>
      </c>
      <c r="M4990" s="326">
        <v>0.1194299980998039</v>
      </c>
      <c r="N4990" s="327">
        <v>1293</v>
      </c>
      <c r="O4990" s="326">
        <v>0.1054000034928322</v>
      </c>
      <c r="P4990" s="326">
        <v>0.10942000150680541</v>
      </c>
      <c r="Q4990" s="327">
        <v>12086</v>
      </c>
      <c r="R4990" s="326">
        <v>9.7949996590614319E-2</v>
      </c>
      <c r="S4990" s="325">
        <v>0.1022500023245811</v>
      </c>
    </row>
    <row r="4991" spans="1:19" x14ac:dyDescent="0.25">
      <c r="A4991" t="s">
        <v>478</v>
      </c>
      <c r="B4991" t="s">
        <v>284</v>
      </c>
      <c r="C4991" t="s">
        <v>309</v>
      </c>
      <c r="D4991" t="s">
        <v>477</v>
      </c>
      <c r="E4991" t="s">
        <v>193</v>
      </c>
      <c r="F4991" t="s">
        <v>194</v>
      </c>
      <c r="G4991" s="133">
        <v>8</v>
      </c>
      <c r="H4991" t="s">
        <v>245</v>
      </c>
      <c r="I4991" t="s">
        <v>476</v>
      </c>
      <c r="J4991" t="s">
        <v>480</v>
      </c>
      <c r="K4991" s="327">
        <v>173</v>
      </c>
      <c r="L4991" s="326">
        <v>8.4100000560283661E-2</v>
      </c>
      <c r="M4991" s="326">
        <v>9.0620003640651703E-2</v>
      </c>
      <c r="N4991" s="327">
        <v>938</v>
      </c>
      <c r="O4991" s="326">
        <v>7.647000253200531E-2</v>
      </c>
      <c r="P4991" s="326">
        <v>7.937999814748764E-2</v>
      </c>
      <c r="Q4991" s="327">
        <v>8487</v>
      </c>
      <c r="R4991" s="326">
        <v>6.8779997527599335E-2</v>
      </c>
      <c r="S4991" s="325">
        <v>7.1800000965595245E-2</v>
      </c>
    </row>
    <row r="4992" spans="1:19" x14ac:dyDescent="0.25">
      <c r="A4992" t="s">
        <v>478</v>
      </c>
      <c r="B4992" t="s">
        <v>284</v>
      </c>
      <c r="C4992" t="s">
        <v>309</v>
      </c>
      <c r="D4992" t="s">
        <v>477</v>
      </c>
      <c r="E4992" t="s">
        <v>193</v>
      </c>
      <c r="F4992" t="s">
        <v>194</v>
      </c>
      <c r="G4992" s="133">
        <v>8</v>
      </c>
      <c r="H4992" t="s">
        <v>245</v>
      </c>
      <c r="I4992" t="s">
        <v>476</v>
      </c>
      <c r="J4992" t="s">
        <v>479</v>
      </c>
      <c r="K4992" s="327">
        <v>148</v>
      </c>
      <c r="L4992" s="326">
        <v>7.1950003504753113E-2</v>
      </c>
      <c r="N4992" s="327">
        <v>450</v>
      </c>
      <c r="O4992" s="326">
        <v>3.6680001765489578E-2</v>
      </c>
      <c r="Q4992" s="327">
        <v>5183</v>
      </c>
      <c r="R4992" s="326">
        <v>4.2010001838207238E-2</v>
      </c>
      <c r="S4992" s="325"/>
    </row>
    <row r="4993" spans="1:19" x14ac:dyDescent="0.25">
      <c r="A4993" t="s">
        <v>478</v>
      </c>
      <c r="B4993" t="s">
        <v>284</v>
      </c>
      <c r="C4993" t="s">
        <v>309</v>
      </c>
      <c r="D4993" t="s">
        <v>477</v>
      </c>
      <c r="E4993" t="s">
        <v>193</v>
      </c>
      <c r="F4993" t="s">
        <v>194</v>
      </c>
      <c r="G4993" s="133">
        <v>8</v>
      </c>
      <c r="H4993" t="s">
        <v>245</v>
      </c>
      <c r="I4993" t="s">
        <v>476</v>
      </c>
      <c r="J4993" t="s">
        <v>475</v>
      </c>
      <c r="K4993" s="327">
        <v>134</v>
      </c>
      <c r="L4993" s="326">
        <v>6.5140001475811005E-2</v>
      </c>
      <c r="M4993" s="326">
        <v>7.0189997553825378E-2</v>
      </c>
      <c r="N4993" s="327">
        <v>678</v>
      </c>
      <c r="O4993" s="326">
        <v>5.5270001292228699E-2</v>
      </c>
      <c r="P4993" s="326">
        <v>5.7369999587535858E-2</v>
      </c>
      <c r="Q4993" s="327">
        <v>6145</v>
      </c>
      <c r="R4993" s="326">
        <v>4.9800001084804528E-2</v>
      </c>
      <c r="S4993" s="325">
        <v>5.1989998668432243E-2</v>
      </c>
    </row>
    <row r="4994" spans="1:19" x14ac:dyDescent="0.25">
      <c r="A4994" t="s">
        <v>478</v>
      </c>
      <c r="B4994" t="s">
        <v>284</v>
      </c>
      <c r="C4994" t="s">
        <v>309</v>
      </c>
      <c r="D4994" t="s">
        <v>477</v>
      </c>
      <c r="E4994" t="s">
        <v>195</v>
      </c>
      <c r="F4994" t="s">
        <v>196</v>
      </c>
      <c r="G4994" s="133">
        <v>8</v>
      </c>
      <c r="H4994" t="s">
        <v>245</v>
      </c>
      <c r="I4994" t="s">
        <v>525</v>
      </c>
      <c r="J4994" t="s">
        <v>530</v>
      </c>
      <c r="K4994" s="327">
        <v>2</v>
      </c>
      <c r="L4994" s="326">
        <v>2.0800000056624408E-3</v>
      </c>
      <c r="N4994" s="327">
        <v>54</v>
      </c>
      <c r="O4994" s="326">
        <v>4.3999999761581421E-3</v>
      </c>
      <c r="Q4994" s="327">
        <v>595</v>
      </c>
      <c r="R4994" s="326">
        <v>4.8199999146163464E-3</v>
      </c>
      <c r="S4994" s="325"/>
    </row>
    <row r="4995" spans="1:19" x14ac:dyDescent="0.25">
      <c r="A4995" t="s">
        <v>478</v>
      </c>
      <c r="B4995" t="s">
        <v>284</v>
      </c>
      <c r="C4995" t="s">
        <v>309</v>
      </c>
      <c r="D4995" t="s">
        <v>477</v>
      </c>
      <c r="E4995" t="s">
        <v>195</v>
      </c>
      <c r="F4995" t="s">
        <v>196</v>
      </c>
      <c r="G4995" s="133">
        <v>8</v>
      </c>
      <c r="H4995" t="s">
        <v>245</v>
      </c>
      <c r="I4995" t="s">
        <v>525</v>
      </c>
      <c r="J4995" t="s">
        <v>529</v>
      </c>
      <c r="K4995" s="327">
        <v>42</v>
      </c>
      <c r="L4995" s="326">
        <v>4.3609999120235443E-2</v>
      </c>
      <c r="N4995" s="327">
        <v>443</v>
      </c>
      <c r="O4995" s="326">
        <v>3.6109998822212219E-2</v>
      </c>
      <c r="Q4995" s="327">
        <v>4962</v>
      </c>
      <c r="R4995" s="326">
        <v>4.0219999849796302E-2</v>
      </c>
      <c r="S4995" s="325"/>
    </row>
    <row r="4996" spans="1:19" x14ac:dyDescent="0.25">
      <c r="A4996" t="s">
        <v>478</v>
      </c>
      <c r="B4996" t="s">
        <v>284</v>
      </c>
      <c r="C4996" t="s">
        <v>309</v>
      </c>
      <c r="D4996" t="s">
        <v>477</v>
      </c>
      <c r="E4996" t="s">
        <v>195</v>
      </c>
      <c r="F4996" t="s">
        <v>196</v>
      </c>
      <c r="G4996">
        <v>8</v>
      </c>
      <c r="H4996" t="s">
        <v>245</v>
      </c>
      <c r="I4996" t="s">
        <v>525</v>
      </c>
      <c r="J4996" t="s">
        <v>528</v>
      </c>
      <c r="K4996" s="142">
        <v>110</v>
      </c>
      <c r="L4996" s="326">
        <v>0.1142299994826317</v>
      </c>
      <c r="N4996" s="142">
        <v>1464</v>
      </c>
      <c r="O4996" s="326">
        <v>0.1193400025367737</v>
      </c>
      <c r="Q4996" s="142">
        <v>15699</v>
      </c>
      <c r="R4996" s="326">
        <v>0.12724000215530401</v>
      </c>
    </row>
    <row r="4997" spans="1:19" x14ac:dyDescent="0.25">
      <c r="A4997" t="s">
        <v>478</v>
      </c>
      <c r="B4997" t="s">
        <v>284</v>
      </c>
      <c r="C4997" t="s">
        <v>309</v>
      </c>
      <c r="D4997" t="s">
        <v>477</v>
      </c>
      <c r="E4997" t="s">
        <v>195</v>
      </c>
      <c r="F4997" t="s">
        <v>196</v>
      </c>
      <c r="G4997">
        <v>8</v>
      </c>
      <c r="H4997" t="s">
        <v>245</v>
      </c>
      <c r="I4997" t="s">
        <v>525</v>
      </c>
      <c r="J4997" t="s">
        <v>527</v>
      </c>
      <c r="K4997" s="142">
        <v>258</v>
      </c>
      <c r="L4997" s="326">
        <v>0.26791000366210938</v>
      </c>
      <c r="N4997" s="142">
        <v>3030</v>
      </c>
      <c r="O4997" s="326">
        <v>0.24699999392032621</v>
      </c>
      <c r="Q4997" s="142">
        <v>30576</v>
      </c>
      <c r="R4997" s="326">
        <v>0.2478100061416626</v>
      </c>
    </row>
    <row r="4998" spans="1:19" x14ac:dyDescent="0.25">
      <c r="A4998" t="s">
        <v>478</v>
      </c>
      <c r="B4998" t="s">
        <v>284</v>
      </c>
      <c r="C4998" t="s">
        <v>309</v>
      </c>
      <c r="D4998" t="s">
        <v>477</v>
      </c>
      <c r="E4998" t="s">
        <v>195</v>
      </c>
      <c r="F4998" t="s">
        <v>196</v>
      </c>
      <c r="G4998" s="133">
        <v>8</v>
      </c>
      <c r="H4998" t="s">
        <v>245</v>
      </c>
      <c r="I4998" t="s">
        <v>525</v>
      </c>
      <c r="J4998" t="s">
        <v>526</v>
      </c>
      <c r="K4998" s="327">
        <v>248</v>
      </c>
      <c r="L4998" s="326">
        <v>0.25753000378608698</v>
      </c>
      <c r="N4998" s="327">
        <v>3124</v>
      </c>
      <c r="O4998" s="326">
        <v>0.25466999411582952</v>
      </c>
      <c r="Q4998" s="327">
        <v>30917</v>
      </c>
      <c r="R4998" s="326">
        <v>0.25056999921798712</v>
      </c>
      <c r="S4998" s="325"/>
    </row>
    <row r="4999" spans="1:19" x14ac:dyDescent="0.25">
      <c r="A4999" t="s">
        <v>478</v>
      </c>
      <c r="B4999" t="s">
        <v>284</v>
      </c>
      <c r="C4999" t="s">
        <v>309</v>
      </c>
      <c r="D4999" t="s">
        <v>477</v>
      </c>
      <c r="E4999" t="s">
        <v>195</v>
      </c>
      <c r="F4999" t="s">
        <v>196</v>
      </c>
      <c r="G4999">
        <v>8</v>
      </c>
      <c r="H4999" t="s">
        <v>245</v>
      </c>
      <c r="I4999" t="s">
        <v>525</v>
      </c>
      <c r="J4999" t="s">
        <v>259</v>
      </c>
      <c r="K4999" s="142">
        <v>186</v>
      </c>
      <c r="L4999" s="326">
        <v>0.19314999878406519</v>
      </c>
      <c r="N4999" s="142">
        <v>2397</v>
      </c>
      <c r="O4999" s="326">
        <v>0.1953999996185303</v>
      </c>
      <c r="Q4999" s="142">
        <v>23351</v>
      </c>
      <c r="R4999" s="326">
        <v>0.18925000727176669</v>
      </c>
    </row>
    <row r="5000" spans="1:19" x14ac:dyDescent="0.25">
      <c r="A5000" t="s">
        <v>478</v>
      </c>
      <c r="B5000" t="s">
        <v>284</v>
      </c>
      <c r="C5000" t="s">
        <v>309</v>
      </c>
      <c r="D5000" t="s">
        <v>477</v>
      </c>
      <c r="E5000" t="s">
        <v>195</v>
      </c>
      <c r="F5000" t="s">
        <v>196</v>
      </c>
      <c r="G5000" s="133">
        <v>8</v>
      </c>
      <c r="H5000" t="s">
        <v>245</v>
      </c>
      <c r="I5000" t="s">
        <v>525</v>
      </c>
      <c r="J5000" t="s">
        <v>260</v>
      </c>
      <c r="K5000" s="327">
        <v>117</v>
      </c>
      <c r="L5000" s="326">
        <v>0.1215000003576279</v>
      </c>
      <c r="N5000" s="327">
        <v>1755</v>
      </c>
      <c r="O5000" s="326">
        <v>0.14306999742984769</v>
      </c>
      <c r="Q5000" s="327">
        <v>17285</v>
      </c>
      <c r="R5000" s="326">
        <v>0.14009000360965729</v>
      </c>
      <c r="S5000" s="325"/>
    </row>
    <row r="5001" spans="1:19" x14ac:dyDescent="0.25">
      <c r="A5001" t="s">
        <v>478</v>
      </c>
      <c r="B5001" t="s">
        <v>284</v>
      </c>
      <c r="C5001" t="s">
        <v>309</v>
      </c>
      <c r="D5001" t="s">
        <v>477</v>
      </c>
      <c r="E5001" t="s">
        <v>195</v>
      </c>
      <c r="F5001" t="s">
        <v>196</v>
      </c>
      <c r="G5001" s="133">
        <v>8</v>
      </c>
      <c r="H5001" t="s">
        <v>245</v>
      </c>
      <c r="I5001" t="s">
        <v>521</v>
      </c>
      <c r="J5001" t="s">
        <v>524</v>
      </c>
      <c r="K5001" s="327">
        <v>766</v>
      </c>
      <c r="L5001" s="326">
        <v>0.79543000459671021</v>
      </c>
      <c r="M5001" s="326">
        <v>0.82100999355316162</v>
      </c>
      <c r="N5001" s="327">
        <v>9789</v>
      </c>
      <c r="O5001" s="326">
        <v>0.79799002408981323</v>
      </c>
      <c r="P5001" s="326">
        <v>0.82837998867034912</v>
      </c>
      <c r="Q5001" s="327">
        <v>99716</v>
      </c>
      <c r="R5001" s="326">
        <v>0.80817002058029175</v>
      </c>
      <c r="S5001" s="325">
        <v>0.84360998868942261</v>
      </c>
    </row>
    <row r="5002" spans="1:19" x14ac:dyDescent="0.25">
      <c r="A5002" t="s">
        <v>478</v>
      </c>
      <c r="B5002" t="s">
        <v>284</v>
      </c>
      <c r="C5002" t="s">
        <v>309</v>
      </c>
      <c r="D5002" t="s">
        <v>477</v>
      </c>
      <c r="E5002" t="s">
        <v>195</v>
      </c>
      <c r="F5002" t="s">
        <v>196</v>
      </c>
      <c r="G5002">
        <v>8</v>
      </c>
      <c r="H5002" t="s">
        <v>245</v>
      </c>
      <c r="I5002" t="s">
        <v>521</v>
      </c>
      <c r="J5002" t="s">
        <v>523</v>
      </c>
      <c r="K5002" s="142">
        <v>101</v>
      </c>
      <c r="L5002" s="326">
        <v>0.1048799976706505</v>
      </c>
      <c r="M5002" s="326">
        <v>0.1082499995827675</v>
      </c>
      <c r="N5002" s="142">
        <v>1188</v>
      </c>
      <c r="O5002" s="326">
        <v>9.6850000321865082E-2</v>
      </c>
      <c r="P5002" s="326">
        <v>0.1005299985408783</v>
      </c>
      <c r="Q5002" s="142">
        <v>10969</v>
      </c>
      <c r="R5002" s="326">
        <v>8.8899999856948853E-2</v>
      </c>
      <c r="S5002" s="326">
        <v>9.2799998819828033E-2</v>
      </c>
    </row>
    <row r="5003" spans="1:19" x14ac:dyDescent="0.25">
      <c r="A5003" t="s">
        <v>478</v>
      </c>
      <c r="B5003" t="s">
        <v>284</v>
      </c>
      <c r="C5003" t="s">
        <v>309</v>
      </c>
      <c r="D5003" t="s">
        <v>477</v>
      </c>
      <c r="E5003" t="s">
        <v>195</v>
      </c>
      <c r="F5003" t="s">
        <v>196</v>
      </c>
      <c r="G5003">
        <v>8</v>
      </c>
      <c r="H5003" t="s">
        <v>245</v>
      </c>
      <c r="I5003" t="s">
        <v>521</v>
      </c>
      <c r="J5003" t="s">
        <v>522</v>
      </c>
      <c r="K5003" s="142">
        <v>66</v>
      </c>
      <c r="L5003" s="326">
        <v>6.8539999425411224E-2</v>
      </c>
      <c r="M5003" s="326">
        <v>7.0739999413490295E-2</v>
      </c>
      <c r="N5003" s="142">
        <v>840</v>
      </c>
      <c r="O5003" s="326">
        <v>6.8479999899864197E-2</v>
      </c>
      <c r="P5003" s="326">
        <v>7.1079999208450317E-2</v>
      </c>
      <c r="Q5003" s="142">
        <v>7517</v>
      </c>
      <c r="R5003" s="326">
        <v>6.0920000076293952E-2</v>
      </c>
      <c r="S5003" s="326">
        <v>6.3589997589588165E-2</v>
      </c>
    </row>
    <row r="5004" spans="1:19" x14ac:dyDescent="0.25">
      <c r="A5004" t="s">
        <v>478</v>
      </c>
      <c r="B5004" t="s">
        <v>284</v>
      </c>
      <c r="C5004" t="s">
        <v>309</v>
      </c>
      <c r="D5004" t="s">
        <v>477</v>
      </c>
      <c r="E5004" t="s">
        <v>195</v>
      </c>
      <c r="F5004" t="s">
        <v>196</v>
      </c>
      <c r="G5004" s="133">
        <v>8</v>
      </c>
      <c r="H5004" t="s">
        <v>245</v>
      </c>
      <c r="I5004" t="s">
        <v>521</v>
      </c>
      <c r="J5004" t="s">
        <v>438</v>
      </c>
      <c r="K5004" s="327">
        <v>30</v>
      </c>
      <c r="L5004" s="326">
        <v>3.1150000169873241E-2</v>
      </c>
      <c r="N5004" s="327">
        <v>450</v>
      </c>
      <c r="O5004" s="326">
        <v>3.6680001765489578E-2</v>
      </c>
      <c r="Q5004" s="327">
        <v>5183</v>
      </c>
      <c r="R5004" s="326">
        <v>4.2010001838207238E-2</v>
      </c>
      <c r="S5004" s="325"/>
    </row>
    <row r="5005" spans="1:19" x14ac:dyDescent="0.25">
      <c r="A5005" t="s">
        <v>478</v>
      </c>
      <c r="B5005" t="s">
        <v>284</v>
      </c>
      <c r="C5005" t="s">
        <v>309</v>
      </c>
      <c r="D5005" t="s">
        <v>477</v>
      </c>
      <c r="E5005" t="s">
        <v>195</v>
      </c>
      <c r="F5005" t="s">
        <v>196</v>
      </c>
      <c r="G5005">
        <v>8</v>
      </c>
      <c r="H5005" t="s">
        <v>245</v>
      </c>
      <c r="I5005" t="s">
        <v>517</v>
      </c>
      <c r="J5005" t="s">
        <v>520</v>
      </c>
      <c r="K5005" s="142">
        <v>325</v>
      </c>
      <c r="L5005" s="326">
        <v>0.33748999238014221</v>
      </c>
      <c r="N5005" s="142">
        <v>4270</v>
      </c>
      <c r="O5005" s="326">
        <v>0.34808999300003052</v>
      </c>
      <c r="Q5005" s="142">
        <v>43571</v>
      </c>
      <c r="R5005" s="326">
        <v>0.35313001275062561</v>
      </c>
    </row>
    <row r="5006" spans="1:19" x14ac:dyDescent="0.25">
      <c r="A5006" t="s">
        <v>478</v>
      </c>
      <c r="B5006" t="s">
        <v>284</v>
      </c>
      <c r="C5006" t="s">
        <v>309</v>
      </c>
      <c r="D5006" t="s">
        <v>477</v>
      </c>
      <c r="E5006" t="s">
        <v>195</v>
      </c>
      <c r="F5006" t="s">
        <v>196</v>
      </c>
      <c r="G5006">
        <v>8</v>
      </c>
      <c r="H5006" t="s">
        <v>245</v>
      </c>
      <c r="I5006" t="s">
        <v>517</v>
      </c>
      <c r="J5006" t="s">
        <v>519</v>
      </c>
      <c r="K5006" s="142">
        <v>272</v>
      </c>
      <c r="L5006" s="326">
        <v>0.28244999051094061</v>
      </c>
      <c r="N5006" s="142">
        <v>3432</v>
      </c>
      <c r="O5006" s="326">
        <v>0.27978000044822687</v>
      </c>
      <c r="Q5006" s="142">
        <v>34904</v>
      </c>
      <c r="R5006" s="326">
        <v>0.28288999199867249</v>
      </c>
    </row>
    <row r="5007" spans="1:19" x14ac:dyDescent="0.25">
      <c r="A5007" t="s">
        <v>478</v>
      </c>
      <c r="B5007" t="s">
        <v>284</v>
      </c>
      <c r="C5007" t="s">
        <v>309</v>
      </c>
      <c r="D5007" t="s">
        <v>477</v>
      </c>
      <c r="E5007" t="s">
        <v>195</v>
      </c>
      <c r="F5007" t="s">
        <v>196</v>
      </c>
      <c r="G5007">
        <v>8</v>
      </c>
      <c r="H5007" t="s">
        <v>245</v>
      </c>
      <c r="I5007" t="s">
        <v>517</v>
      </c>
      <c r="J5007" t="s">
        <v>518</v>
      </c>
      <c r="K5007" s="142">
        <v>366</v>
      </c>
      <c r="L5007" s="326">
        <v>0.38005998730659479</v>
      </c>
      <c r="N5007" s="142">
        <v>4565</v>
      </c>
      <c r="O5007" s="326">
        <v>0.37213999032974238</v>
      </c>
      <c r="Q5007" s="142">
        <v>44910</v>
      </c>
      <c r="R5007" s="326">
        <v>0.3639799952507019</v>
      </c>
    </row>
    <row r="5008" spans="1:19" x14ac:dyDescent="0.25">
      <c r="A5008" t="s">
        <v>478</v>
      </c>
      <c r="B5008" t="s">
        <v>284</v>
      </c>
      <c r="C5008" t="s">
        <v>309</v>
      </c>
      <c r="D5008" t="s">
        <v>477</v>
      </c>
      <c r="E5008" t="s">
        <v>195</v>
      </c>
      <c r="F5008" t="s">
        <v>196</v>
      </c>
      <c r="G5008">
        <v>8</v>
      </c>
      <c r="H5008" t="s">
        <v>245</v>
      </c>
      <c r="I5008" t="s">
        <v>513</v>
      </c>
      <c r="J5008" t="s">
        <v>516</v>
      </c>
      <c r="K5008" s="142">
        <v>29</v>
      </c>
      <c r="L5008" s="326">
        <v>3.010999970138073E-2</v>
      </c>
      <c r="M5008" s="326">
        <v>3.0689999461174011E-2</v>
      </c>
      <c r="N5008" s="142">
        <v>392</v>
      </c>
      <c r="O5008" s="326">
        <v>3.1959999352693558E-2</v>
      </c>
      <c r="P5008" s="326">
        <v>3.4669999033212662E-2</v>
      </c>
      <c r="Q5008" s="142">
        <v>4179</v>
      </c>
      <c r="R5008" s="326">
        <v>3.3870000392198563E-2</v>
      </c>
      <c r="S5008" s="326">
        <v>3.8320001214742661E-2</v>
      </c>
    </row>
    <row r="5009" spans="1:19" x14ac:dyDescent="0.25">
      <c r="A5009" t="s">
        <v>478</v>
      </c>
      <c r="B5009" t="s">
        <v>284</v>
      </c>
      <c r="C5009" t="s">
        <v>309</v>
      </c>
      <c r="D5009" t="s">
        <v>477</v>
      </c>
      <c r="E5009" t="s">
        <v>195</v>
      </c>
      <c r="F5009" t="s">
        <v>196</v>
      </c>
      <c r="G5009">
        <v>8</v>
      </c>
      <c r="H5009" t="s">
        <v>245</v>
      </c>
      <c r="I5009" t="s">
        <v>513</v>
      </c>
      <c r="J5009" t="s">
        <v>515</v>
      </c>
      <c r="K5009" s="142">
        <v>82</v>
      </c>
      <c r="L5009" s="326">
        <v>8.5150003433227539E-2</v>
      </c>
      <c r="M5009" s="326">
        <v>8.6769998073577881E-2</v>
      </c>
      <c r="N5009" s="142">
        <v>1311</v>
      </c>
      <c r="O5009" s="326">
        <v>0.1068700030446053</v>
      </c>
      <c r="P5009" s="326">
        <v>0.11596000194549561</v>
      </c>
      <c r="Q5009" s="142">
        <v>13286</v>
      </c>
      <c r="R5009" s="326">
        <v>0.1076800003647804</v>
      </c>
      <c r="S5009" s="326">
        <v>0.12182000279426571</v>
      </c>
    </row>
    <row r="5010" spans="1:19" x14ac:dyDescent="0.25">
      <c r="A5010" t="s">
        <v>478</v>
      </c>
      <c r="B5010" t="s">
        <v>284</v>
      </c>
      <c r="C5010" t="s">
        <v>309</v>
      </c>
      <c r="D5010" t="s">
        <v>477</v>
      </c>
      <c r="E5010" t="s">
        <v>195</v>
      </c>
      <c r="F5010" t="s">
        <v>196</v>
      </c>
      <c r="G5010" s="133">
        <v>8</v>
      </c>
      <c r="H5010" t="s">
        <v>245</v>
      </c>
      <c r="I5010" t="s">
        <v>513</v>
      </c>
      <c r="J5010" t="s">
        <v>514</v>
      </c>
      <c r="K5010" s="327">
        <v>834</v>
      </c>
      <c r="L5010" s="326">
        <v>0.86603999137878418</v>
      </c>
      <c r="M5010" s="326">
        <v>0.88253998756408691</v>
      </c>
      <c r="N5010" s="327">
        <v>9603</v>
      </c>
      <c r="O5010" s="326">
        <v>0.78282999992370605</v>
      </c>
      <c r="P5010" s="326">
        <v>0.84937000274658203</v>
      </c>
      <c r="Q5010" s="327">
        <v>91601</v>
      </c>
      <c r="R5010" s="326">
        <v>0.74239999055862427</v>
      </c>
      <c r="S5010" s="325">
        <v>0.83986997604370117</v>
      </c>
    </row>
    <row r="5011" spans="1:19" x14ac:dyDescent="0.25">
      <c r="A5011" t="s">
        <v>478</v>
      </c>
      <c r="B5011" t="s">
        <v>284</v>
      </c>
      <c r="C5011" t="s">
        <v>309</v>
      </c>
      <c r="D5011" t="s">
        <v>477</v>
      </c>
      <c r="E5011" t="s">
        <v>195</v>
      </c>
      <c r="F5011" t="s">
        <v>196</v>
      </c>
      <c r="G5011" s="133">
        <v>8</v>
      </c>
      <c r="H5011" t="s">
        <v>245</v>
      </c>
      <c r="I5011" t="s">
        <v>513</v>
      </c>
      <c r="J5011" t="s">
        <v>512</v>
      </c>
      <c r="K5011" s="327">
        <v>18</v>
      </c>
      <c r="L5011" s="326">
        <v>1.8689999356865879E-2</v>
      </c>
      <c r="N5011" s="327">
        <v>961</v>
      </c>
      <c r="O5011" s="326">
        <v>7.8340001404285431E-2</v>
      </c>
      <c r="Q5011" s="327">
        <v>14319</v>
      </c>
      <c r="R5011" s="326">
        <v>0.11604999750852581</v>
      </c>
      <c r="S5011" s="325"/>
    </row>
    <row r="5012" spans="1:19" x14ac:dyDescent="0.25">
      <c r="A5012" t="s">
        <v>478</v>
      </c>
      <c r="B5012" t="s">
        <v>284</v>
      </c>
      <c r="C5012" t="s">
        <v>309</v>
      </c>
      <c r="D5012" t="s">
        <v>477</v>
      </c>
      <c r="E5012" t="s">
        <v>195</v>
      </c>
      <c r="F5012" t="s">
        <v>196</v>
      </c>
      <c r="G5012" s="133">
        <v>8</v>
      </c>
      <c r="H5012" t="s">
        <v>245</v>
      </c>
      <c r="I5012" t="s">
        <v>575</v>
      </c>
      <c r="J5012" t="s">
        <v>511</v>
      </c>
      <c r="K5012" s="327">
        <v>78</v>
      </c>
      <c r="L5012" s="326">
        <v>8.1000000238418579E-2</v>
      </c>
      <c r="M5012" s="326">
        <v>8.4780000150203705E-2</v>
      </c>
      <c r="N5012" s="327">
        <v>756</v>
      </c>
      <c r="O5012" s="326">
        <v>6.1629999428987503E-2</v>
      </c>
      <c r="P5012" s="326">
        <v>6.4429998397827148E-2</v>
      </c>
      <c r="Q5012" s="327">
        <v>5100</v>
      </c>
      <c r="R5012" s="326">
        <v>4.1329998522996902E-2</v>
      </c>
      <c r="S5012" s="325">
        <v>4.4070001691579819E-2</v>
      </c>
    </row>
    <row r="5013" spans="1:19" x14ac:dyDescent="0.25">
      <c r="A5013" t="s">
        <v>478</v>
      </c>
      <c r="B5013" t="s">
        <v>284</v>
      </c>
      <c r="C5013" t="s">
        <v>309</v>
      </c>
      <c r="D5013" t="s">
        <v>477</v>
      </c>
      <c r="E5013" t="s">
        <v>195</v>
      </c>
      <c r="F5013" t="s">
        <v>196</v>
      </c>
      <c r="G5013">
        <v>8</v>
      </c>
      <c r="H5013" t="s">
        <v>245</v>
      </c>
      <c r="I5013" t="s">
        <v>575</v>
      </c>
      <c r="J5013" t="s">
        <v>510</v>
      </c>
      <c r="K5013" s="142">
        <v>21</v>
      </c>
      <c r="L5013" s="326">
        <v>2.181000076234341E-2</v>
      </c>
      <c r="M5013" s="326">
        <v>2.2830000147223469E-2</v>
      </c>
      <c r="N5013" s="142">
        <v>297</v>
      </c>
      <c r="O5013" s="326">
        <v>2.4210000410675999E-2</v>
      </c>
      <c r="P5013" s="326">
        <v>2.5310000404715541E-2</v>
      </c>
      <c r="Q5013" s="142">
        <v>2781</v>
      </c>
      <c r="R5013" s="326">
        <v>2.2539999336004261E-2</v>
      </c>
      <c r="S5013" s="326">
        <v>2.4029999971389771E-2</v>
      </c>
    </row>
    <row r="5014" spans="1:19" x14ac:dyDescent="0.25">
      <c r="A5014" t="s">
        <v>478</v>
      </c>
      <c r="B5014" t="s">
        <v>284</v>
      </c>
      <c r="C5014" t="s">
        <v>309</v>
      </c>
      <c r="D5014" t="s">
        <v>477</v>
      </c>
      <c r="E5014" t="s">
        <v>195</v>
      </c>
      <c r="F5014" t="s">
        <v>196</v>
      </c>
      <c r="G5014" s="133">
        <v>8</v>
      </c>
      <c r="H5014" t="s">
        <v>245</v>
      </c>
      <c r="I5014" t="s">
        <v>575</v>
      </c>
      <c r="J5014" t="s">
        <v>509</v>
      </c>
      <c r="K5014" s="327">
        <v>5</v>
      </c>
      <c r="L5014" s="326">
        <v>5.1899999380111694E-3</v>
      </c>
      <c r="M5014" s="326">
        <v>5.429999902844429E-3</v>
      </c>
      <c r="N5014" s="327">
        <v>101</v>
      </c>
      <c r="O5014" s="326">
        <v>8.229999803006649E-3</v>
      </c>
      <c r="P5014" s="326">
        <v>8.6099999025464058E-3</v>
      </c>
      <c r="Q5014" s="327">
        <v>909</v>
      </c>
      <c r="R5014" s="326">
        <v>7.3699997738003731E-3</v>
      </c>
      <c r="S5014" s="325">
        <v>7.8499997034668922E-3</v>
      </c>
    </row>
    <row r="5015" spans="1:19" x14ac:dyDescent="0.25">
      <c r="A5015" t="s">
        <v>478</v>
      </c>
      <c r="B5015" t="s">
        <v>284</v>
      </c>
      <c r="C5015" t="s">
        <v>309</v>
      </c>
      <c r="D5015" t="s">
        <v>477</v>
      </c>
      <c r="E5015" t="s">
        <v>195</v>
      </c>
      <c r="F5015" t="s">
        <v>196</v>
      </c>
      <c r="G5015" s="133">
        <v>8</v>
      </c>
      <c r="H5015" t="s">
        <v>245</v>
      </c>
      <c r="I5015" t="s">
        <v>575</v>
      </c>
      <c r="J5015" t="s">
        <v>508</v>
      </c>
      <c r="K5015" s="327">
        <v>26</v>
      </c>
      <c r="L5015" s="326">
        <v>2.700000070035458E-2</v>
      </c>
      <c r="M5015" s="326">
        <v>2.8260000050067902E-2</v>
      </c>
      <c r="N5015" s="327">
        <v>142</v>
      </c>
      <c r="O5015" s="326">
        <v>1.157999970018864E-2</v>
      </c>
      <c r="P5015" s="326">
        <v>1.2099999934434891E-2</v>
      </c>
      <c r="Q5015" s="327">
        <v>2219</v>
      </c>
      <c r="R5015" s="326">
        <v>1.7980000004172329E-2</v>
      </c>
      <c r="S5015" s="325">
        <v>1.9169999286532399E-2</v>
      </c>
    </row>
    <row r="5016" spans="1:19" x14ac:dyDescent="0.25">
      <c r="A5016" t="s">
        <v>478</v>
      </c>
      <c r="B5016" t="s">
        <v>284</v>
      </c>
      <c r="C5016" t="s">
        <v>309</v>
      </c>
      <c r="D5016" t="s">
        <v>477</v>
      </c>
      <c r="E5016" t="s">
        <v>195</v>
      </c>
      <c r="F5016" t="s">
        <v>196</v>
      </c>
      <c r="G5016" s="133">
        <v>8</v>
      </c>
      <c r="H5016" t="s">
        <v>245</v>
      </c>
      <c r="I5016" t="s">
        <v>575</v>
      </c>
      <c r="J5016" t="s">
        <v>438</v>
      </c>
      <c r="K5016" s="327">
        <v>43</v>
      </c>
      <c r="L5016" s="326">
        <v>4.4649999588727951E-2</v>
      </c>
      <c r="N5016" s="327">
        <v>534</v>
      </c>
      <c r="O5016" s="326">
        <v>4.3529998511075967E-2</v>
      </c>
      <c r="Q5016" s="327">
        <v>7648</v>
      </c>
      <c r="R5016" s="326">
        <v>6.1980001628398902E-2</v>
      </c>
      <c r="S5016" s="325"/>
    </row>
    <row r="5017" spans="1:19" x14ac:dyDescent="0.25">
      <c r="A5017" t="s">
        <v>478</v>
      </c>
      <c r="B5017" t="s">
        <v>284</v>
      </c>
      <c r="C5017" t="s">
        <v>309</v>
      </c>
      <c r="D5017" t="s">
        <v>477</v>
      </c>
      <c r="E5017" t="s">
        <v>195</v>
      </c>
      <c r="F5017" t="s">
        <v>196</v>
      </c>
      <c r="G5017" s="133">
        <v>8</v>
      </c>
      <c r="H5017" t="s">
        <v>245</v>
      </c>
      <c r="I5017" t="s">
        <v>575</v>
      </c>
      <c r="J5017" t="s">
        <v>507</v>
      </c>
      <c r="K5017" s="327">
        <v>790</v>
      </c>
      <c r="L5017" s="326">
        <v>0.82034999132156372</v>
      </c>
      <c r="M5017" s="326">
        <v>0.8586999773979187</v>
      </c>
      <c r="N5017" s="327">
        <v>10437</v>
      </c>
      <c r="O5017" s="326">
        <v>0.85082000494003296</v>
      </c>
      <c r="P5017" s="326">
        <v>0.88954001665115356</v>
      </c>
      <c r="Q5017" s="327">
        <v>104728</v>
      </c>
      <c r="R5017" s="326">
        <v>0.84878998994827271</v>
      </c>
      <c r="S5017" s="325">
        <v>0.90487998723983765</v>
      </c>
    </row>
    <row r="5018" spans="1:19" x14ac:dyDescent="0.25">
      <c r="A5018" t="s">
        <v>478</v>
      </c>
      <c r="B5018" t="s">
        <v>284</v>
      </c>
      <c r="C5018" t="s">
        <v>309</v>
      </c>
      <c r="D5018" t="s">
        <v>477</v>
      </c>
      <c r="E5018" t="s">
        <v>195</v>
      </c>
      <c r="F5018" t="s">
        <v>196</v>
      </c>
      <c r="G5018" s="133">
        <v>8</v>
      </c>
      <c r="H5018" t="s">
        <v>245</v>
      </c>
      <c r="I5018" t="s">
        <v>576</v>
      </c>
      <c r="J5018" t="s">
        <v>485</v>
      </c>
      <c r="K5018" s="327">
        <v>0</v>
      </c>
      <c r="L5018" s="326">
        <v>0</v>
      </c>
      <c r="N5018" s="327">
        <v>0</v>
      </c>
      <c r="O5018" s="326">
        <v>0</v>
      </c>
      <c r="P5018" s="326">
        <v>0</v>
      </c>
      <c r="Q5018" s="327">
        <v>2</v>
      </c>
      <c r="R5018" s="326">
        <v>1.99999994947575E-5</v>
      </c>
      <c r="S5018" s="325">
        <v>0.5</v>
      </c>
    </row>
    <row r="5019" spans="1:19" x14ac:dyDescent="0.25">
      <c r="A5019" t="s">
        <v>478</v>
      </c>
      <c r="B5019" t="s">
        <v>284</v>
      </c>
      <c r="C5019" t="s">
        <v>309</v>
      </c>
      <c r="D5019" t="s">
        <v>477</v>
      </c>
      <c r="E5019" t="s">
        <v>195</v>
      </c>
      <c r="F5019" t="s">
        <v>196</v>
      </c>
      <c r="G5019" s="133">
        <v>8</v>
      </c>
      <c r="H5019" t="s">
        <v>245</v>
      </c>
      <c r="I5019" t="s">
        <v>576</v>
      </c>
      <c r="J5019" t="s">
        <v>484</v>
      </c>
      <c r="K5019" s="327">
        <v>0</v>
      </c>
      <c r="L5019" s="326">
        <v>0</v>
      </c>
      <c r="N5019" s="327">
        <v>2</v>
      </c>
      <c r="O5019" s="326">
        <v>1.5999999595806E-4</v>
      </c>
      <c r="P5019" s="326">
        <v>1</v>
      </c>
      <c r="Q5019" s="327">
        <v>2</v>
      </c>
      <c r="R5019" s="326">
        <v>1.99999994947575E-5</v>
      </c>
      <c r="S5019" s="325">
        <v>0.5</v>
      </c>
    </row>
    <row r="5020" spans="1:19" x14ac:dyDescent="0.25">
      <c r="A5020" t="s">
        <v>478</v>
      </c>
      <c r="B5020" t="s">
        <v>284</v>
      </c>
      <c r="C5020" t="s">
        <v>309</v>
      </c>
      <c r="D5020" t="s">
        <v>477</v>
      </c>
      <c r="E5020" t="s">
        <v>195</v>
      </c>
      <c r="F5020" t="s">
        <v>196</v>
      </c>
      <c r="G5020" s="133">
        <v>8</v>
      </c>
      <c r="H5020" t="s">
        <v>245</v>
      </c>
      <c r="I5020" t="s">
        <v>576</v>
      </c>
      <c r="J5020" t="s">
        <v>438</v>
      </c>
      <c r="K5020" s="327">
        <v>963</v>
      </c>
      <c r="L5020" s="326">
        <v>1</v>
      </c>
      <c r="N5020" s="327">
        <v>12265</v>
      </c>
      <c r="O5020" s="326">
        <v>0.99984002113342285</v>
      </c>
      <c r="Q5020" s="327">
        <v>123381</v>
      </c>
      <c r="R5020" s="326">
        <v>0.99997001886367798</v>
      </c>
      <c r="S5020" s="325"/>
    </row>
    <row r="5021" spans="1:19" x14ac:dyDescent="0.25">
      <c r="A5021" t="s">
        <v>478</v>
      </c>
      <c r="B5021" t="s">
        <v>284</v>
      </c>
      <c r="C5021" t="s">
        <v>309</v>
      </c>
      <c r="D5021" t="s">
        <v>477</v>
      </c>
      <c r="E5021" t="s">
        <v>195</v>
      </c>
      <c r="F5021" t="s">
        <v>196</v>
      </c>
      <c r="G5021" s="133">
        <v>8</v>
      </c>
      <c r="H5021" t="s">
        <v>245</v>
      </c>
      <c r="I5021" t="s">
        <v>504</v>
      </c>
      <c r="J5021" t="s">
        <v>506</v>
      </c>
      <c r="K5021" s="327">
        <v>18</v>
      </c>
      <c r="L5021" s="326">
        <v>1.8689999356865879E-2</v>
      </c>
      <c r="N5021" s="327">
        <v>961</v>
      </c>
      <c r="O5021" s="326">
        <v>7.8340001404285431E-2</v>
      </c>
      <c r="Q5021" s="327">
        <v>14319</v>
      </c>
      <c r="R5021" s="326">
        <v>0.11604999750852581</v>
      </c>
      <c r="S5021" s="325"/>
    </row>
    <row r="5022" spans="1:19" x14ac:dyDescent="0.25">
      <c r="A5022" t="s">
        <v>478</v>
      </c>
      <c r="B5022" t="s">
        <v>284</v>
      </c>
      <c r="C5022" t="s">
        <v>309</v>
      </c>
      <c r="D5022" t="s">
        <v>477</v>
      </c>
      <c r="E5022" t="s">
        <v>195</v>
      </c>
      <c r="F5022" t="s">
        <v>196</v>
      </c>
      <c r="G5022" s="133">
        <v>8</v>
      </c>
      <c r="H5022" t="s">
        <v>245</v>
      </c>
      <c r="I5022" t="s">
        <v>504</v>
      </c>
      <c r="J5022" t="s">
        <v>424</v>
      </c>
      <c r="K5022" s="327">
        <v>82</v>
      </c>
      <c r="L5022" s="326">
        <v>8.5150003433227539E-2</v>
      </c>
      <c r="M5022" s="326">
        <v>8.6769998073577881E-2</v>
      </c>
      <c r="N5022" s="327">
        <v>1311</v>
      </c>
      <c r="O5022" s="326">
        <v>0.1068700030446053</v>
      </c>
      <c r="P5022" s="326">
        <v>0.11596000194549561</v>
      </c>
      <c r="Q5022" s="327">
        <v>13286</v>
      </c>
      <c r="R5022" s="326">
        <v>0.1076800003647804</v>
      </c>
      <c r="S5022" s="325">
        <v>0.12182000279426571</v>
      </c>
    </row>
    <row r="5023" spans="1:19" x14ac:dyDescent="0.25">
      <c r="A5023" t="s">
        <v>478</v>
      </c>
      <c r="B5023" t="s">
        <v>284</v>
      </c>
      <c r="C5023" t="s">
        <v>309</v>
      </c>
      <c r="D5023" t="s">
        <v>477</v>
      </c>
      <c r="E5023" t="s">
        <v>195</v>
      </c>
      <c r="F5023" t="s">
        <v>196</v>
      </c>
      <c r="G5023" s="133">
        <v>8</v>
      </c>
      <c r="H5023" t="s">
        <v>245</v>
      </c>
      <c r="I5023" t="s">
        <v>504</v>
      </c>
      <c r="J5023" t="s">
        <v>455</v>
      </c>
      <c r="K5023" s="327">
        <v>312</v>
      </c>
      <c r="L5023" s="326">
        <v>0.32398998737335211</v>
      </c>
      <c r="M5023" s="326">
        <v>0.330159991979599</v>
      </c>
      <c r="N5023" s="327">
        <v>4319</v>
      </c>
      <c r="O5023" s="326">
        <v>0.35207998752593989</v>
      </c>
      <c r="P5023" s="326">
        <v>0.38201001286506647</v>
      </c>
      <c r="Q5023" s="327">
        <v>43045</v>
      </c>
      <c r="R5023" s="326">
        <v>0.34887000918388372</v>
      </c>
      <c r="S5023" s="325">
        <v>0.39467000961303711</v>
      </c>
    </row>
    <row r="5024" spans="1:19" x14ac:dyDescent="0.25">
      <c r="A5024" t="s">
        <v>478</v>
      </c>
      <c r="B5024" t="s">
        <v>284</v>
      </c>
      <c r="C5024" t="s">
        <v>309</v>
      </c>
      <c r="D5024" t="s">
        <v>477</v>
      </c>
      <c r="E5024" t="s">
        <v>195</v>
      </c>
      <c r="F5024" t="s">
        <v>196</v>
      </c>
      <c r="G5024" s="133">
        <v>8</v>
      </c>
      <c r="H5024" t="s">
        <v>245</v>
      </c>
      <c r="I5024" t="s">
        <v>504</v>
      </c>
      <c r="J5024" t="s">
        <v>505</v>
      </c>
      <c r="K5024" s="327">
        <v>455</v>
      </c>
      <c r="L5024" s="326">
        <v>0.47247999906539923</v>
      </c>
      <c r="M5024" s="326">
        <v>0.48148000240325928</v>
      </c>
      <c r="N5024" s="327">
        <v>4637</v>
      </c>
      <c r="O5024" s="326">
        <v>0.37801000475883478</v>
      </c>
      <c r="P5024" s="326">
        <v>0.41014000773429871</v>
      </c>
      <c r="Q5024" s="327">
        <v>42835</v>
      </c>
      <c r="R5024" s="326">
        <v>0.34716999530792242</v>
      </c>
      <c r="S5024" s="325">
        <v>0.39274001121521002</v>
      </c>
    </row>
    <row r="5025" spans="1:19" x14ac:dyDescent="0.25">
      <c r="A5025" t="s">
        <v>478</v>
      </c>
      <c r="B5025" t="s">
        <v>284</v>
      </c>
      <c r="C5025" t="s">
        <v>309</v>
      </c>
      <c r="D5025" t="s">
        <v>477</v>
      </c>
      <c r="E5025" t="s">
        <v>195</v>
      </c>
      <c r="F5025" t="s">
        <v>196</v>
      </c>
      <c r="G5025" s="133">
        <v>8</v>
      </c>
      <c r="H5025" t="s">
        <v>245</v>
      </c>
      <c r="I5025" t="s">
        <v>504</v>
      </c>
      <c r="J5025" t="s">
        <v>503</v>
      </c>
      <c r="K5025" s="327">
        <v>96</v>
      </c>
      <c r="L5025" s="326">
        <v>9.9689997732639313E-2</v>
      </c>
      <c r="M5025" s="326">
        <v>0.1015900000929832</v>
      </c>
      <c r="N5025" s="327">
        <v>1039</v>
      </c>
      <c r="O5025" s="326">
        <v>8.4700003266334534E-2</v>
      </c>
      <c r="P5025" s="326">
        <v>9.1899998486042023E-2</v>
      </c>
      <c r="Q5025" s="327">
        <v>9900</v>
      </c>
      <c r="R5025" s="326">
        <v>8.0239996314048767E-2</v>
      </c>
      <c r="S5025" s="325">
        <v>9.0769998729228973E-2</v>
      </c>
    </row>
    <row r="5026" spans="1:19" x14ac:dyDescent="0.25">
      <c r="A5026" t="s">
        <v>478</v>
      </c>
      <c r="B5026" t="s">
        <v>284</v>
      </c>
      <c r="C5026" t="s">
        <v>309</v>
      </c>
      <c r="D5026" t="s">
        <v>477</v>
      </c>
      <c r="E5026" t="s">
        <v>195</v>
      </c>
      <c r="F5026" t="s">
        <v>196</v>
      </c>
      <c r="G5026" s="133">
        <v>8</v>
      </c>
      <c r="H5026" t="s">
        <v>245</v>
      </c>
      <c r="I5026" t="s">
        <v>501</v>
      </c>
      <c r="J5026" t="s">
        <v>502</v>
      </c>
      <c r="K5026" s="327">
        <v>18</v>
      </c>
      <c r="L5026" s="326">
        <v>1.8689999356865879E-2</v>
      </c>
      <c r="N5026" s="327">
        <v>961</v>
      </c>
      <c r="O5026" s="326">
        <v>7.8340001404285431E-2</v>
      </c>
      <c r="Q5026" s="327">
        <v>14319</v>
      </c>
      <c r="R5026" s="326">
        <v>0.11604999750852581</v>
      </c>
      <c r="S5026" s="325"/>
    </row>
    <row r="5027" spans="1:19" x14ac:dyDescent="0.25">
      <c r="A5027" t="s">
        <v>478</v>
      </c>
      <c r="B5027" t="s">
        <v>284</v>
      </c>
      <c r="C5027" t="s">
        <v>309</v>
      </c>
      <c r="D5027" t="s">
        <v>477</v>
      </c>
      <c r="E5027" t="s">
        <v>195</v>
      </c>
      <c r="F5027" t="s">
        <v>196</v>
      </c>
      <c r="G5027">
        <v>8</v>
      </c>
      <c r="H5027" t="s">
        <v>245</v>
      </c>
      <c r="I5027" t="s">
        <v>501</v>
      </c>
      <c r="J5027" t="s">
        <v>500</v>
      </c>
      <c r="K5027" s="142">
        <v>945</v>
      </c>
      <c r="L5027" s="326">
        <v>0.98131000995635986</v>
      </c>
      <c r="M5027" s="326">
        <v>1</v>
      </c>
      <c r="N5027" s="142">
        <v>11306</v>
      </c>
      <c r="O5027" s="326">
        <v>0.92166000604629517</v>
      </c>
      <c r="P5027" s="326">
        <v>1</v>
      </c>
      <c r="Q5027" s="142">
        <v>109066</v>
      </c>
      <c r="R5027" s="326">
        <v>0.88394999504089355</v>
      </c>
      <c r="S5027" s="326">
        <v>1</v>
      </c>
    </row>
    <row r="5028" spans="1:19" x14ac:dyDescent="0.25">
      <c r="A5028" t="s">
        <v>478</v>
      </c>
      <c r="B5028" t="s">
        <v>284</v>
      </c>
      <c r="C5028" t="s">
        <v>309</v>
      </c>
      <c r="D5028" t="s">
        <v>477</v>
      </c>
      <c r="E5028" t="s">
        <v>195</v>
      </c>
      <c r="F5028" t="s">
        <v>196</v>
      </c>
      <c r="G5028" s="133">
        <v>8</v>
      </c>
      <c r="H5028" t="s">
        <v>245</v>
      </c>
      <c r="I5028" t="s">
        <v>577</v>
      </c>
      <c r="J5028" t="s">
        <v>493</v>
      </c>
      <c r="K5028" s="327">
        <v>168</v>
      </c>
      <c r="L5028" s="326">
        <v>0.17444999516010279</v>
      </c>
      <c r="N5028" s="327">
        <v>3568</v>
      </c>
      <c r="O5028" s="326">
        <v>0.29085999727249151</v>
      </c>
      <c r="Q5028" s="327">
        <v>45663</v>
      </c>
      <c r="R5028" s="326">
        <v>0.37009000778198242</v>
      </c>
      <c r="S5028" s="325"/>
    </row>
    <row r="5029" spans="1:19" x14ac:dyDescent="0.25">
      <c r="A5029" t="s">
        <v>478</v>
      </c>
      <c r="B5029" t="s">
        <v>284</v>
      </c>
      <c r="C5029" t="s">
        <v>309</v>
      </c>
      <c r="D5029" t="s">
        <v>477</v>
      </c>
      <c r="E5029" t="s">
        <v>195</v>
      </c>
      <c r="F5029" t="s">
        <v>196</v>
      </c>
      <c r="G5029" s="133">
        <v>8</v>
      </c>
      <c r="H5029" t="s">
        <v>245</v>
      </c>
      <c r="I5029" t="s">
        <v>577</v>
      </c>
      <c r="J5029" t="s">
        <v>492</v>
      </c>
      <c r="K5029" s="327">
        <v>630</v>
      </c>
      <c r="L5029" s="326">
        <v>0.65420997142791748</v>
      </c>
      <c r="M5029" s="326">
        <v>0.79245001077651978</v>
      </c>
      <c r="N5029" s="327">
        <v>6927</v>
      </c>
      <c r="O5029" s="326">
        <v>0.5646899938583374</v>
      </c>
      <c r="P5029" s="326">
        <v>0.79629999399185181</v>
      </c>
      <c r="Q5029" s="327">
        <v>63272</v>
      </c>
      <c r="R5029" s="326">
        <v>0.51279997825622559</v>
      </c>
      <c r="S5029" s="325">
        <v>0.81407999992370605</v>
      </c>
    </row>
    <row r="5030" spans="1:19" x14ac:dyDescent="0.25">
      <c r="A5030" t="s">
        <v>478</v>
      </c>
      <c r="B5030" t="s">
        <v>284</v>
      </c>
      <c r="C5030" t="s">
        <v>309</v>
      </c>
      <c r="D5030" t="s">
        <v>477</v>
      </c>
      <c r="E5030" t="s">
        <v>195</v>
      </c>
      <c r="F5030" t="s">
        <v>196</v>
      </c>
      <c r="G5030" s="133">
        <v>8</v>
      </c>
      <c r="H5030" t="s">
        <v>245</v>
      </c>
      <c r="I5030" t="s">
        <v>577</v>
      </c>
      <c r="J5030" t="s">
        <v>491</v>
      </c>
      <c r="K5030" s="327">
        <v>100</v>
      </c>
      <c r="L5030" s="326">
        <v>0.1038400009274483</v>
      </c>
      <c r="M5030" s="326">
        <v>0.125789999961853</v>
      </c>
      <c r="N5030" s="327">
        <v>1072</v>
      </c>
      <c r="O5030" s="326">
        <v>8.7389998137950897E-2</v>
      </c>
      <c r="P5030" s="326">
        <v>0.1232300028204918</v>
      </c>
      <c r="Q5030" s="327">
        <v>9186</v>
      </c>
      <c r="R5030" s="326">
        <v>7.4450001120567322E-2</v>
      </c>
      <c r="S5030" s="325">
        <v>0.11818999797105791</v>
      </c>
    </row>
    <row r="5031" spans="1:19" x14ac:dyDescent="0.25">
      <c r="A5031" t="s">
        <v>478</v>
      </c>
      <c r="B5031" t="s">
        <v>284</v>
      </c>
      <c r="C5031" t="s">
        <v>309</v>
      </c>
      <c r="D5031" t="s">
        <v>477</v>
      </c>
      <c r="E5031" t="s">
        <v>195</v>
      </c>
      <c r="F5031" t="s">
        <v>196</v>
      </c>
      <c r="G5031" s="133">
        <v>8</v>
      </c>
      <c r="H5031" t="s">
        <v>245</v>
      </c>
      <c r="I5031" t="s">
        <v>577</v>
      </c>
      <c r="J5031" t="s">
        <v>490</v>
      </c>
      <c r="K5031" s="327">
        <v>40</v>
      </c>
      <c r="L5031" s="326">
        <v>4.1540000587701797E-2</v>
      </c>
      <c r="M5031" s="326">
        <v>5.0310000777244568E-2</v>
      </c>
      <c r="N5031" s="327">
        <v>412</v>
      </c>
      <c r="O5031" s="326">
        <v>3.3590000122785568E-2</v>
      </c>
      <c r="P5031" s="326">
        <v>4.7359999269247062E-2</v>
      </c>
      <c r="Q5031" s="327">
        <v>3071</v>
      </c>
      <c r="R5031" s="326">
        <v>2.489000000059605E-2</v>
      </c>
      <c r="S5031" s="325">
        <v>3.9510000497102737E-2</v>
      </c>
    </row>
    <row r="5032" spans="1:19" x14ac:dyDescent="0.25">
      <c r="A5032" t="s">
        <v>478</v>
      </c>
      <c r="B5032" t="s">
        <v>284</v>
      </c>
      <c r="C5032" t="s">
        <v>309</v>
      </c>
      <c r="D5032" t="s">
        <v>477</v>
      </c>
      <c r="E5032" t="s">
        <v>195</v>
      </c>
      <c r="F5032" t="s">
        <v>196</v>
      </c>
      <c r="G5032" s="133">
        <v>8</v>
      </c>
      <c r="H5032" t="s">
        <v>245</v>
      </c>
      <c r="I5032" t="s">
        <v>577</v>
      </c>
      <c r="J5032" t="s">
        <v>489</v>
      </c>
      <c r="K5032" s="327">
        <v>20</v>
      </c>
      <c r="L5032" s="326">
        <v>2.0770000293850899E-2</v>
      </c>
      <c r="M5032" s="326">
        <v>2.515999972820282E-2</v>
      </c>
      <c r="N5032" s="327">
        <v>252</v>
      </c>
      <c r="O5032" s="326">
        <v>2.054000087082386E-2</v>
      </c>
      <c r="P5032" s="326">
        <v>2.8969999402761459E-2</v>
      </c>
      <c r="Q5032" s="327">
        <v>1819</v>
      </c>
      <c r="R5032" s="326">
        <v>1.473999954760075E-2</v>
      </c>
      <c r="S5032" s="325">
        <v>2.339999936521053E-2</v>
      </c>
    </row>
    <row r="5033" spans="1:19" x14ac:dyDescent="0.25">
      <c r="A5033" t="s">
        <v>478</v>
      </c>
      <c r="B5033" t="s">
        <v>284</v>
      </c>
      <c r="C5033" t="s">
        <v>309</v>
      </c>
      <c r="D5033" t="s">
        <v>477</v>
      </c>
      <c r="E5033" t="s">
        <v>195</v>
      </c>
      <c r="F5033" t="s">
        <v>196</v>
      </c>
      <c r="G5033">
        <v>8</v>
      </c>
      <c r="H5033" t="s">
        <v>245</v>
      </c>
      <c r="I5033" t="s">
        <v>577</v>
      </c>
      <c r="J5033" t="s">
        <v>488</v>
      </c>
      <c r="K5033" s="142">
        <v>5</v>
      </c>
      <c r="L5033" s="326">
        <v>5.1899999380111694E-3</v>
      </c>
      <c r="M5033" s="326">
        <v>6.289999932050705E-3</v>
      </c>
      <c r="N5033" s="142">
        <v>36</v>
      </c>
      <c r="O5033" s="326">
        <v>2.9299999587237831E-3</v>
      </c>
      <c r="P5033" s="326">
        <v>4.1399998590350151E-3</v>
      </c>
      <c r="Q5033" s="142">
        <v>374</v>
      </c>
      <c r="R5033" s="326">
        <v>3.03000002168119E-3</v>
      </c>
      <c r="S5033" s="326">
        <v>4.8099998384714127E-3</v>
      </c>
    </row>
    <row r="5034" spans="1:19" x14ac:dyDescent="0.25">
      <c r="A5034" t="s">
        <v>478</v>
      </c>
      <c r="B5034" t="s">
        <v>284</v>
      </c>
      <c r="C5034" t="s">
        <v>309</v>
      </c>
      <c r="D5034" t="s">
        <v>477</v>
      </c>
      <c r="E5034" t="s">
        <v>195</v>
      </c>
      <c r="F5034" t="s">
        <v>196</v>
      </c>
      <c r="G5034" s="133">
        <v>8</v>
      </c>
      <c r="H5034" t="s">
        <v>245</v>
      </c>
      <c r="I5034" t="s">
        <v>499</v>
      </c>
      <c r="J5034" t="s">
        <v>261</v>
      </c>
      <c r="K5034" s="327">
        <v>954</v>
      </c>
      <c r="L5034" s="326">
        <v>0.9906499981880188</v>
      </c>
      <c r="N5034" s="327">
        <v>12179</v>
      </c>
      <c r="O5034" s="326">
        <v>0.99282997846603394</v>
      </c>
      <c r="Q5034" s="327">
        <v>122496</v>
      </c>
      <c r="R5034" s="326">
        <v>0.99278998374938965</v>
      </c>
      <c r="S5034" s="325"/>
    </row>
    <row r="5035" spans="1:19" x14ac:dyDescent="0.25">
      <c r="A5035" t="s">
        <v>478</v>
      </c>
      <c r="B5035" t="s">
        <v>284</v>
      </c>
      <c r="C5035" t="s">
        <v>309</v>
      </c>
      <c r="D5035" t="s">
        <v>477</v>
      </c>
      <c r="E5035" t="s">
        <v>195</v>
      </c>
      <c r="F5035" t="s">
        <v>196</v>
      </c>
      <c r="G5035" s="133">
        <v>8</v>
      </c>
      <c r="H5035" t="s">
        <v>245</v>
      </c>
      <c r="I5035" t="s">
        <v>499</v>
      </c>
      <c r="J5035" t="s">
        <v>262</v>
      </c>
      <c r="K5035" s="327">
        <v>9</v>
      </c>
      <c r="L5035" s="326">
        <v>9.3499999493360519E-3</v>
      </c>
      <c r="N5035" s="327">
        <v>88</v>
      </c>
      <c r="O5035" s="326">
        <v>7.1700001135468483E-3</v>
      </c>
      <c r="Q5035" s="327">
        <v>889</v>
      </c>
      <c r="R5035" s="326">
        <v>7.2099999524652958E-3</v>
      </c>
      <c r="S5035" s="325"/>
    </row>
    <row r="5036" spans="1:19" x14ac:dyDescent="0.25">
      <c r="A5036" t="s">
        <v>478</v>
      </c>
      <c r="B5036" t="s">
        <v>284</v>
      </c>
      <c r="C5036" t="s">
        <v>309</v>
      </c>
      <c r="D5036" t="s">
        <v>477</v>
      </c>
      <c r="E5036" t="s">
        <v>195</v>
      </c>
      <c r="F5036" t="s">
        <v>196</v>
      </c>
      <c r="G5036" s="133">
        <v>8</v>
      </c>
      <c r="H5036" t="s">
        <v>245</v>
      </c>
      <c r="I5036" t="s">
        <v>578</v>
      </c>
      <c r="J5036" t="s">
        <v>498</v>
      </c>
      <c r="K5036" s="327">
        <v>147</v>
      </c>
      <c r="L5036" s="326">
        <v>0.15264999866485601</v>
      </c>
      <c r="N5036" s="327">
        <v>2713</v>
      </c>
      <c r="O5036" s="326">
        <v>0.2211599946022034</v>
      </c>
      <c r="Q5036" s="327">
        <v>17871</v>
      </c>
      <c r="R5036" s="326">
        <v>0.1448400020599365</v>
      </c>
      <c r="S5036" s="325"/>
    </row>
    <row r="5037" spans="1:19" x14ac:dyDescent="0.25">
      <c r="A5037" t="s">
        <v>478</v>
      </c>
      <c r="B5037" t="s">
        <v>284</v>
      </c>
      <c r="C5037" t="s">
        <v>309</v>
      </c>
      <c r="D5037" t="s">
        <v>477</v>
      </c>
      <c r="E5037" t="s">
        <v>195</v>
      </c>
      <c r="F5037" t="s">
        <v>196</v>
      </c>
      <c r="G5037" s="133">
        <v>8</v>
      </c>
      <c r="H5037" t="s">
        <v>245</v>
      </c>
      <c r="I5037" t="s">
        <v>578</v>
      </c>
      <c r="J5037" t="s">
        <v>497</v>
      </c>
      <c r="K5037" s="327">
        <v>165</v>
      </c>
      <c r="L5037" s="326">
        <v>0.17134000360965729</v>
      </c>
      <c r="N5037" s="327">
        <v>2240</v>
      </c>
      <c r="O5037" s="326">
        <v>0.18260000646114349</v>
      </c>
      <c r="Q5037" s="327">
        <v>21943</v>
      </c>
      <c r="R5037" s="326">
        <v>0.17783999443054199</v>
      </c>
      <c r="S5037" s="325"/>
    </row>
    <row r="5038" spans="1:19" x14ac:dyDescent="0.25">
      <c r="A5038" t="s">
        <v>478</v>
      </c>
      <c r="B5038" t="s">
        <v>284</v>
      </c>
      <c r="C5038" t="s">
        <v>309</v>
      </c>
      <c r="D5038" t="s">
        <v>477</v>
      </c>
      <c r="E5038" t="s">
        <v>195</v>
      </c>
      <c r="F5038" t="s">
        <v>196</v>
      </c>
      <c r="G5038" s="133">
        <v>8</v>
      </c>
      <c r="H5038" t="s">
        <v>245</v>
      </c>
      <c r="I5038" t="s">
        <v>578</v>
      </c>
      <c r="J5038" t="s">
        <v>496</v>
      </c>
      <c r="K5038" s="327">
        <v>223</v>
      </c>
      <c r="L5038" s="326">
        <v>0.23157000541687009</v>
      </c>
      <c r="N5038" s="327">
        <v>2633</v>
      </c>
      <c r="O5038" s="326">
        <v>0.21464000642299649</v>
      </c>
      <c r="Q5038" s="327">
        <v>25988</v>
      </c>
      <c r="R5038" s="326">
        <v>0.21062999963760379</v>
      </c>
      <c r="S5038" s="325"/>
    </row>
    <row r="5039" spans="1:19" x14ac:dyDescent="0.25">
      <c r="A5039" t="s">
        <v>478</v>
      </c>
      <c r="B5039" t="s">
        <v>284</v>
      </c>
      <c r="C5039" t="s">
        <v>309</v>
      </c>
      <c r="D5039" t="s">
        <v>477</v>
      </c>
      <c r="E5039" t="s">
        <v>195</v>
      </c>
      <c r="F5039" t="s">
        <v>196</v>
      </c>
      <c r="G5039" s="133">
        <v>8</v>
      </c>
      <c r="H5039" t="s">
        <v>245</v>
      </c>
      <c r="I5039" t="s">
        <v>578</v>
      </c>
      <c r="J5039" t="s">
        <v>495</v>
      </c>
      <c r="K5039" s="327">
        <v>221</v>
      </c>
      <c r="L5039" s="326">
        <v>0.2294899970293045</v>
      </c>
      <c r="N5039" s="327">
        <v>2581</v>
      </c>
      <c r="O5039" s="326">
        <v>0.21040000021457669</v>
      </c>
      <c r="Q5039" s="327">
        <v>27975</v>
      </c>
      <c r="R5039" s="326">
        <v>0.22673000395298001</v>
      </c>
      <c r="S5039" s="325"/>
    </row>
    <row r="5040" spans="1:19" x14ac:dyDescent="0.25">
      <c r="A5040" t="s">
        <v>478</v>
      </c>
      <c r="B5040" t="s">
        <v>284</v>
      </c>
      <c r="C5040" t="s">
        <v>309</v>
      </c>
      <c r="D5040" t="s">
        <v>477</v>
      </c>
      <c r="E5040" t="s">
        <v>195</v>
      </c>
      <c r="F5040" t="s">
        <v>196</v>
      </c>
      <c r="G5040" s="133">
        <v>8</v>
      </c>
      <c r="H5040" t="s">
        <v>245</v>
      </c>
      <c r="I5040" t="s">
        <v>578</v>
      </c>
      <c r="J5040" t="s">
        <v>494</v>
      </c>
      <c r="K5040" s="327">
        <v>207</v>
      </c>
      <c r="L5040" s="326">
        <v>0.21494999527931211</v>
      </c>
      <c r="N5040" s="327">
        <v>2100</v>
      </c>
      <c r="O5040" s="326">
        <v>0.1711899936199188</v>
      </c>
      <c r="Q5040" s="327">
        <v>29608</v>
      </c>
      <c r="R5040" s="326">
        <v>0.23995999991893771</v>
      </c>
      <c r="S5040" s="325"/>
    </row>
    <row r="5041" spans="1:19" x14ac:dyDescent="0.25">
      <c r="A5041" t="s">
        <v>478</v>
      </c>
      <c r="B5041" t="s">
        <v>284</v>
      </c>
      <c r="C5041" t="s">
        <v>309</v>
      </c>
      <c r="D5041" t="s">
        <v>477</v>
      </c>
      <c r="E5041" t="s">
        <v>195</v>
      </c>
      <c r="F5041" t="s">
        <v>196</v>
      </c>
      <c r="G5041" s="133">
        <v>8</v>
      </c>
      <c r="H5041" t="s">
        <v>245</v>
      </c>
      <c r="I5041" t="s">
        <v>476</v>
      </c>
      <c r="J5041" t="s">
        <v>482</v>
      </c>
      <c r="K5041" s="327">
        <v>700</v>
      </c>
      <c r="L5041" s="326">
        <v>0.72689998149871826</v>
      </c>
      <c r="M5041" s="326">
        <v>0.75027000904083252</v>
      </c>
      <c r="N5041" s="327">
        <v>8908</v>
      </c>
      <c r="O5041" s="326">
        <v>0.72618001699447632</v>
      </c>
      <c r="P5041" s="326">
        <v>0.75383001565933228</v>
      </c>
      <c r="Q5041" s="327">
        <v>91484</v>
      </c>
      <c r="R5041" s="326">
        <v>0.74145001173019409</v>
      </c>
      <c r="S5041" s="325">
        <v>0.77395999431610107</v>
      </c>
    </row>
    <row r="5042" spans="1:19" x14ac:dyDescent="0.25">
      <c r="A5042" t="s">
        <v>478</v>
      </c>
      <c r="B5042" t="s">
        <v>284</v>
      </c>
      <c r="C5042" t="s">
        <v>309</v>
      </c>
      <c r="D5042" t="s">
        <v>477</v>
      </c>
      <c r="E5042" t="s">
        <v>195</v>
      </c>
      <c r="F5042" t="s">
        <v>196</v>
      </c>
      <c r="G5042" s="133">
        <v>8</v>
      </c>
      <c r="H5042" t="s">
        <v>245</v>
      </c>
      <c r="I5042" t="s">
        <v>476</v>
      </c>
      <c r="J5042" t="s">
        <v>481</v>
      </c>
      <c r="K5042" s="327">
        <v>121</v>
      </c>
      <c r="L5042" s="326">
        <v>0.1256500035524368</v>
      </c>
      <c r="M5042" s="326">
        <v>0.12969000637531281</v>
      </c>
      <c r="N5042" s="327">
        <v>1293</v>
      </c>
      <c r="O5042" s="326">
        <v>0.1054000034928322</v>
      </c>
      <c r="P5042" s="326">
        <v>0.10942000150680541</v>
      </c>
      <c r="Q5042" s="327">
        <v>12086</v>
      </c>
      <c r="R5042" s="326">
        <v>9.7949996590614319E-2</v>
      </c>
      <c r="S5042" s="325">
        <v>0.1022500023245811</v>
      </c>
    </row>
    <row r="5043" spans="1:19" x14ac:dyDescent="0.25">
      <c r="A5043" t="s">
        <v>478</v>
      </c>
      <c r="B5043" t="s">
        <v>284</v>
      </c>
      <c r="C5043" t="s">
        <v>309</v>
      </c>
      <c r="D5043" t="s">
        <v>477</v>
      </c>
      <c r="E5043" t="s">
        <v>195</v>
      </c>
      <c r="F5043" t="s">
        <v>196</v>
      </c>
      <c r="G5043" s="133">
        <v>8</v>
      </c>
      <c r="H5043" t="s">
        <v>245</v>
      </c>
      <c r="I5043" t="s">
        <v>476</v>
      </c>
      <c r="J5043" t="s">
        <v>480</v>
      </c>
      <c r="K5043" s="327">
        <v>72</v>
      </c>
      <c r="L5043" s="326">
        <v>7.47700035572052E-2</v>
      </c>
      <c r="M5043" s="326">
        <v>7.7169999480247498E-2</v>
      </c>
      <c r="N5043" s="327">
        <v>938</v>
      </c>
      <c r="O5043" s="326">
        <v>7.647000253200531E-2</v>
      </c>
      <c r="P5043" s="326">
        <v>7.937999814748764E-2</v>
      </c>
      <c r="Q5043" s="327">
        <v>8487</v>
      </c>
      <c r="R5043" s="326">
        <v>6.8779997527599335E-2</v>
      </c>
      <c r="S5043" s="325">
        <v>7.1800000965595245E-2</v>
      </c>
    </row>
    <row r="5044" spans="1:19" x14ac:dyDescent="0.25">
      <c r="A5044" t="s">
        <v>478</v>
      </c>
      <c r="B5044" t="s">
        <v>284</v>
      </c>
      <c r="C5044" t="s">
        <v>309</v>
      </c>
      <c r="D5044" t="s">
        <v>477</v>
      </c>
      <c r="E5044" t="s">
        <v>195</v>
      </c>
      <c r="F5044" t="s">
        <v>196</v>
      </c>
      <c r="G5044">
        <v>8</v>
      </c>
      <c r="H5044" t="s">
        <v>245</v>
      </c>
      <c r="I5044" t="s">
        <v>476</v>
      </c>
      <c r="J5044" t="s">
        <v>479</v>
      </c>
      <c r="K5044" s="142">
        <v>30</v>
      </c>
      <c r="L5044" s="326">
        <v>3.1150000169873241E-2</v>
      </c>
      <c r="N5044" s="142">
        <v>450</v>
      </c>
      <c r="O5044" s="326">
        <v>3.6680001765489578E-2</v>
      </c>
      <c r="Q5044" s="142">
        <v>5183</v>
      </c>
      <c r="R5044" s="326">
        <v>4.2010001838207238E-2</v>
      </c>
    </row>
    <row r="5045" spans="1:19" x14ac:dyDescent="0.25">
      <c r="A5045" t="s">
        <v>478</v>
      </c>
      <c r="B5045" t="s">
        <v>284</v>
      </c>
      <c r="C5045" t="s">
        <v>309</v>
      </c>
      <c r="D5045" t="s">
        <v>477</v>
      </c>
      <c r="E5045" t="s">
        <v>195</v>
      </c>
      <c r="F5045" t="s">
        <v>196</v>
      </c>
      <c r="G5045" s="133">
        <v>8</v>
      </c>
      <c r="H5045" t="s">
        <v>245</v>
      </c>
      <c r="I5045" t="s">
        <v>476</v>
      </c>
      <c r="J5045" t="s">
        <v>475</v>
      </c>
      <c r="K5045" s="327">
        <v>40</v>
      </c>
      <c r="L5045" s="326">
        <v>4.1540000587701797E-2</v>
      </c>
      <c r="M5045" s="326">
        <v>4.2870000004768372E-2</v>
      </c>
      <c r="N5045" s="327">
        <v>678</v>
      </c>
      <c r="O5045" s="326">
        <v>5.5270001292228699E-2</v>
      </c>
      <c r="P5045" s="326">
        <v>5.7369999587535858E-2</v>
      </c>
      <c r="Q5045" s="327">
        <v>6145</v>
      </c>
      <c r="R5045" s="326">
        <v>4.9800001084804528E-2</v>
      </c>
      <c r="S5045" s="325">
        <v>5.1989998668432243E-2</v>
      </c>
    </row>
    <row r="5046" spans="1:19" x14ac:dyDescent="0.25">
      <c r="A5046" t="s">
        <v>478</v>
      </c>
      <c r="B5046" t="s">
        <v>284</v>
      </c>
      <c r="C5046" t="s">
        <v>309</v>
      </c>
      <c r="D5046" t="s">
        <v>477</v>
      </c>
      <c r="E5046" t="s">
        <v>197</v>
      </c>
      <c r="F5046" t="s">
        <v>198</v>
      </c>
      <c r="G5046" s="133">
        <v>18</v>
      </c>
      <c r="H5046" t="s">
        <v>251</v>
      </c>
      <c r="I5046" t="s">
        <v>525</v>
      </c>
      <c r="J5046" t="s">
        <v>530</v>
      </c>
      <c r="K5046" s="327">
        <v>5</v>
      </c>
      <c r="L5046" s="326">
        <v>2.7600000612437729E-3</v>
      </c>
      <c r="N5046" s="327">
        <v>20</v>
      </c>
      <c r="O5046" s="326">
        <v>3.0199999455362558E-3</v>
      </c>
      <c r="Q5046" s="327">
        <v>595</v>
      </c>
      <c r="R5046" s="326">
        <v>4.8199999146163464E-3</v>
      </c>
      <c r="S5046" s="325"/>
    </row>
    <row r="5047" spans="1:19" x14ac:dyDescent="0.25">
      <c r="A5047" t="s">
        <v>478</v>
      </c>
      <c r="B5047" t="s">
        <v>284</v>
      </c>
      <c r="C5047" t="s">
        <v>309</v>
      </c>
      <c r="D5047" t="s">
        <v>477</v>
      </c>
      <c r="E5047" t="s">
        <v>197</v>
      </c>
      <c r="F5047" t="s">
        <v>198</v>
      </c>
      <c r="G5047" s="133">
        <v>18</v>
      </c>
      <c r="H5047" t="s">
        <v>251</v>
      </c>
      <c r="I5047" t="s">
        <v>525</v>
      </c>
      <c r="J5047" t="s">
        <v>529</v>
      </c>
      <c r="K5047" s="327">
        <v>46</v>
      </c>
      <c r="L5047" s="326">
        <v>2.5359999388456341E-2</v>
      </c>
      <c r="N5047" s="327">
        <v>219</v>
      </c>
      <c r="O5047" s="326">
        <v>3.3029999583959579E-2</v>
      </c>
      <c r="Q5047" s="327">
        <v>4962</v>
      </c>
      <c r="R5047" s="326">
        <v>4.0219999849796302E-2</v>
      </c>
      <c r="S5047" s="325"/>
    </row>
    <row r="5048" spans="1:19" x14ac:dyDescent="0.25">
      <c r="A5048" t="s">
        <v>478</v>
      </c>
      <c r="B5048" t="s">
        <v>284</v>
      </c>
      <c r="C5048" t="s">
        <v>309</v>
      </c>
      <c r="D5048" t="s">
        <v>477</v>
      </c>
      <c r="E5048" t="s">
        <v>197</v>
      </c>
      <c r="F5048" t="s">
        <v>198</v>
      </c>
      <c r="G5048" s="133">
        <v>18</v>
      </c>
      <c r="H5048" t="s">
        <v>251</v>
      </c>
      <c r="I5048" t="s">
        <v>525</v>
      </c>
      <c r="J5048" t="s">
        <v>528</v>
      </c>
      <c r="K5048" s="327">
        <v>160</v>
      </c>
      <c r="L5048" s="326">
        <v>8.8200002908706665E-2</v>
      </c>
      <c r="N5048" s="327">
        <v>699</v>
      </c>
      <c r="O5048" s="326">
        <v>0.1054100021719933</v>
      </c>
      <c r="Q5048" s="327">
        <v>15699</v>
      </c>
      <c r="R5048" s="326">
        <v>0.12724000215530401</v>
      </c>
      <c r="S5048" s="325"/>
    </row>
    <row r="5049" spans="1:19" x14ac:dyDescent="0.25">
      <c r="A5049" t="s">
        <v>478</v>
      </c>
      <c r="B5049" t="s">
        <v>284</v>
      </c>
      <c r="C5049" t="s">
        <v>309</v>
      </c>
      <c r="D5049" t="s">
        <v>477</v>
      </c>
      <c r="E5049" t="s">
        <v>197</v>
      </c>
      <c r="F5049" t="s">
        <v>198</v>
      </c>
      <c r="G5049">
        <v>18</v>
      </c>
      <c r="H5049" t="s">
        <v>251</v>
      </c>
      <c r="I5049" t="s">
        <v>525</v>
      </c>
      <c r="J5049" t="s">
        <v>527</v>
      </c>
      <c r="K5049" s="142">
        <v>445</v>
      </c>
      <c r="L5049" s="326">
        <v>0.24530999362468719</v>
      </c>
      <c r="N5049" s="142">
        <v>1608</v>
      </c>
      <c r="O5049" s="326">
        <v>0.2425000071525574</v>
      </c>
      <c r="Q5049" s="142">
        <v>30576</v>
      </c>
      <c r="R5049" s="326">
        <v>0.2478100061416626</v>
      </c>
    </row>
    <row r="5050" spans="1:19" x14ac:dyDescent="0.25">
      <c r="A5050" t="s">
        <v>478</v>
      </c>
      <c r="B5050" t="s">
        <v>284</v>
      </c>
      <c r="C5050" t="s">
        <v>309</v>
      </c>
      <c r="D5050" t="s">
        <v>477</v>
      </c>
      <c r="E5050" t="s">
        <v>197</v>
      </c>
      <c r="F5050" t="s">
        <v>198</v>
      </c>
      <c r="G5050">
        <v>18</v>
      </c>
      <c r="H5050" t="s">
        <v>251</v>
      </c>
      <c r="I5050" t="s">
        <v>525</v>
      </c>
      <c r="J5050" t="s">
        <v>526</v>
      </c>
      <c r="K5050" s="142">
        <v>503</v>
      </c>
      <c r="L5050" s="326">
        <v>0.2772899866104126</v>
      </c>
      <c r="N5050" s="142">
        <v>1680</v>
      </c>
      <c r="O5050" s="326">
        <v>0.25336000323295588</v>
      </c>
      <c r="Q5050" s="142">
        <v>30917</v>
      </c>
      <c r="R5050" s="326">
        <v>0.25056999921798712</v>
      </c>
    </row>
    <row r="5051" spans="1:19" x14ac:dyDescent="0.25">
      <c r="A5051" t="s">
        <v>478</v>
      </c>
      <c r="B5051" t="s">
        <v>284</v>
      </c>
      <c r="C5051" t="s">
        <v>309</v>
      </c>
      <c r="D5051" t="s">
        <v>477</v>
      </c>
      <c r="E5051" t="s">
        <v>197</v>
      </c>
      <c r="F5051" t="s">
        <v>198</v>
      </c>
      <c r="G5051" s="133">
        <v>18</v>
      </c>
      <c r="H5051" t="s">
        <v>251</v>
      </c>
      <c r="I5051" t="s">
        <v>525</v>
      </c>
      <c r="J5051" t="s">
        <v>259</v>
      </c>
      <c r="K5051" s="327">
        <v>371</v>
      </c>
      <c r="L5051" s="326">
        <v>0.20452000200748441</v>
      </c>
      <c r="N5051" s="327">
        <v>1375</v>
      </c>
      <c r="O5051" s="326">
        <v>0.20735999941825869</v>
      </c>
      <c r="Q5051" s="327">
        <v>23351</v>
      </c>
      <c r="R5051" s="326">
        <v>0.18925000727176669</v>
      </c>
      <c r="S5051" s="325"/>
    </row>
    <row r="5052" spans="1:19" x14ac:dyDescent="0.25">
      <c r="A5052" t="s">
        <v>478</v>
      </c>
      <c r="B5052" t="s">
        <v>284</v>
      </c>
      <c r="C5052" t="s">
        <v>309</v>
      </c>
      <c r="D5052" t="s">
        <v>477</v>
      </c>
      <c r="E5052" t="s">
        <v>197</v>
      </c>
      <c r="F5052" t="s">
        <v>198</v>
      </c>
      <c r="G5052" s="133">
        <v>18</v>
      </c>
      <c r="H5052" t="s">
        <v>251</v>
      </c>
      <c r="I5052" t="s">
        <v>525</v>
      </c>
      <c r="J5052" t="s">
        <v>260</v>
      </c>
      <c r="K5052" s="327">
        <v>284</v>
      </c>
      <c r="L5052" s="326">
        <v>0.15656000375747681</v>
      </c>
      <c r="N5052" s="327">
        <v>1030</v>
      </c>
      <c r="O5052" s="326">
        <v>0.15533000230789179</v>
      </c>
      <c r="Q5052" s="327">
        <v>17285</v>
      </c>
      <c r="R5052" s="326">
        <v>0.14009000360965729</v>
      </c>
      <c r="S5052" s="325"/>
    </row>
    <row r="5053" spans="1:19" x14ac:dyDescent="0.25">
      <c r="A5053" t="s">
        <v>478</v>
      </c>
      <c r="B5053" t="s">
        <v>284</v>
      </c>
      <c r="C5053" t="s">
        <v>309</v>
      </c>
      <c r="D5053" t="s">
        <v>477</v>
      </c>
      <c r="E5053" t="s">
        <v>197</v>
      </c>
      <c r="F5053" t="s">
        <v>198</v>
      </c>
      <c r="G5053" s="133">
        <v>18</v>
      </c>
      <c r="H5053" t="s">
        <v>251</v>
      </c>
      <c r="I5053" t="s">
        <v>521</v>
      </c>
      <c r="J5053" t="s">
        <v>524</v>
      </c>
      <c r="K5053" s="327">
        <v>1502</v>
      </c>
      <c r="L5053" s="326">
        <v>0.82800000905990601</v>
      </c>
      <c r="M5053" s="326">
        <v>0.85829001665115356</v>
      </c>
      <c r="N5053" s="327">
        <v>5451</v>
      </c>
      <c r="O5053" s="326">
        <v>0.82204997539520264</v>
      </c>
      <c r="P5053" s="326">
        <v>0.85197997093200684</v>
      </c>
      <c r="Q5053" s="327">
        <v>99716</v>
      </c>
      <c r="R5053" s="326">
        <v>0.80817002058029175</v>
      </c>
      <c r="S5053" s="325">
        <v>0.84360998868942261</v>
      </c>
    </row>
    <row r="5054" spans="1:19" x14ac:dyDescent="0.25">
      <c r="A5054" t="s">
        <v>478</v>
      </c>
      <c r="B5054" t="s">
        <v>284</v>
      </c>
      <c r="C5054" t="s">
        <v>309</v>
      </c>
      <c r="D5054" t="s">
        <v>477</v>
      </c>
      <c r="E5054" t="s">
        <v>197</v>
      </c>
      <c r="F5054" t="s">
        <v>198</v>
      </c>
      <c r="G5054" s="133">
        <v>18</v>
      </c>
      <c r="H5054" t="s">
        <v>251</v>
      </c>
      <c r="I5054" t="s">
        <v>521</v>
      </c>
      <c r="J5054" t="s">
        <v>523</v>
      </c>
      <c r="K5054" s="327">
        <v>150</v>
      </c>
      <c r="L5054" s="326">
        <v>8.2690000534057617E-2</v>
      </c>
      <c r="M5054" s="326">
        <v>8.5709996521472931E-2</v>
      </c>
      <c r="N5054" s="327">
        <v>556</v>
      </c>
      <c r="O5054" s="326">
        <v>8.3849996328353882E-2</v>
      </c>
      <c r="P5054" s="326">
        <v>8.6900003254413605E-2</v>
      </c>
      <c r="Q5054" s="327">
        <v>10969</v>
      </c>
      <c r="R5054" s="326">
        <v>8.8899999856948853E-2</v>
      </c>
      <c r="S5054" s="325">
        <v>9.2799998819828033E-2</v>
      </c>
    </row>
    <row r="5055" spans="1:19" x14ac:dyDescent="0.25">
      <c r="A5055" t="s">
        <v>478</v>
      </c>
      <c r="B5055" t="s">
        <v>284</v>
      </c>
      <c r="C5055" t="s">
        <v>309</v>
      </c>
      <c r="D5055" t="s">
        <v>477</v>
      </c>
      <c r="E5055" t="s">
        <v>197</v>
      </c>
      <c r="F5055" t="s">
        <v>198</v>
      </c>
      <c r="G5055" s="133">
        <v>18</v>
      </c>
      <c r="H5055" t="s">
        <v>251</v>
      </c>
      <c r="I5055" t="s">
        <v>521</v>
      </c>
      <c r="J5055" t="s">
        <v>522</v>
      </c>
      <c r="K5055" s="327">
        <v>98</v>
      </c>
      <c r="L5055" s="326">
        <v>5.4019998759031303E-2</v>
      </c>
      <c r="M5055" s="326">
        <v>5.6000001728534698E-2</v>
      </c>
      <c r="N5055" s="327">
        <v>391</v>
      </c>
      <c r="O5055" s="326">
        <v>5.8970000594854348E-2</v>
      </c>
      <c r="P5055" s="326">
        <v>6.1110001057386398E-2</v>
      </c>
      <c r="Q5055" s="327">
        <v>7517</v>
      </c>
      <c r="R5055" s="326">
        <v>6.0920000076293952E-2</v>
      </c>
      <c r="S5055" s="325">
        <v>6.3589997589588165E-2</v>
      </c>
    </row>
    <row r="5056" spans="1:19" x14ac:dyDescent="0.25">
      <c r="A5056" t="s">
        <v>478</v>
      </c>
      <c r="B5056" t="s">
        <v>284</v>
      </c>
      <c r="C5056" t="s">
        <v>309</v>
      </c>
      <c r="D5056" t="s">
        <v>477</v>
      </c>
      <c r="E5056" t="s">
        <v>197</v>
      </c>
      <c r="F5056" t="s">
        <v>198</v>
      </c>
      <c r="G5056" s="133">
        <v>18</v>
      </c>
      <c r="H5056" t="s">
        <v>251</v>
      </c>
      <c r="I5056" t="s">
        <v>521</v>
      </c>
      <c r="J5056" t="s">
        <v>438</v>
      </c>
      <c r="K5056" s="327">
        <v>64</v>
      </c>
      <c r="L5056" s="326">
        <v>3.5280000418424613E-2</v>
      </c>
      <c r="N5056" s="327">
        <v>233</v>
      </c>
      <c r="O5056" s="326">
        <v>3.5140000283718109E-2</v>
      </c>
      <c r="Q5056" s="327">
        <v>5183</v>
      </c>
      <c r="R5056" s="326">
        <v>4.2010001838207238E-2</v>
      </c>
      <c r="S5056" s="325"/>
    </row>
    <row r="5057" spans="1:19" x14ac:dyDescent="0.25">
      <c r="A5057" t="s">
        <v>478</v>
      </c>
      <c r="B5057" t="s">
        <v>284</v>
      </c>
      <c r="C5057" t="s">
        <v>309</v>
      </c>
      <c r="D5057" t="s">
        <v>477</v>
      </c>
      <c r="E5057" t="s">
        <v>197</v>
      </c>
      <c r="F5057" t="s">
        <v>198</v>
      </c>
      <c r="G5057" s="133">
        <v>18</v>
      </c>
      <c r="H5057" t="s">
        <v>251</v>
      </c>
      <c r="I5057" t="s">
        <v>517</v>
      </c>
      <c r="J5057" t="s">
        <v>520</v>
      </c>
      <c r="K5057" s="327">
        <v>650</v>
      </c>
      <c r="L5057" s="326">
        <v>0.35831999778747559</v>
      </c>
      <c r="N5057" s="327">
        <v>2402</v>
      </c>
      <c r="O5057" s="326">
        <v>0.36223998665809631</v>
      </c>
      <c r="Q5057" s="327">
        <v>43571</v>
      </c>
      <c r="R5057" s="326">
        <v>0.35313001275062561</v>
      </c>
      <c r="S5057" s="325"/>
    </row>
    <row r="5058" spans="1:19" x14ac:dyDescent="0.25">
      <c r="A5058" t="s">
        <v>478</v>
      </c>
      <c r="B5058" t="s">
        <v>284</v>
      </c>
      <c r="C5058" t="s">
        <v>309</v>
      </c>
      <c r="D5058" t="s">
        <v>477</v>
      </c>
      <c r="E5058" t="s">
        <v>197</v>
      </c>
      <c r="F5058" t="s">
        <v>198</v>
      </c>
      <c r="G5058" s="133">
        <v>18</v>
      </c>
      <c r="H5058" t="s">
        <v>251</v>
      </c>
      <c r="I5058" t="s">
        <v>517</v>
      </c>
      <c r="J5058" t="s">
        <v>519</v>
      </c>
      <c r="K5058" s="327">
        <v>475</v>
      </c>
      <c r="L5058" s="326">
        <v>0.26184999942779541</v>
      </c>
      <c r="N5058" s="327">
        <v>1793</v>
      </c>
      <c r="O5058" s="326">
        <v>0.27039998769760132</v>
      </c>
      <c r="Q5058" s="327">
        <v>34904</v>
      </c>
      <c r="R5058" s="326">
        <v>0.28288999199867249</v>
      </c>
      <c r="S5058" s="325"/>
    </row>
    <row r="5059" spans="1:19" x14ac:dyDescent="0.25">
      <c r="A5059" t="s">
        <v>478</v>
      </c>
      <c r="B5059" t="s">
        <v>284</v>
      </c>
      <c r="C5059" t="s">
        <v>309</v>
      </c>
      <c r="D5059" t="s">
        <v>477</v>
      </c>
      <c r="E5059" t="s">
        <v>197</v>
      </c>
      <c r="F5059" t="s">
        <v>198</v>
      </c>
      <c r="G5059" s="133">
        <v>18</v>
      </c>
      <c r="H5059" t="s">
        <v>251</v>
      </c>
      <c r="I5059" t="s">
        <v>517</v>
      </c>
      <c r="J5059" t="s">
        <v>518</v>
      </c>
      <c r="K5059" s="327">
        <v>689</v>
      </c>
      <c r="L5059" s="326">
        <v>0.37981998920440668</v>
      </c>
      <c r="N5059" s="327">
        <v>2436</v>
      </c>
      <c r="O5059" s="326">
        <v>0.36737000942230219</v>
      </c>
      <c r="Q5059" s="327">
        <v>44910</v>
      </c>
      <c r="R5059" s="326">
        <v>0.3639799952507019</v>
      </c>
      <c r="S5059" s="325"/>
    </row>
    <row r="5060" spans="1:19" x14ac:dyDescent="0.25">
      <c r="A5060" t="s">
        <v>478</v>
      </c>
      <c r="B5060" t="s">
        <v>284</v>
      </c>
      <c r="C5060" t="s">
        <v>309</v>
      </c>
      <c r="D5060" t="s">
        <v>477</v>
      </c>
      <c r="E5060" t="s">
        <v>197</v>
      </c>
      <c r="F5060" t="s">
        <v>198</v>
      </c>
      <c r="G5060" s="133">
        <v>18</v>
      </c>
      <c r="H5060" t="s">
        <v>251</v>
      </c>
      <c r="I5060" t="s">
        <v>513</v>
      </c>
      <c r="J5060" t="s">
        <v>516</v>
      </c>
      <c r="K5060" s="327">
        <v>58</v>
      </c>
      <c r="L5060" s="326">
        <v>3.1970001757144928E-2</v>
      </c>
      <c r="M5060" s="326">
        <v>3.3739998936653137E-2</v>
      </c>
      <c r="N5060" s="327">
        <v>248</v>
      </c>
      <c r="O5060" s="326">
        <v>3.7399999797344208E-2</v>
      </c>
      <c r="P5060" s="326">
        <v>3.9019998162984848E-2</v>
      </c>
      <c r="Q5060" s="327">
        <v>4179</v>
      </c>
      <c r="R5060" s="326">
        <v>3.3870000392198563E-2</v>
      </c>
      <c r="S5060" s="325">
        <v>3.8320001214742661E-2</v>
      </c>
    </row>
    <row r="5061" spans="1:19" x14ac:dyDescent="0.25">
      <c r="A5061" t="s">
        <v>478</v>
      </c>
      <c r="B5061" t="s">
        <v>284</v>
      </c>
      <c r="C5061" t="s">
        <v>309</v>
      </c>
      <c r="D5061" t="s">
        <v>477</v>
      </c>
      <c r="E5061" t="s">
        <v>197</v>
      </c>
      <c r="F5061" t="s">
        <v>198</v>
      </c>
      <c r="G5061" s="133">
        <v>18</v>
      </c>
      <c r="H5061" t="s">
        <v>251</v>
      </c>
      <c r="I5061" t="s">
        <v>513</v>
      </c>
      <c r="J5061" t="s">
        <v>515</v>
      </c>
      <c r="K5061" s="327">
        <v>227</v>
      </c>
      <c r="L5061" s="326">
        <v>0.1251399964094162</v>
      </c>
      <c r="M5061" s="326">
        <v>0.13204999268054959</v>
      </c>
      <c r="N5061" s="327">
        <v>765</v>
      </c>
      <c r="O5061" s="326">
        <v>0.1153699979186058</v>
      </c>
      <c r="P5061" s="326">
        <v>0.1203799992799759</v>
      </c>
      <c r="Q5061" s="327">
        <v>13286</v>
      </c>
      <c r="R5061" s="326">
        <v>0.1076800003647804</v>
      </c>
      <c r="S5061" s="325">
        <v>0.12182000279426571</v>
      </c>
    </row>
    <row r="5062" spans="1:19" x14ac:dyDescent="0.25">
      <c r="A5062" t="s">
        <v>478</v>
      </c>
      <c r="B5062" t="s">
        <v>284</v>
      </c>
      <c r="C5062" t="s">
        <v>309</v>
      </c>
      <c r="D5062" t="s">
        <v>477</v>
      </c>
      <c r="E5062" t="s">
        <v>197</v>
      </c>
      <c r="F5062" t="s">
        <v>198</v>
      </c>
      <c r="G5062" s="133">
        <v>18</v>
      </c>
      <c r="H5062" t="s">
        <v>251</v>
      </c>
      <c r="I5062" t="s">
        <v>513</v>
      </c>
      <c r="J5062" t="s">
        <v>514</v>
      </c>
      <c r="K5062" s="327">
        <v>1434</v>
      </c>
      <c r="L5062" s="326">
        <v>0.79052001237869263</v>
      </c>
      <c r="M5062" s="326">
        <v>0.83420997858047485</v>
      </c>
      <c r="N5062" s="327">
        <v>5342</v>
      </c>
      <c r="O5062" s="326">
        <v>0.80561000108718872</v>
      </c>
      <c r="P5062" s="326">
        <v>0.84060001373291016</v>
      </c>
      <c r="Q5062" s="327">
        <v>91601</v>
      </c>
      <c r="R5062" s="326">
        <v>0.74239999055862427</v>
      </c>
      <c r="S5062" s="325">
        <v>0.83986997604370117</v>
      </c>
    </row>
    <row r="5063" spans="1:19" x14ac:dyDescent="0.25">
      <c r="A5063" t="s">
        <v>478</v>
      </c>
      <c r="B5063" t="s">
        <v>284</v>
      </c>
      <c r="C5063" t="s">
        <v>309</v>
      </c>
      <c r="D5063" t="s">
        <v>477</v>
      </c>
      <c r="E5063" t="s">
        <v>197</v>
      </c>
      <c r="F5063" t="s">
        <v>198</v>
      </c>
      <c r="G5063" s="133">
        <v>18</v>
      </c>
      <c r="H5063" t="s">
        <v>251</v>
      </c>
      <c r="I5063" t="s">
        <v>513</v>
      </c>
      <c r="J5063" t="s">
        <v>512</v>
      </c>
      <c r="K5063" s="327">
        <v>95</v>
      </c>
      <c r="L5063" s="326">
        <v>5.2370000630617142E-2</v>
      </c>
      <c r="N5063" s="327">
        <v>276</v>
      </c>
      <c r="O5063" s="326">
        <v>4.1620001196861267E-2</v>
      </c>
      <c r="Q5063" s="327">
        <v>14319</v>
      </c>
      <c r="R5063" s="326">
        <v>0.11604999750852581</v>
      </c>
      <c r="S5063" s="325"/>
    </row>
    <row r="5064" spans="1:19" x14ac:dyDescent="0.25">
      <c r="A5064" t="s">
        <v>478</v>
      </c>
      <c r="B5064" t="s">
        <v>284</v>
      </c>
      <c r="C5064" t="s">
        <v>309</v>
      </c>
      <c r="D5064" t="s">
        <v>477</v>
      </c>
      <c r="E5064" t="s">
        <v>197</v>
      </c>
      <c r="F5064" t="s">
        <v>198</v>
      </c>
      <c r="G5064">
        <v>18</v>
      </c>
      <c r="H5064" t="s">
        <v>251</v>
      </c>
      <c r="I5064" t="s">
        <v>575</v>
      </c>
      <c r="J5064" t="s">
        <v>511</v>
      </c>
      <c r="K5064" s="142">
        <v>14</v>
      </c>
      <c r="L5064" s="326">
        <v>7.7200001105666161E-3</v>
      </c>
      <c r="M5064" s="326">
        <v>8.3799995481967926E-3</v>
      </c>
      <c r="N5064" s="142">
        <v>69</v>
      </c>
      <c r="O5064" s="326">
        <v>1.0409999638795849E-2</v>
      </c>
      <c r="P5064" s="326">
        <v>1.145999971777201E-2</v>
      </c>
      <c r="Q5064" s="142">
        <v>5100</v>
      </c>
      <c r="R5064" s="326">
        <v>4.1329998522996902E-2</v>
      </c>
      <c r="S5064" s="326">
        <v>4.4070001691579819E-2</v>
      </c>
    </row>
    <row r="5065" spans="1:19" x14ac:dyDescent="0.25">
      <c r="A5065" t="s">
        <v>478</v>
      </c>
      <c r="B5065" t="s">
        <v>284</v>
      </c>
      <c r="C5065" t="s">
        <v>309</v>
      </c>
      <c r="D5065" t="s">
        <v>477</v>
      </c>
      <c r="E5065" t="s">
        <v>197</v>
      </c>
      <c r="F5065" t="s">
        <v>198</v>
      </c>
      <c r="G5065">
        <v>18</v>
      </c>
      <c r="H5065" t="s">
        <v>251</v>
      </c>
      <c r="I5065" t="s">
        <v>575</v>
      </c>
      <c r="J5065" t="s">
        <v>510</v>
      </c>
      <c r="K5065" s="142">
        <v>2</v>
      </c>
      <c r="L5065" s="326">
        <v>1.099999994039536E-3</v>
      </c>
      <c r="M5065" s="326">
        <v>1.200000056996942E-3</v>
      </c>
      <c r="N5065" s="142">
        <v>18</v>
      </c>
      <c r="O5065" s="326">
        <v>2.7099999133497481E-3</v>
      </c>
      <c r="P5065" s="326">
        <v>2.989999949932098E-3</v>
      </c>
      <c r="Q5065" s="142">
        <v>2781</v>
      </c>
      <c r="R5065" s="326">
        <v>2.2539999336004261E-2</v>
      </c>
      <c r="S5065" s="326">
        <v>2.4029999971389771E-2</v>
      </c>
    </row>
    <row r="5066" spans="1:19" x14ac:dyDescent="0.25">
      <c r="A5066" t="s">
        <v>478</v>
      </c>
      <c r="B5066" t="s">
        <v>284</v>
      </c>
      <c r="C5066" t="s">
        <v>309</v>
      </c>
      <c r="D5066" t="s">
        <v>477</v>
      </c>
      <c r="E5066" t="s">
        <v>197</v>
      </c>
      <c r="F5066" t="s">
        <v>198</v>
      </c>
      <c r="G5066" s="133">
        <v>18</v>
      </c>
      <c r="H5066" t="s">
        <v>251</v>
      </c>
      <c r="I5066" t="s">
        <v>575</v>
      </c>
      <c r="J5066" t="s">
        <v>509</v>
      </c>
      <c r="K5066" s="327">
        <v>8</v>
      </c>
      <c r="L5066" s="326">
        <v>4.4100000523030758E-3</v>
      </c>
      <c r="M5066" s="326">
        <v>4.7900001518428334E-3</v>
      </c>
      <c r="N5066" s="327">
        <v>30</v>
      </c>
      <c r="O5066" s="326">
        <v>4.5199999585747719E-3</v>
      </c>
      <c r="P5066" s="326">
        <v>4.980000201612711E-3</v>
      </c>
      <c r="Q5066" s="327">
        <v>909</v>
      </c>
      <c r="R5066" s="326">
        <v>7.3699997738003731E-3</v>
      </c>
      <c r="S5066" s="325">
        <v>7.8499997034668922E-3</v>
      </c>
    </row>
    <row r="5067" spans="1:19" x14ac:dyDescent="0.25">
      <c r="A5067" t="s">
        <v>478</v>
      </c>
      <c r="B5067" t="s">
        <v>284</v>
      </c>
      <c r="C5067" t="s">
        <v>309</v>
      </c>
      <c r="D5067" t="s">
        <v>477</v>
      </c>
      <c r="E5067" t="s">
        <v>197</v>
      </c>
      <c r="F5067" t="s">
        <v>198</v>
      </c>
      <c r="G5067" s="133">
        <v>18</v>
      </c>
      <c r="H5067" t="s">
        <v>251</v>
      </c>
      <c r="I5067" t="s">
        <v>575</v>
      </c>
      <c r="J5067" t="s">
        <v>508</v>
      </c>
      <c r="K5067" s="327">
        <v>15</v>
      </c>
      <c r="L5067" s="326">
        <v>8.2700001075863838E-3</v>
      </c>
      <c r="M5067" s="326">
        <v>8.9800003916025162E-3</v>
      </c>
      <c r="N5067" s="327">
        <v>148</v>
      </c>
      <c r="O5067" s="326">
        <v>2.232000045478344E-2</v>
      </c>
      <c r="P5067" s="326">
        <v>2.4579999968409538E-2</v>
      </c>
      <c r="Q5067" s="327">
        <v>2219</v>
      </c>
      <c r="R5067" s="326">
        <v>1.7980000004172329E-2</v>
      </c>
      <c r="S5067" s="325">
        <v>1.9169999286532399E-2</v>
      </c>
    </row>
    <row r="5068" spans="1:19" x14ac:dyDescent="0.25">
      <c r="A5068" t="s">
        <v>478</v>
      </c>
      <c r="B5068" t="s">
        <v>284</v>
      </c>
      <c r="C5068" t="s">
        <v>309</v>
      </c>
      <c r="D5068" t="s">
        <v>477</v>
      </c>
      <c r="E5068" t="s">
        <v>197</v>
      </c>
      <c r="F5068" t="s">
        <v>198</v>
      </c>
      <c r="G5068" s="133">
        <v>18</v>
      </c>
      <c r="H5068" t="s">
        <v>251</v>
      </c>
      <c r="I5068" t="s">
        <v>575</v>
      </c>
      <c r="J5068" t="s">
        <v>438</v>
      </c>
      <c r="K5068" s="327">
        <v>144</v>
      </c>
      <c r="L5068" s="326">
        <v>7.937999814748764E-2</v>
      </c>
      <c r="N5068" s="327">
        <v>611</v>
      </c>
      <c r="O5068" s="326">
        <v>9.2139996588230133E-2</v>
      </c>
      <c r="Q5068" s="327">
        <v>7648</v>
      </c>
      <c r="R5068" s="326">
        <v>6.1980001628398902E-2</v>
      </c>
      <c r="S5068" s="325"/>
    </row>
    <row r="5069" spans="1:19" x14ac:dyDescent="0.25">
      <c r="A5069" t="s">
        <v>478</v>
      </c>
      <c r="B5069" t="s">
        <v>284</v>
      </c>
      <c r="C5069" t="s">
        <v>309</v>
      </c>
      <c r="D5069" t="s">
        <v>477</v>
      </c>
      <c r="E5069" t="s">
        <v>197</v>
      </c>
      <c r="F5069" t="s">
        <v>198</v>
      </c>
      <c r="G5069" s="133">
        <v>18</v>
      </c>
      <c r="H5069" t="s">
        <v>251</v>
      </c>
      <c r="I5069" t="s">
        <v>575</v>
      </c>
      <c r="J5069" t="s">
        <v>507</v>
      </c>
      <c r="K5069" s="327">
        <v>1631</v>
      </c>
      <c r="L5069" s="326">
        <v>0.89911997318267822</v>
      </c>
      <c r="M5069" s="326">
        <v>0.97664999961853027</v>
      </c>
      <c r="N5069" s="327">
        <v>5755</v>
      </c>
      <c r="O5069" s="326">
        <v>0.86789000034332275</v>
      </c>
      <c r="P5069" s="326">
        <v>0.95598000288009644</v>
      </c>
      <c r="Q5069" s="327">
        <v>104728</v>
      </c>
      <c r="R5069" s="326">
        <v>0.84878998994827271</v>
      </c>
      <c r="S5069" s="325">
        <v>0.90487998723983765</v>
      </c>
    </row>
    <row r="5070" spans="1:19" x14ac:dyDescent="0.25">
      <c r="A5070" t="s">
        <v>478</v>
      </c>
      <c r="B5070" t="s">
        <v>284</v>
      </c>
      <c r="C5070" t="s">
        <v>309</v>
      </c>
      <c r="D5070" t="s">
        <v>477</v>
      </c>
      <c r="E5070" t="s">
        <v>197</v>
      </c>
      <c r="F5070" t="s">
        <v>198</v>
      </c>
      <c r="G5070">
        <v>18</v>
      </c>
      <c r="H5070" t="s">
        <v>251</v>
      </c>
      <c r="I5070" t="s">
        <v>576</v>
      </c>
      <c r="J5070" t="s">
        <v>485</v>
      </c>
      <c r="K5070" s="142">
        <v>0</v>
      </c>
      <c r="L5070" s="326">
        <v>0</v>
      </c>
      <c r="N5070" s="142">
        <v>0</v>
      </c>
      <c r="O5070" s="326">
        <v>0</v>
      </c>
      <c r="Q5070" s="142">
        <v>2</v>
      </c>
      <c r="R5070" s="326">
        <v>1.99999994947575E-5</v>
      </c>
      <c r="S5070" s="326">
        <v>0.5</v>
      </c>
    </row>
    <row r="5071" spans="1:19" x14ac:dyDescent="0.25">
      <c r="A5071" t="s">
        <v>478</v>
      </c>
      <c r="B5071" t="s">
        <v>284</v>
      </c>
      <c r="C5071" t="s">
        <v>309</v>
      </c>
      <c r="D5071" t="s">
        <v>477</v>
      </c>
      <c r="E5071" t="s">
        <v>197</v>
      </c>
      <c r="F5071" t="s">
        <v>198</v>
      </c>
      <c r="G5071" s="133">
        <v>18</v>
      </c>
      <c r="H5071" t="s">
        <v>251</v>
      </c>
      <c r="I5071" t="s">
        <v>576</v>
      </c>
      <c r="J5071" t="s">
        <v>484</v>
      </c>
      <c r="K5071" s="327">
        <v>0</v>
      </c>
      <c r="L5071" s="326">
        <v>0</v>
      </c>
      <c r="N5071" s="327">
        <v>0</v>
      </c>
      <c r="O5071" s="326">
        <v>0</v>
      </c>
      <c r="Q5071" s="327">
        <v>2</v>
      </c>
      <c r="R5071" s="326">
        <v>1.99999994947575E-5</v>
      </c>
      <c r="S5071" s="325">
        <v>0.5</v>
      </c>
    </row>
    <row r="5072" spans="1:19" x14ac:dyDescent="0.25">
      <c r="A5072" t="s">
        <v>478</v>
      </c>
      <c r="B5072" t="s">
        <v>284</v>
      </c>
      <c r="C5072" t="s">
        <v>309</v>
      </c>
      <c r="D5072" t="s">
        <v>477</v>
      </c>
      <c r="E5072" t="s">
        <v>197</v>
      </c>
      <c r="F5072" t="s">
        <v>198</v>
      </c>
      <c r="G5072" s="133">
        <v>18</v>
      </c>
      <c r="H5072" t="s">
        <v>251</v>
      </c>
      <c r="I5072" t="s">
        <v>576</v>
      </c>
      <c r="J5072" t="s">
        <v>438</v>
      </c>
      <c r="K5072" s="327">
        <v>1814</v>
      </c>
      <c r="L5072" s="326">
        <v>1</v>
      </c>
      <c r="N5072" s="327">
        <v>6631</v>
      </c>
      <c r="O5072" s="326">
        <v>1</v>
      </c>
      <c r="Q5072" s="327">
        <v>123381</v>
      </c>
      <c r="R5072" s="326">
        <v>0.99997001886367798</v>
      </c>
      <c r="S5072" s="325"/>
    </row>
    <row r="5073" spans="1:19" x14ac:dyDescent="0.25">
      <c r="A5073" t="s">
        <v>478</v>
      </c>
      <c r="B5073" t="s">
        <v>284</v>
      </c>
      <c r="C5073" t="s">
        <v>309</v>
      </c>
      <c r="D5073" t="s">
        <v>477</v>
      </c>
      <c r="E5073" t="s">
        <v>197</v>
      </c>
      <c r="F5073" t="s">
        <v>198</v>
      </c>
      <c r="G5073" s="133">
        <v>18</v>
      </c>
      <c r="H5073" t="s">
        <v>251</v>
      </c>
      <c r="I5073" t="s">
        <v>504</v>
      </c>
      <c r="J5073" t="s">
        <v>506</v>
      </c>
      <c r="K5073" s="327">
        <v>95</v>
      </c>
      <c r="L5073" s="326">
        <v>5.2370000630617142E-2</v>
      </c>
      <c r="N5073" s="327">
        <v>276</v>
      </c>
      <c r="O5073" s="326">
        <v>4.1620001196861267E-2</v>
      </c>
      <c r="Q5073" s="327">
        <v>14319</v>
      </c>
      <c r="R5073" s="326">
        <v>0.11604999750852581</v>
      </c>
      <c r="S5073" s="325"/>
    </row>
    <row r="5074" spans="1:19" x14ac:dyDescent="0.25">
      <c r="A5074" t="s">
        <v>478</v>
      </c>
      <c r="B5074" t="s">
        <v>284</v>
      </c>
      <c r="C5074" t="s">
        <v>309</v>
      </c>
      <c r="D5074" t="s">
        <v>477</v>
      </c>
      <c r="E5074" t="s">
        <v>197</v>
      </c>
      <c r="F5074" t="s">
        <v>198</v>
      </c>
      <c r="G5074" s="133">
        <v>18</v>
      </c>
      <c r="H5074" t="s">
        <v>251</v>
      </c>
      <c r="I5074" t="s">
        <v>504</v>
      </c>
      <c r="J5074" t="s">
        <v>424</v>
      </c>
      <c r="K5074" s="327">
        <v>227</v>
      </c>
      <c r="L5074" s="326">
        <v>0.1251399964094162</v>
      </c>
      <c r="M5074" s="326">
        <v>0.13204999268054959</v>
      </c>
      <c r="N5074" s="327">
        <v>765</v>
      </c>
      <c r="O5074" s="326">
        <v>0.1153699979186058</v>
      </c>
      <c r="P5074" s="326">
        <v>0.1203799992799759</v>
      </c>
      <c r="Q5074" s="327">
        <v>13286</v>
      </c>
      <c r="R5074" s="326">
        <v>0.1076800003647804</v>
      </c>
      <c r="S5074" s="325">
        <v>0.12182000279426571</v>
      </c>
    </row>
    <row r="5075" spans="1:19" x14ac:dyDescent="0.25">
      <c r="A5075" t="s">
        <v>478</v>
      </c>
      <c r="B5075" t="s">
        <v>284</v>
      </c>
      <c r="C5075" t="s">
        <v>309</v>
      </c>
      <c r="D5075" t="s">
        <v>477</v>
      </c>
      <c r="E5075" t="s">
        <v>197</v>
      </c>
      <c r="F5075" t="s">
        <v>198</v>
      </c>
      <c r="G5075" s="133">
        <v>18</v>
      </c>
      <c r="H5075" t="s">
        <v>251</v>
      </c>
      <c r="I5075" t="s">
        <v>504</v>
      </c>
      <c r="J5075" t="s">
        <v>455</v>
      </c>
      <c r="K5075" s="327">
        <v>687</v>
      </c>
      <c r="L5075" s="326">
        <v>0.3787199854850769</v>
      </c>
      <c r="M5075" s="326">
        <v>0.39965000748634338</v>
      </c>
      <c r="N5075" s="327">
        <v>2451</v>
      </c>
      <c r="O5075" s="326">
        <v>0.36963000893592829</v>
      </c>
      <c r="P5075" s="326">
        <v>0.38567999005317688</v>
      </c>
      <c r="Q5075" s="327">
        <v>43045</v>
      </c>
      <c r="R5075" s="326">
        <v>0.34887000918388372</v>
      </c>
      <c r="S5075" s="325">
        <v>0.39467000961303711</v>
      </c>
    </row>
    <row r="5076" spans="1:19" x14ac:dyDescent="0.25">
      <c r="A5076" t="s">
        <v>478</v>
      </c>
      <c r="B5076" t="s">
        <v>284</v>
      </c>
      <c r="C5076" t="s">
        <v>309</v>
      </c>
      <c r="D5076" t="s">
        <v>477</v>
      </c>
      <c r="E5076" t="s">
        <v>197</v>
      </c>
      <c r="F5076" t="s">
        <v>198</v>
      </c>
      <c r="G5076">
        <v>18</v>
      </c>
      <c r="H5076" t="s">
        <v>251</v>
      </c>
      <c r="I5076" t="s">
        <v>504</v>
      </c>
      <c r="J5076" t="s">
        <v>505</v>
      </c>
      <c r="K5076" s="142">
        <v>680</v>
      </c>
      <c r="L5076" s="326">
        <v>0.37485998868942261</v>
      </c>
      <c r="M5076" s="326">
        <v>0.395579993724823</v>
      </c>
      <c r="N5076" s="142">
        <v>2573</v>
      </c>
      <c r="O5076" s="326">
        <v>0.38802999258041382</v>
      </c>
      <c r="P5076" s="326">
        <v>0.40487998723983759</v>
      </c>
      <c r="Q5076" s="142">
        <v>42835</v>
      </c>
      <c r="R5076" s="326">
        <v>0.34716999530792242</v>
      </c>
      <c r="S5076" s="326">
        <v>0.39274001121521002</v>
      </c>
    </row>
    <row r="5077" spans="1:19" x14ac:dyDescent="0.25">
      <c r="A5077" t="s">
        <v>478</v>
      </c>
      <c r="B5077" t="s">
        <v>284</v>
      </c>
      <c r="C5077" t="s">
        <v>309</v>
      </c>
      <c r="D5077" t="s">
        <v>477</v>
      </c>
      <c r="E5077" t="s">
        <v>197</v>
      </c>
      <c r="F5077" t="s">
        <v>198</v>
      </c>
      <c r="G5077" s="133">
        <v>18</v>
      </c>
      <c r="H5077" t="s">
        <v>251</v>
      </c>
      <c r="I5077" t="s">
        <v>504</v>
      </c>
      <c r="J5077" t="s">
        <v>503</v>
      </c>
      <c r="K5077" s="327">
        <v>125</v>
      </c>
      <c r="L5077" s="326">
        <v>6.8910002708435059E-2</v>
      </c>
      <c r="M5077" s="326">
        <v>7.27199986577034E-2</v>
      </c>
      <c r="N5077" s="327">
        <v>566</v>
      </c>
      <c r="O5077" s="326">
        <v>8.5359998047351837E-2</v>
      </c>
      <c r="P5077" s="326">
        <v>8.9060001075267792E-2</v>
      </c>
      <c r="Q5077" s="327">
        <v>9900</v>
      </c>
      <c r="R5077" s="326">
        <v>8.0239996314048767E-2</v>
      </c>
      <c r="S5077" s="325">
        <v>9.0769998729228973E-2</v>
      </c>
    </row>
    <row r="5078" spans="1:19" x14ac:dyDescent="0.25">
      <c r="A5078" t="s">
        <v>478</v>
      </c>
      <c r="B5078" t="s">
        <v>284</v>
      </c>
      <c r="C5078" t="s">
        <v>309</v>
      </c>
      <c r="D5078" t="s">
        <v>477</v>
      </c>
      <c r="E5078" t="s">
        <v>197</v>
      </c>
      <c r="F5078" t="s">
        <v>198</v>
      </c>
      <c r="G5078">
        <v>18</v>
      </c>
      <c r="H5078" t="s">
        <v>251</v>
      </c>
      <c r="I5078" t="s">
        <v>501</v>
      </c>
      <c r="J5078" t="s">
        <v>502</v>
      </c>
      <c r="K5078" s="142">
        <v>95</v>
      </c>
      <c r="L5078" s="326">
        <v>5.2370000630617142E-2</v>
      </c>
      <c r="N5078" s="142">
        <v>276</v>
      </c>
      <c r="O5078" s="326">
        <v>4.1620001196861267E-2</v>
      </c>
      <c r="Q5078" s="142">
        <v>14319</v>
      </c>
      <c r="R5078" s="326">
        <v>0.11604999750852581</v>
      </c>
    </row>
    <row r="5079" spans="1:19" x14ac:dyDescent="0.25">
      <c r="A5079" t="s">
        <v>478</v>
      </c>
      <c r="B5079" t="s">
        <v>284</v>
      </c>
      <c r="C5079" t="s">
        <v>309</v>
      </c>
      <c r="D5079" t="s">
        <v>477</v>
      </c>
      <c r="E5079" t="s">
        <v>197</v>
      </c>
      <c r="F5079" t="s">
        <v>198</v>
      </c>
      <c r="G5079" s="133">
        <v>18</v>
      </c>
      <c r="H5079" t="s">
        <v>251</v>
      </c>
      <c r="I5079" t="s">
        <v>501</v>
      </c>
      <c r="J5079" t="s">
        <v>500</v>
      </c>
      <c r="K5079" s="327">
        <v>1719</v>
      </c>
      <c r="L5079" s="326">
        <v>0.94762998819351196</v>
      </c>
      <c r="M5079" s="326">
        <v>1</v>
      </c>
      <c r="N5079" s="327">
        <v>6355</v>
      </c>
      <c r="O5079" s="326">
        <v>0.95837998390197754</v>
      </c>
      <c r="P5079" s="326">
        <v>1</v>
      </c>
      <c r="Q5079" s="327">
        <v>109066</v>
      </c>
      <c r="R5079" s="326">
        <v>0.88394999504089355</v>
      </c>
      <c r="S5079" s="325">
        <v>1</v>
      </c>
    </row>
    <row r="5080" spans="1:19" x14ac:dyDescent="0.25">
      <c r="A5080" t="s">
        <v>478</v>
      </c>
      <c r="B5080" t="s">
        <v>284</v>
      </c>
      <c r="C5080" t="s">
        <v>309</v>
      </c>
      <c r="D5080" t="s">
        <v>477</v>
      </c>
      <c r="E5080" t="s">
        <v>197</v>
      </c>
      <c r="F5080" t="s">
        <v>198</v>
      </c>
      <c r="G5080">
        <v>18</v>
      </c>
      <c r="H5080" t="s">
        <v>251</v>
      </c>
      <c r="I5080" t="s">
        <v>577</v>
      </c>
      <c r="J5080" t="s">
        <v>493</v>
      </c>
      <c r="K5080" s="142">
        <v>513</v>
      </c>
      <c r="L5080" s="326">
        <v>0.28279998898506159</v>
      </c>
      <c r="N5080" s="142">
        <v>1666</v>
      </c>
      <c r="O5080" s="326">
        <v>0.25123998522758478</v>
      </c>
      <c r="Q5080" s="142">
        <v>45663</v>
      </c>
      <c r="R5080" s="326">
        <v>0.37009000778198242</v>
      </c>
    </row>
    <row r="5081" spans="1:19" x14ac:dyDescent="0.25">
      <c r="A5081" t="s">
        <v>478</v>
      </c>
      <c r="B5081" t="s">
        <v>284</v>
      </c>
      <c r="C5081" t="s">
        <v>309</v>
      </c>
      <c r="D5081" t="s">
        <v>477</v>
      </c>
      <c r="E5081" t="s">
        <v>197</v>
      </c>
      <c r="F5081" t="s">
        <v>198</v>
      </c>
      <c r="G5081" s="133">
        <v>18</v>
      </c>
      <c r="H5081" t="s">
        <v>251</v>
      </c>
      <c r="I5081" t="s">
        <v>577</v>
      </c>
      <c r="J5081" t="s">
        <v>492</v>
      </c>
      <c r="K5081" s="327">
        <v>1075</v>
      </c>
      <c r="L5081" s="326">
        <v>0.59261000156402588</v>
      </c>
      <c r="M5081" s="326">
        <v>0.82629001140594482</v>
      </c>
      <c r="N5081" s="327">
        <v>3831</v>
      </c>
      <c r="O5081" s="326">
        <v>0.57774001359939575</v>
      </c>
      <c r="P5081" s="326">
        <v>0.77160000801086426</v>
      </c>
      <c r="Q5081" s="327">
        <v>63272</v>
      </c>
      <c r="R5081" s="326">
        <v>0.51279997825622559</v>
      </c>
      <c r="S5081" s="325">
        <v>0.81407999992370605</v>
      </c>
    </row>
    <row r="5082" spans="1:19" x14ac:dyDescent="0.25">
      <c r="A5082" t="s">
        <v>478</v>
      </c>
      <c r="B5082" t="s">
        <v>284</v>
      </c>
      <c r="C5082" t="s">
        <v>309</v>
      </c>
      <c r="D5082" t="s">
        <v>477</v>
      </c>
      <c r="E5082" t="s">
        <v>197</v>
      </c>
      <c r="F5082" t="s">
        <v>198</v>
      </c>
      <c r="G5082">
        <v>18</v>
      </c>
      <c r="H5082" t="s">
        <v>251</v>
      </c>
      <c r="I5082" t="s">
        <v>577</v>
      </c>
      <c r="J5082" t="s">
        <v>491</v>
      </c>
      <c r="K5082" s="142">
        <v>136</v>
      </c>
      <c r="L5082" s="326">
        <v>7.4969999492168427E-2</v>
      </c>
      <c r="M5082" s="326">
        <v>0.1045299991965294</v>
      </c>
      <c r="N5082" s="142">
        <v>744</v>
      </c>
      <c r="O5082" s="326">
        <v>0.1121999993920326</v>
      </c>
      <c r="P5082" s="326">
        <v>0.14984999597072601</v>
      </c>
      <c r="Q5082" s="142">
        <v>9186</v>
      </c>
      <c r="R5082" s="326">
        <v>7.4450001120567322E-2</v>
      </c>
      <c r="S5082" s="326">
        <v>0.11818999797105791</v>
      </c>
    </row>
    <row r="5083" spans="1:19" x14ac:dyDescent="0.25">
      <c r="A5083" t="s">
        <v>478</v>
      </c>
      <c r="B5083" t="s">
        <v>284</v>
      </c>
      <c r="C5083" t="s">
        <v>309</v>
      </c>
      <c r="D5083" t="s">
        <v>477</v>
      </c>
      <c r="E5083" t="s">
        <v>197</v>
      </c>
      <c r="F5083" t="s">
        <v>198</v>
      </c>
      <c r="G5083" s="133">
        <v>18</v>
      </c>
      <c r="H5083" t="s">
        <v>251</v>
      </c>
      <c r="I5083" t="s">
        <v>577</v>
      </c>
      <c r="J5083" t="s">
        <v>490</v>
      </c>
      <c r="K5083" s="327">
        <v>61</v>
      </c>
      <c r="L5083" s="326">
        <v>3.3629998564720147E-2</v>
      </c>
      <c r="M5083" s="326">
        <v>4.6890001744031913E-2</v>
      </c>
      <c r="N5083" s="327">
        <v>270</v>
      </c>
      <c r="O5083" s="326">
        <v>4.0720000863075263E-2</v>
      </c>
      <c r="P5083" s="326">
        <v>5.437999963760376E-2</v>
      </c>
      <c r="Q5083" s="327">
        <v>3071</v>
      </c>
      <c r="R5083" s="326">
        <v>2.489000000059605E-2</v>
      </c>
      <c r="S5083" s="325">
        <v>3.9510000497102737E-2</v>
      </c>
    </row>
    <row r="5084" spans="1:19" x14ac:dyDescent="0.25">
      <c r="A5084" t="s">
        <v>478</v>
      </c>
      <c r="B5084" t="s">
        <v>284</v>
      </c>
      <c r="C5084" t="s">
        <v>309</v>
      </c>
      <c r="D5084" t="s">
        <v>477</v>
      </c>
      <c r="E5084" t="s">
        <v>197</v>
      </c>
      <c r="F5084" t="s">
        <v>198</v>
      </c>
      <c r="G5084">
        <v>18</v>
      </c>
      <c r="H5084" t="s">
        <v>251</v>
      </c>
      <c r="I5084" t="s">
        <v>577</v>
      </c>
      <c r="J5084" t="s">
        <v>489</v>
      </c>
      <c r="K5084" s="142">
        <v>22</v>
      </c>
      <c r="L5084" s="326">
        <v>1.2129999697208399E-2</v>
      </c>
      <c r="M5084" s="326">
        <v>1.69099997729063E-2</v>
      </c>
      <c r="N5084" s="142">
        <v>92</v>
      </c>
      <c r="O5084" s="326">
        <v>1.386999990791082E-2</v>
      </c>
      <c r="P5084" s="326">
        <v>1.8530000001192089E-2</v>
      </c>
      <c r="Q5084" s="142">
        <v>1819</v>
      </c>
      <c r="R5084" s="326">
        <v>1.473999954760075E-2</v>
      </c>
      <c r="S5084" s="326">
        <v>2.339999936521053E-2</v>
      </c>
    </row>
    <row r="5085" spans="1:19" x14ac:dyDescent="0.25">
      <c r="A5085" t="s">
        <v>478</v>
      </c>
      <c r="B5085" t="s">
        <v>284</v>
      </c>
      <c r="C5085" t="s">
        <v>309</v>
      </c>
      <c r="D5085" t="s">
        <v>477</v>
      </c>
      <c r="E5085" t="s">
        <v>197</v>
      </c>
      <c r="F5085" t="s">
        <v>198</v>
      </c>
      <c r="G5085">
        <v>18</v>
      </c>
      <c r="H5085" t="s">
        <v>251</v>
      </c>
      <c r="I5085" t="s">
        <v>577</v>
      </c>
      <c r="J5085" t="s">
        <v>488</v>
      </c>
      <c r="K5085" s="142">
        <v>7</v>
      </c>
      <c r="L5085" s="326">
        <v>3.860000055283308E-3</v>
      </c>
      <c r="M5085" s="326">
        <v>5.3799999877810478E-3</v>
      </c>
      <c r="N5085" s="142">
        <v>28</v>
      </c>
      <c r="O5085" s="326">
        <v>4.2200000025331974E-3</v>
      </c>
      <c r="P5085" s="326">
        <v>5.6400001049041748E-3</v>
      </c>
      <c r="Q5085" s="142">
        <v>374</v>
      </c>
      <c r="R5085" s="326">
        <v>3.03000002168119E-3</v>
      </c>
      <c r="S5085" s="326">
        <v>4.8099998384714127E-3</v>
      </c>
    </row>
    <row r="5086" spans="1:19" x14ac:dyDescent="0.25">
      <c r="A5086" t="s">
        <v>478</v>
      </c>
      <c r="B5086" t="s">
        <v>284</v>
      </c>
      <c r="C5086" t="s">
        <v>309</v>
      </c>
      <c r="D5086" t="s">
        <v>477</v>
      </c>
      <c r="E5086" t="s">
        <v>197</v>
      </c>
      <c r="F5086" t="s">
        <v>198</v>
      </c>
      <c r="G5086">
        <v>18</v>
      </c>
      <c r="H5086" t="s">
        <v>251</v>
      </c>
      <c r="I5086" t="s">
        <v>499</v>
      </c>
      <c r="J5086" t="s">
        <v>261</v>
      </c>
      <c r="K5086" s="142">
        <v>1800</v>
      </c>
      <c r="L5086" s="326">
        <v>0.99228000640869141</v>
      </c>
      <c r="N5086" s="142">
        <v>6576</v>
      </c>
      <c r="O5086" s="326">
        <v>0.99171000719070435</v>
      </c>
      <c r="Q5086" s="142">
        <v>122496</v>
      </c>
      <c r="R5086" s="326">
        <v>0.99278998374938965</v>
      </c>
    </row>
    <row r="5087" spans="1:19" x14ac:dyDescent="0.25">
      <c r="A5087" t="s">
        <v>478</v>
      </c>
      <c r="B5087" t="s">
        <v>284</v>
      </c>
      <c r="C5087" t="s">
        <v>309</v>
      </c>
      <c r="D5087" t="s">
        <v>477</v>
      </c>
      <c r="E5087" t="s">
        <v>197</v>
      </c>
      <c r="F5087" t="s">
        <v>198</v>
      </c>
      <c r="G5087" s="133">
        <v>18</v>
      </c>
      <c r="H5087" t="s">
        <v>251</v>
      </c>
      <c r="I5087" t="s">
        <v>499</v>
      </c>
      <c r="J5087" t="s">
        <v>262</v>
      </c>
      <c r="K5087" s="327">
        <v>14</v>
      </c>
      <c r="L5087" s="326">
        <v>7.7200001105666161E-3</v>
      </c>
      <c r="N5087" s="327">
        <v>55</v>
      </c>
      <c r="O5087" s="326">
        <v>8.2900002598762512E-3</v>
      </c>
      <c r="Q5087" s="327">
        <v>889</v>
      </c>
      <c r="R5087" s="326">
        <v>7.2099999524652958E-3</v>
      </c>
      <c r="S5087" s="325"/>
    </row>
    <row r="5088" spans="1:19" x14ac:dyDescent="0.25">
      <c r="A5088" t="s">
        <v>478</v>
      </c>
      <c r="B5088" t="s">
        <v>284</v>
      </c>
      <c r="C5088" t="s">
        <v>309</v>
      </c>
      <c r="D5088" t="s">
        <v>477</v>
      </c>
      <c r="E5088" t="s">
        <v>197</v>
      </c>
      <c r="F5088" t="s">
        <v>198</v>
      </c>
      <c r="G5088" s="133">
        <v>18</v>
      </c>
      <c r="H5088" t="s">
        <v>251</v>
      </c>
      <c r="I5088" t="s">
        <v>578</v>
      </c>
      <c r="J5088" t="s">
        <v>498</v>
      </c>
      <c r="K5088" s="327">
        <v>115</v>
      </c>
      <c r="L5088" s="326">
        <v>6.3400000333786011E-2</v>
      </c>
      <c r="N5088" s="327">
        <v>520</v>
      </c>
      <c r="O5088" s="326">
        <v>7.8419998288154602E-2</v>
      </c>
      <c r="Q5088" s="327">
        <v>17871</v>
      </c>
      <c r="R5088" s="326">
        <v>0.1448400020599365</v>
      </c>
      <c r="S5088" s="325"/>
    </row>
    <row r="5089" spans="1:19" x14ac:dyDescent="0.25">
      <c r="A5089" t="s">
        <v>478</v>
      </c>
      <c r="B5089" t="s">
        <v>284</v>
      </c>
      <c r="C5089" t="s">
        <v>309</v>
      </c>
      <c r="D5089" t="s">
        <v>477</v>
      </c>
      <c r="E5089" t="s">
        <v>197</v>
      </c>
      <c r="F5089" t="s">
        <v>198</v>
      </c>
      <c r="G5089" s="133">
        <v>18</v>
      </c>
      <c r="H5089" t="s">
        <v>251</v>
      </c>
      <c r="I5089" t="s">
        <v>578</v>
      </c>
      <c r="J5089" t="s">
        <v>497</v>
      </c>
      <c r="K5089" s="327">
        <v>217</v>
      </c>
      <c r="L5089" s="326">
        <v>0.11963000148534771</v>
      </c>
      <c r="N5089" s="327">
        <v>1012</v>
      </c>
      <c r="O5089" s="326">
        <v>0.15262000262737269</v>
      </c>
      <c r="Q5089" s="327">
        <v>21943</v>
      </c>
      <c r="R5089" s="326">
        <v>0.17783999443054199</v>
      </c>
      <c r="S5089" s="325"/>
    </row>
    <row r="5090" spans="1:19" x14ac:dyDescent="0.25">
      <c r="A5090" t="s">
        <v>478</v>
      </c>
      <c r="B5090" t="s">
        <v>284</v>
      </c>
      <c r="C5090" t="s">
        <v>309</v>
      </c>
      <c r="D5090" t="s">
        <v>477</v>
      </c>
      <c r="E5090" t="s">
        <v>197</v>
      </c>
      <c r="F5090" t="s">
        <v>198</v>
      </c>
      <c r="G5090" s="133">
        <v>18</v>
      </c>
      <c r="H5090" t="s">
        <v>251</v>
      </c>
      <c r="I5090" t="s">
        <v>578</v>
      </c>
      <c r="J5090" t="s">
        <v>496</v>
      </c>
      <c r="K5090" s="327">
        <v>460</v>
      </c>
      <c r="L5090" s="326">
        <v>0.2535800039768219</v>
      </c>
      <c r="N5090" s="327">
        <v>1414</v>
      </c>
      <c r="O5090" s="326">
        <v>0.21323999762535101</v>
      </c>
      <c r="Q5090" s="327">
        <v>25988</v>
      </c>
      <c r="R5090" s="326">
        <v>0.21062999963760379</v>
      </c>
      <c r="S5090" s="325"/>
    </row>
    <row r="5091" spans="1:19" x14ac:dyDescent="0.25">
      <c r="A5091" t="s">
        <v>478</v>
      </c>
      <c r="B5091" t="s">
        <v>284</v>
      </c>
      <c r="C5091" t="s">
        <v>309</v>
      </c>
      <c r="D5091" t="s">
        <v>477</v>
      </c>
      <c r="E5091" t="s">
        <v>197</v>
      </c>
      <c r="F5091" t="s">
        <v>198</v>
      </c>
      <c r="G5091" s="133">
        <v>18</v>
      </c>
      <c r="H5091" t="s">
        <v>251</v>
      </c>
      <c r="I5091" t="s">
        <v>578</v>
      </c>
      <c r="J5091" t="s">
        <v>495</v>
      </c>
      <c r="K5091" s="327">
        <v>511</v>
      </c>
      <c r="L5091" s="326">
        <v>0.28169998526573181</v>
      </c>
      <c r="N5091" s="327">
        <v>1656</v>
      </c>
      <c r="O5091" s="326">
        <v>0.24974000453948969</v>
      </c>
      <c r="Q5091" s="327">
        <v>27975</v>
      </c>
      <c r="R5091" s="326">
        <v>0.22673000395298001</v>
      </c>
      <c r="S5091" s="325"/>
    </row>
    <row r="5092" spans="1:19" x14ac:dyDescent="0.25">
      <c r="A5092" t="s">
        <v>478</v>
      </c>
      <c r="B5092" t="s">
        <v>284</v>
      </c>
      <c r="C5092" t="s">
        <v>309</v>
      </c>
      <c r="D5092" t="s">
        <v>477</v>
      </c>
      <c r="E5092" t="s">
        <v>197</v>
      </c>
      <c r="F5092" t="s">
        <v>198</v>
      </c>
      <c r="G5092">
        <v>18</v>
      </c>
      <c r="H5092" t="s">
        <v>251</v>
      </c>
      <c r="I5092" t="s">
        <v>578</v>
      </c>
      <c r="J5092" t="s">
        <v>494</v>
      </c>
      <c r="K5092" s="142">
        <v>511</v>
      </c>
      <c r="L5092" s="326">
        <v>0.28169998526573181</v>
      </c>
      <c r="N5092" s="142">
        <v>2029</v>
      </c>
      <c r="O5092" s="326">
        <v>0.30599001049995422</v>
      </c>
      <c r="Q5092" s="142">
        <v>29608</v>
      </c>
      <c r="R5092" s="326">
        <v>0.23995999991893771</v>
      </c>
    </row>
    <row r="5093" spans="1:19" x14ac:dyDescent="0.25">
      <c r="A5093" t="s">
        <v>478</v>
      </c>
      <c r="B5093" t="s">
        <v>284</v>
      </c>
      <c r="C5093" t="s">
        <v>309</v>
      </c>
      <c r="D5093" t="s">
        <v>477</v>
      </c>
      <c r="E5093" t="s">
        <v>197</v>
      </c>
      <c r="F5093" t="s">
        <v>198</v>
      </c>
      <c r="G5093" s="133">
        <v>18</v>
      </c>
      <c r="H5093" t="s">
        <v>251</v>
      </c>
      <c r="I5093" t="s">
        <v>476</v>
      </c>
      <c r="J5093" t="s">
        <v>482</v>
      </c>
      <c r="K5093" s="327">
        <v>1403</v>
      </c>
      <c r="L5093" s="326">
        <v>0.7734299898147583</v>
      </c>
      <c r="M5093" s="326">
        <v>0.80171000957489014</v>
      </c>
      <c r="N5093" s="327">
        <v>5011</v>
      </c>
      <c r="O5093" s="326">
        <v>0.75568997859954834</v>
      </c>
      <c r="P5093" s="326">
        <v>0.78320997953414917</v>
      </c>
      <c r="Q5093" s="327">
        <v>91484</v>
      </c>
      <c r="R5093" s="326">
        <v>0.74145001173019409</v>
      </c>
      <c r="S5093" s="325">
        <v>0.77395999431610107</v>
      </c>
    </row>
    <row r="5094" spans="1:19" x14ac:dyDescent="0.25">
      <c r="A5094" t="s">
        <v>478</v>
      </c>
      <c r="B5094" t="s">
        <v>284</v>
      </c>
      <c r="C5094" t="s">
        <v>309</v>
      </c>
      <c r="D5094" t="s">
        <v>477</v>
      </c>
      <c r="E5094" t="s">
        <v>197</v>
      </c>
      <c r="F5094" t="s">
        <v>198</v>
      </c>
      <c r="G5094" s="133">
        <v>18</v>
      </c>
      <c r="H5094" t="s">
        <v>251</v>
      </c>
      <c r="I5094" t="s">
        <v>476</v>
      </c>
      <c r="J5094" t="s">
        <v>481</v>
      </c>
      <c r="K5094" s="327">
        <v>173</v>
      </c>
      <c r="L5094" s="326">
        <v>9.5370002090930939E-2</v>
      </c>
      <c r="M5094" s="326">
        <v>9.8860003054141998E-2</v>
      </c>
      <c r="N5094" s="327">
        <v>679</v>
      </c>
      <c r="O5094" s="326">
        <v>0.1023999974131584</v>
      </c>
      <c r="P5094" s="326">
        <v>0.1061299964785576</v>
      </c>
      <c r="Q5094" s="327">
        <v>12086</v>
      </c>
      <c r="R5094" s="326">
        <v>9.7949996590614319E-2</v>
      </c>
      <c r="S5094" s="325">
        <v>0.1022500023245811</v>
      </c>
    </row>
    <row r="5095" spans="1:19" x14ac:dyDescent="0.25">
      <c r="A5095" t="s">
        <v>478</v>
      </c>
      <c r="B5095" t="s">
        <v>284</v>
      </c>
      <c r="C5095" t="s">
        <v>309</v>
      </c>
      <c r="D5095" t="s">
        <v>477</v>
      </c>
      <c r="E5095" t="s">
        <v>197</v>
      </c>
      <c r="F5095" t="s">
        <v>198</v>
      </c>
      <c r="G5095" s="133">
        <v>18</v>
      </c>
      <c r="H5095" t="s">
        <v>251</v>
      </c>
      <c r="I5095" t="s">
        <v>476</v>
      </c>
      <c r="J5095" t="s">
        <v>480</v>
      </c>
      <c r="K5095" s="327">
        <v>115</v>
      </c>
      <c r="L5095" s="326">
        <v>6.3400000333786011E-2</v>
      </c>
      <c r="M5095" s="326">
        <v>6.5710000693798065E-2</v>
      </c>
      <c r="N5095" s="327">
        <v>422</v>
      </c>
      <c r="O5095" s="326">
        <v>6.3639998435974121E-2</v>
      </c>
      <c r="P5095" s="326">
        <v>6.5959997475147247E-2</v>
      </c>
      <c r="Q5095" s="327">
        <v>8487</v>
      </c>
      <c r="R5095" s="326">
        <v>6.8779997527599335E-2</v>
      </c>
      <c r="S5095" s="325">
        <v>7.1800000965595245E-2</v>
      </c>
    </row>
    <row r="5096" spans="1:19" x14ac:dyDescent="0.25">
      <c r="A5096" t="s">
        <v>478</v>
      </c>
      <c r="B5096" t="s">
        <v>284</v>
      </c>
      <c r="C5096" t="s">
        <v>309</v>
      </c>
      <c r="D5096" t="s">
        <v>477</v>
      </c>
      <c r="E5096" t="s">
        <v>197</v>
      </c>
      <c r="F5096" t="s">
        <v>198</v>
      </c>
      <c r="G5096" s="133">
        <v>18</v>
      </c>
      <c r="H5096" t="s">
        <v>251</v>
      </c>
      <c r="I5096" t="s">
        <v>476</v>
      </c>
      <c r="J5096" t="s">
        <v>479</v>
      </c>
      <c r="K5096" s="327">
        <v>64</v>
      </c>
      <c r="L5096" s="326">
        <v>3.5280000418424613E-2</v>
      </c>
      <c r="N5096" s="327">
        <v>233</v>
      </c>
      <c r="O5096" s="326">
        <v>3.5140000283718109E-2</v>
      </c>
      <c r="Q5096" s="327">
        <v>5183</v>
      </c>
      <c r="R5096" s="326">
        <v>4.2010001838207238E-2</v>
      </c>
      <c r="S5096" s="325"/>
    </row>
    <row r="5097" spans="1:19" x14ac:dyDescent="0.25">
      <c r="A5097" t="s">
        <v>478</v>
      </c>
      <c r="B5097" t="s">
        <v>284</v>
      </c>
      <c r="C5097" t="s">
        <v>309</v>
      </c>
      <c r="D5097" t="s">
        <v>477</v>
      </c>
      <c r="E5097" t="s">
        <v>197</v>
      </c>
      <c r="F5097" t="s">
        <v>198</v>
      </c>
      <c r="G5097">
        <v>18</v>
      </c>
      <c r="H5097" t="s">
        <v>251</v>
      </c>
      <c r="I5097" t="s">
        <v>476</v>
      </c>
      <c r="J5097" t="s">
        <v>475</v>
      </c>
      <c r="K5097" s="142">
        <v>59</v>
      </c>
      <c r="L5097" s="326">
        <v>3.2519999891519553E-2</v>
      </c>
      <c r="M5097" s="326">
        <v>3.3709999173879623E-2</v>
      </c>
      <c r="N5097" s="142">
        <v>286</v>
      </c>
      <c r="O5097" s="326">
        <v>4.3129999190568917E-2</v>
      </c>
      <c r="P5097" s="326">
        <v>4.4700000435113907E-2</v>
      </c>
      <c r="Q5097" s="142">
        <v>6145</v>
      </c>
      <c r="R5097" s="326">
        <v>4.9800001084804528E-2</v>
      </c>
      <c r="S5097" s="326">
        <v>5.1989998668432243E-2</v>
      </c>
    </row>
    <row r="5098" spans="1:19" x14ac:dyDescent="0.25">
      <c r="A5098" t="s">
        <v>478</v>
      </c>
      <c r="B5098" t="s">
        <v>284</v>
      </c>
      <c r="C5098" t="s">
        <v>309</v>
      </c>
      <c r="D5098" t="s">
        <v>477</v>
      </c>
      <c r="E5098" t="s">
        <v>203</v>
      </c>
      <c r="F5098" t="s">
        <v>204</v>
      </c>
      <c r="G5098">
        <v>21</v>
      </c>
      <c r="H5098" t="s">
        <v>254</v>
      </c>
      <c r="I5098" t="s">
        <v>525</v>
      </c>
      <c r="J5098" t="s">
        <v>530</v>
      </c>
      <c r="K5098" s="142">
        <v>5</v>
      </c>
      <c r="L5098" s="326">
        <v>4.0600001811981201E-3</v>
      </c>
      <c r="N5098" s="142">
        <v>18</v>
      </c>
      <c r="O5098" s="326">
        <v>3.8699998985975981E-3</v>
      </c>
      <c r="Q5098" s="142">
        <v>595</v>
      </c>
      <c r="R5098" s="326">
        <v>4.8199999146163464E-3</v>
      </c>
    </row>
    <row r="5099" spans="1:19" x14ac:dyDescent="0.25">
      <c r="A5099" t="s">
        <v>478</v>
      </c>
      <c r="B5099" t="s">
        <v>284</v>
      </c>
      <c r="C5099" t="s">
        <v>309</v>
      </c>
      <c r="D5099" t="s">
        <v>477</v>
      </c>
      <c r="E5099" t="s">
        <v>203</v>
      </c>
      <c r="F5099" t="s">
        <v>204</v>
      </c>
      <c r="G5099">
        <v>21</v>
      </c>
      <c r="H5099" t="s">
        <v>254</v>
      </c>
      <c r="I5099" t="s">
        <v>525</v>
      </c>
      <c r="J5099" t="s">
        <v>529</v>
      </c>
      <c r="K5099" s="142">
        <v>49</v>
      </c>
      <c r="L5099" s="326">
        <v>3.976999968290329E-2</v>
      </c>
      <c r="N5099" s="142">
        <v>129</v>
      </c>
      <c r="O5099" s="326">
        <v>2.7720000594854351E-2</v>
      </c>
      <c r="Q5099" s="142">
        <v>4962</v>
      </c>
      <c r="R5099" s="326">
        <v>4.0219999849796302E-2</v>
      </c>
    </row>
    <row r="5100" spans="1:19" x14ac:dyDescent="0.25">
      <c r="A5100" t="s">
        <v>478</v>
      </c>
      <c r="B5100" t="s">
        <v>284</v>
      </c>
      <c r="C5100" t="s">
        <v>309</v>
      </c>
      <c r="D5100" t="s">
        <v>477</v>
      </c>
      <c r="E5100" t="s">
        <v>203</v>
      </c>
      <c r="F5100" t="s">
        <v>204</v>
      </c>
      <c r="G5100" s="133">
        <v>21</v>
      </c>
      <c r="H5100" t="s">
        <v>254</v>
      </c>
      <c r="I5100" t="s">
        <v>525</v>
      </c>
      <c r="J5100" t="s">
        <v>528</v>
      </c>
      <c r="K5100" s="327">
        <v>120</v>
      </c>
      <c r="L5100" s="326">
        <v>9.7400002181529999E-2</v>
      </c>
      <c r="N5100" s="327">
        <v>490</v>
      </c>
      <c r="O5100" s="326">
        <v>0.1053100004792213</v>
      </c>
      <c r="Q5100" s="327">
        <v>15699</v>
      </c>
      <c r="R5100" s="326">
        <v>0.12724000215530401</v>
      </c>
      <c r="S5100" s="325"/>
    </row>
    <row r="5101" spans="1:19" x14ac:dyDescent="0.25">
      <c r="A5101" t="s">
        <v>478</v>
      </c>
      <c r="B5101" t="s">
        <v>284</v>
      </c>
      <c r="C5101" t="s">
        <v>309</v>
      </c>
      <c r="D5101" t="s">
        <v>477</v>
      </c>
      <c r="E5101" t="s">
        <v>203</v>
      </c>
      <c r="F5101" t="s">
        <v>204</v>
      </c>
      <c r="G5101" s="133">
        <v>21</v>
      </c>
      <c r="H5101" t="s">
        <v>254</v>
      </c>
      <c r="I5101" t="s">
        <v>525</v>
      </c>
      <c r="J5101" t="s">
        <v>527</v>
      </c>
      <c r="K5101" s="327">
        <v>280</v>
      </c>
      <c r="L5101" s="326">
        <v>0.22727000713348389</v>
      </c>
      <c r="N5101" s="327">
        <v>999</v>
      </c>
      <c r="O5101" s="326">
        <v>0.21469999849796301</v>
      </c>
      <c r="Q5101" s="327">
        <v>30576</v>
      </c>
      <c r="R5101" s="326">
        <v>0.2478100061416626</v>
      </c>
      <c r="S5101" s="325"/>
    </row>
    <row r="5102" spans="1:19" x14ac:dyDescent="0.25">
      <c r="A5102" t="s">
        <v>478</v>
      </c>
      <c r="B5102" t="s">
        <v>284</v>
      </c>
      <c r="C5102" t="s">
        <v>309</v>
      </c>
      <c r="D5102" t="s">
        <v>477</v>
      </c>
      <c r="E5102" t="s">
        <v>203</v>
      </c>
      <c r="F5102" t="s">
        <v>204</v>
      </c>
      <c r="G5102" s="133">
        <v>21</v>
      </c>
      <c r="H5102" t="s">
        <v>254</v>
      </c>
      <c r="I5102" t="s">
        <v>525</v>
      </c>
      <c r="J5102" t="s">
        <v>526</v>
      </c>
      <c r="K5102" s="327">
        <v>338</v>
      </c>
      <c r="L5102" s="326">
        <v>0.27434998750686651</v>
      </c>
      <c r="N5102" s="327">
        <v>1273</v>
      </c>
      <c r="O5102" s="326">
        <v>0.27358999848365778</v>
      </c>
      <c r="Q5102" s="327">
        <v>30917</v>
      </c>
      <c r="R5102" s="326">
        <v>0.25056999921798712</v>
      </c>
      <c r="S5102" s="325"/>
    </row>
    <row r="5103" spans="1:19" x14ac:dyDescent="0.25">
      <c r="A5103" t="s">
        <v>478</v>
      </c>
      <c r="B5103" t="s">
        <v>284</v>
      </c>
      <c r="C5103" t="s">
        <v>309</v>
      </c>
      <c r="D5103" t="s">
        <v>477</v>
      </c>
      <c r="E5103" t="s">
        <v>203</v>
      </c>
      <c r="F5103" t="s">
        <v>204</v>
      </c>
      <c r="G5103" s="133">
        <v>21</v>
      </c>
      <c r="H5103" t="s">
        <v>254</v>
      </c>
      <c r="I5103" t="s">
        <v>525</v>
      </c>
      <c r="J5103" t="s">
        <v>259</v>
      </c>
      <c r="K5103" s="327">
        <v>269</v>
      </c>
      <c r="L5103" s="326">
        <v>0.21833999454975131</v>
      </c>
      <c r="N5103" s="327">
        <v>1010</v>
      </c>
      <c r="O5103" s="326">
        <v>0.21705999970436099</v>
      </c>
      <c r="Q5103" s="327">
        <v>23351</v>
      </c>
      <c r="R5103" s="326">
        <v>0.18925000727176669</v>
      </c>
      <c r="S5103" s="325"/>
    </row>
    <row r="5104" spans="1:19" x14ac:dyDescent="0.25">
      <c r="A5104" t="s">
        <v>478</v>
      </c>
      <c r="B5104" t="s">
        <v>284</v>
      </c>
      <c r="C5104" t="s">
        <v>309</v>
      </c>
      <c r="D5104" t="s">
        <v>477</v>
      </c>
      <c r="E5104" t="s">
        <v>203</v>
      </c>
      <c r="F5104" t="s">
        <v>204</v>
      </c>
      <c r="G5104" s="133">
        <v>21</v>
      </c>
      <c r="H5104" t="s">
        <v>254</v>
      </c>
      <c r="I5104" t="s">
        <v>525</v>
      </c>
      <c r="J5104" t="s">
        <v>260</v>
      </c>
      <c r="K5104" s="327">
        <v>171</v>
      </c>
      <c r="L5104" s="326">
        <v>0.1387999951839447</v>
      </c>
      <c r="N5104" s="327">
        <v>734</v>
      </c>
      <c r="O5104" s="326">
        <v>0.15774999558925629</v>
      </c>
      <c r="Q5104" s="327">
        <v>17285</v>
      </c>
      <c r="R5104" s="326">
        <v>0.14009000360965729</v>
      </c>
      <c r="S5104" s="325"/>
    </row>
    <row r="5105" spans="1:19" x14ac:dyDescent="0.25">
      <c r="A5105" t="s">
        <v>478</v>
      </c>
      <c r="B5105" t="s">
        <v>284</v>
      </c>
      <c r="C5105" t="s">
        <v>309</v>
      </c>
      <c r="D5105" t="s">
        <v>477</v>
      </c>
      <c r="E5105" t="s">
        <v>203</v>
      </c>
      <c r="F5105" t="s">
        <v>204</v>
      </c>
      <c r="G5105" s="133">
        <v>21</v>
      </c>
      <c r="H5105" t="s">
        <v>254</v>
      </c>
      <c r="I5105" t="s">
        <v>521</v>
      </c>
      <c r="J5105" t="s">
        <v>524</v>
      </c>
      <c r="K5105" s="327">
        <v>1013</v>
      </c>
      <c r="L5105" s="326">
        <v>0.82223999500274658</v>
      </c>
      <c r="M5105" s="326">
        <v>0.83858001232147217</v>
      </c>
      <c r="N5105" s="327">
        <v>3853</v>
      </c>
      <c r="O5105" s="326">
        <v>0.82806998491287231</v>
      </c>
      <c r="P5105" s="326">
        <v>0.85074001550674438</v>
      </c>
      <c r="Q5105" s="327">
        <v>99716</v>
      </c>
      <c r="R5105" s="326">
        <v>0.80817002058029175</v>
      </c>
      <c r="S5105" s="325">
        <v>0.84360998868942261</v>
      </c>
    </row>
    <row r="5106" spans="1:19" x14ac:dyDescent="0.25">
      <c r="A5106" t="s">
        <v>478</v>
      </c>
      <c r="B5106" t="s">
        <v>284</v>
      </c>
      <c r="C5106" t="s">
        <v>309</v>
      </c>
      <c r="D5106" t="s">
        <v>477</v>
      </c>
      <c r="E5106" t="s">
        <v>203</v>
      </c>
      <c r="F5106" t="s">
        <v>204</v>
      </c>
      <c r="G5106">
        <v>21</v>
      </c>
      <c r="H5106" t="s">
        <v>254</v>
      </c>
      <c r="I5106" t="s">
        <v>521</v>
      </c>
      <c r="J5106" t="s">
        <v>523</v>
      </c>
      <c r="K5106" s="142">
        <v>117</v>
      </c>
      <c r="L5106" s="326">
        <v>9.4970002770423889E-2</v>
      </c>
      <c r="M5106" s="326">
        <v>9.6850000321865082E-2</v>
      </c>
      <c r="N5106" s="142">
        <v>409</v>
      </c>
      <c r="O5106" s="326">
        <v>8.789999783039093E-2</v>
      </c>
      <c r="P5106" s="326">
        <v>9.0309999883174896E-2</v>
      </c>
      <c r="Q5106" s="142">
        <v>10969</v>
      </c>
      <c r="R5106" s="326">
        <v>8.8899999856948853E-2</v>
      </c>
      <c r="S5106" s="326">
        <v>9.2799998819828033E-2</v>
      </c>
    </row>
    <row r="5107" spans="1:19" x14ac:dyDescent="0.25">
      <c r="A5107" t="s">
        <v>478</v>
      </c>
      <c r="B5107" t="s">
        <v>284</v>
      </c>
      <c r="C5107" t="s">
        <v>309</v>
      </c>
      <c r="D5107" t="s">
        <v>477</v>
      </c>
      <c r="E5107" t="s">
        <v>203</v>
      </c>
      <c r="F5107" t="s">
        <v>204</v>
      </c>
      <c r="G5107" s="133">
        <v>21</v>
      </c>
      <c r="H5107" t="s">
        <v>254</v>
      </c>
      <c r="I5107" t="s">
        <v>521</v>
      </c>
      <c r="J5107" t="s">
        <v>522</v>
      </c>
      <c r="K5107" s="327">
        <v>78</v>
      </c>
      <c r="L5107" s="326">
        <v>6.3309997320175171E-2</v>
      </c>
      <c r="M5107" s="326">
        <v>6.4570002257823944E-2</v>
      </c>
      <c r="N5107" s="327">
        <v>267</v>
      </c>
      <c r="O5107" s="326">
        <v>5.737999826669693E-2</v>
      </c>
      <c r="P5107" s="326">
        <v>5.8949999511241913E-2</v>
      </c>
      <c r="Q5107" s="327">
        <v>7517</v>
      </c>
      <c r="R5107" s="326">
        <v>6.0920000076293952E-2</v>
      </c>
      <c r="S5107" s="325">
        <v>6.3589997589588165E-2</v>
      </c>
    </row>
    <row r="5108" spans="1:19" x14ac:dyDescent="0.25">
      <c r="A5108" t="s">
        <v>478</v>
      </c>
      <c r="B5108" t="s">
        <v>284</v>
      </c>
      <c r="C5108" t="s">
        <v>309</v>
      </c>
      <c r="D5108" t="s">
        <v>477</v>
      </c>
      <c r="E5108" t="s">
        <v>203</v>
      </c>
      <c r="F5108" t="s">
        <v>204</v>
      </c>
      <c r="G5108" s="133">
        <v>21</v>
      </c>
      <c r="H5108" t="s">
        <v>254</v>
      </c>
      <c r="I5108" t="s">
        <v>521</v>
      </c>
      <c r="J5108" t="s">
        <v>438</v>
      </c>
      <c r="K5108" s="327">
        <v>24</v>
      </c>
      <c r="L5108" s="326">
        <v>1.947999931871891E-2</v>
      </c>
      <c r="N5108" s="327">
        <v>124</v>
      </c>
      <c r="O5108" s="326">
        <v>2.665000036358833E-2</v>
      </c>
      <c r="Q5108" s="327">
        <v>5183</v>
      </c>
      <c r="R5108" s="326">
        <v>4.2010001838207238E-2</v>
      </c>
      <c r="S5108" s="325"/>
    </row>
    <row r="5109" spans="1:19" x14ac:dyDescent="0.25">
      <c r="A5109" t="s">
        <v>478</v>
      </c>
      <c r="B5109" t="s">
        <v>284</v>
      </c>
      <c r="C5109" t="s">
        <v>309</v>
      </c>
      <c r="D5109" t="s">
        <v>477</v>
      </c>
      <c r="E5109" t="s">
        <v>203</v>
      </c>
      <c r="F5109" t="s">
        <v>204</v>
      </c>
      <c r="G5109" s="133">
        <v>21</v>
      </c>
      <c r="H5109" t="s">
        <v>254</v>
      </c>
      <c r="I5109" t="s">
        <v>517</v>
      </c>
      <c r="J5109" t="s">
        <v>520</v>
      </c>
      <c r="K5109" s="327">
        <v>413</v>
      </c>
      <c r="L5109" s="326">
        <v>0.33522999286651611</v>
      </c>
      <c r="N5109" s="327">
        <v>1657</v>
      </c>
      <c r="O5109" s="326">
        <v>0.35611000657081598</v>
      </c>
      <c r="Q5109" s="327">
        <v>43571</v>
      </c>
      <c r="R5109" s="326">
        <v>0.35313001275062561</v>
      </c>
      <c r="S5109" s="325"/>
    </row>
    <row r="5110" spans="1:19" x14ac:dyDescent="0.25">
      <c r="A5110" t="s">
        <v>478</v>
      </c>
      <c r="B5110" t="s">
        <v>284</v>
      </c>
      <c r="C5110" t="s">
        <v>309</v>
      </c>
      <c r="D5110" t="s">
        <v>477</v>
      </c>
      <c r="E5110" t="s">
        <v>203</v>
      </c>
      <c r="F5110" t="s">
        <v>204</v>
      </c>
      <c r="G5110">
        <v>21</v>
      </c>
      <c r="H5110" t="s">
        <v>254</v>
      </c>
      <c r="I5110" t="s">
        <v>517</v>
      </c>
      <c r="J5110" t="s">
        <v>519</v>
      </c>
      <c r="K5110" s="142">
        <v>372</v>
      </c>
      <c r="L5110" s="326">
        <v>0.30195000767707819</v>
      </c>
      <c r="N5110" s="142">
        <v>1331</v>
      </c>
      <c r="O5110" s="326">
        <v>0.28604999184608459</v>
      </c>
      <c r="Q5110" s="142">
        <v>34904</v>
      </c>
      <c r="R5110" s="326">
        <v>0.28288999199867249</v>
      </c>
    </row>
    <row r="5111" spans="1:19" x14ac:dyDescent="0.25">
      <c r="A5111" t="s">
        <v>478</v>
      </c>
      <c r="B5111" t="s">
        <v>284</v>
      </c>
      <c r="C5111" t="s">
        <v>309</v>
      </c>
      <c r="D5111" t="s">
        <v>477</v>
      </c>
      <c r="E5111" t="s">
        <v>203</v>
      </c>
      <c r="F5111" t="s">
        <v>204</v>
      </c>
      <c r="G5111" s="133">
        <v>21</v>
      </c>
      <c r="H5111" t="s">
        <v>254</v>
      </c>
      <c r="I5111" t="s">
        <v>517</v>
      </c>
      <c r="J5111" t="s">
        <v>518</v>
      </c>
      <c r="K5111" s="327">
        <v>447</v>
      </c>
      <c r="L5111" s="326">
        <v>0.36281999945640558</v>
      </c>
      <c r="N5111" s="327">
        <v>1665</v>
      </c>
      <c r="O5111" s="326">
        <v>0.3578299880027771</v>
      </c>
      <c r="Q5111" s="327">
        <v>44910</v>
      </c>
      <c r="R5111" s="326">
        <v>0.3639799952507019</v>
      </c>
      <c r="S5111" s="325"/>
    </row>
    <row r="5112" spans="1:19" x14ac:dyDescent="0.25">
      <c r="A5112" t="s">
        <v>478</v>
      </c>
      <c r="B5112" t="s">
        <v>284</v>
      </c>
      <c r="C5112" t="s">
        <v>309</v>
      </c>
      <c r="D5112" t="s">
        <v>477</v>
      </c>
      <c r="E5112" t="s">
        <v>203</v>
      </c>
      <c r="F5112" t="s">
        <v>204</v>
      </c>
      <c r="G5112" s="133">
        <v>21</v>
      </c>
      <c r="H5112" t="s">
        <v>254</v>
      </c>
      <c r="I5112" t="s">
        <v>513</v>
      </c>
      <c r="J5112" t="s">
        <v>516</v>
      </c>
      <c r="K5112" s="327">
        <v>45</v>
      </c>
      <c r="L5112" s="326">
        <v>3.6529999226331711E-2</v>
      </c>
      <c r="M5112" s="326">
        <v>3.8359999656677253E-2</v>
      </c>
      <c r="N5112" s="327">
        <v>136</v>
      </c>
      <c r="O5112" s="326">
        <v>2.9230000451207161E-2</v>
      </c>
      <c r="P5112" s="326">
        <v>3.1679999083280563E-2</v>
      </c>
      <c r="Q5112" s="327">
        <v>4179</v>
      </c>
      <c r="R5112" s="326">
        <v>3.3870000392198563E-2</v>
      </c>
      <c r="S5112" s="325">
        <v>3.8320001214742661E-2</v>
      </c>
    </row>
    <row r="5113" spans="1:19" x14ac:dyDescent="0.25">
      <c r="A5113" t="s">
        <v>478</v>
      </c>
      <c r="B5113" t="s">
        <v>284</v>
      </c>
      <c r="C5113" t="s">
        <v>309</v>
      </c>
      <c r="D5113" t="s">
        <v>477</v>
      </c>
      <c r="E5113" t="s">
        <v>203</v>
      </c>
      <c r="F5113" t="s">
        <v>204</v>
      </c>
      <c r="G5113" s="133">
        <v>21</v>
      </c>
      <c r="H5113" t="s">
        <v>254</v>
      </c>
      <c r="I5113" t="s">
        <v>513</v>
      </c>
      <c r="J5113" t="s">
        <v>515</v>
      </c>
      <c r="K5113" s="327">
        <v>163</v>
      </c>
      <c r="L5113" s="326">
        <v>0.1323100030422211</v>
      </c>
      <c r="M5113" s="326">
        <v>0.13896000385284421</v>
      </c>
      <c r="N5113" s="327">
        <v>493</v>
      </c>
      <c r="O5113" s="326">
        <v>0.1059499979019165</v>
      </c>
      <c r="P5113" s="326">
        <v>0.1148400008678436</v>
      </c>
      <c r="Q5113" s="327">
        <v>13286</v>
      </c>
      <c r="R5113" s="326">
        <v>0.1076800003647804</v>
      </c>
      <c r="S5113" s="325">
        <v>0.12182000279426571</v>
      </c>
    </row>
    <row r="5114" spans="1:19" x14ac:dyDescent="0.25">
      <c r="A5114" t="s">
        <v>478</v>
      </c>
      <c r="B5114" t="s">
        <v>284</v>
      </c>
      <c r="C5114" t="s">
        <v>309</v>
      </c>
      <c r="D5114" t="s">
        <v>477</v>
      </c>
      <c r="E5114" t="s">
        <v>203</v>
      </c>
      <c r="F5114" t="s">
        <v>204</v>
      </c>
      <c r="G5114">
        <v>21</v>
      </c>
      <c r="H5114" t="s">
        <v>254</v>
      </c>
      <c r="I5114" t="s">
        <v>513</v>
      </c>
      <c r="J5114" t="s">
        <v>514</v>
      </c>
      <c r="K5114" s="142">
        <v>965</v>
      </c>
      <c r="L5114" s="326">
        <v>0.78328001499176025</v>
      </c>
      <c r="M5114" s="326">
        <v>0.82267999649047852</v>
      </c>
      <c r="N5114" s="142">
        <v>3664</v>
      </c>
      <c r="O5114" s="326">
        <v>0.78745001554489136</v>
      </c>
      <c r="P5114" s="326">
        <v>0.85347998142242432</v>
      </c>
      <c r="Q5114" s="142">
        <v>91601</v>
      </c>
      <c r="R5114" s="326">
        <v>0.74239999055862427</v>
      </c>
      <c r="S5114" s="326">
        <v>0.83986997604370117</v>
      </c>
    </row>
    <row r="5115" spans="1:19" x14ac:dyDescent="0.25">
      <c r="A5115" t="s">
        <v>478</v>
      </c>
      <c r="B5115" t="s">
        <v>284</v>
      </c>
      <c r="C5115" t="s">
        <v>309</v>
      </c>
      <c r="D5115" t="s">
        <v>477</v>
      </c>
      <c r="E5115" t="s">
        <v>203</v>
      </c>
      <c r="F5115" t="s">
        <v>204</v>
      </c>
      <c r="G5115">
        <v>21</v>
      </c>
      <c r="H5115" t="s">
        <v>254</v>
      </c>
      <c r="I5115" t="s">
        <v>513</v>
      </c>
      <c r="J5115" t="s">
        <v>512</v>
      </c>
      <c r="K5115" s="142">
        <v>59</v>
      </c>
      <c r="L5115" s="326">
        <v>4.789000004529953E-2</v>
      </c>
      <c r="N5115" s="142">
        <v>360</v>
      </c>
      <c r="O5115" s="326">
        <v>7.7370002865791321E-2</v>
      </c>
      <c r="Q5115" s="142">
        <v>14319</v>
      </c>
      <c r="R5115" s="326">
        <v>0.11604999750852581</v>
      </c>
    </row>
    <row r="5116" spans="1:19" x14ac:dyDescent="0.25">
      <c r="A5116" t="s">
        <v>478</v>
      </c>
      <c r="B5116" t="s">
        <v>284</v>
      </c>
      <c r="C5116" t="s">
        <v>309</v>
      </c>
      <c r="D5116" t="s">
        <v>477</v>
      </c>
      <c r="E5116" t="s">
        <v>203</v>
      </c>
      <c r="F5116" t="s">
        <v>204</v>
      </c>
      <c r="G5116" s="133">
        <v>21</v>
      </c>
      <c r="H5116" t="s">
        <v>254</v>
      </c>
      <c r="I5116" t="s">
        <v>575</v>
      </c>
      <c r="J5116" t="s">
        <v>511</v>
      </c>
      <c r="K5116" s="327">
        <v>7</v>
      </c>
      <c r="L5116" s="326">
        <v>5.6799999438226223E-3</v>
      </c>
      <c r="M5116" s="326">
        <v>5.9199999086558819E-3</v>
      </c>
      <c r="N5116" s="327">
        <v>24</v>
      </c>
      <c r="O5116" s="326">
        <v>5.1600001752376556E-3</v>
      </c>
      <c r="P5116" s="326">
        <v>5.350000225007534E-3</v>
      </c>
      <c r="Q5116" s="327">
        <v>5100</v>
      </c>
      <c r="R5116" s="326">
        <v>4.1329998522996902E-2</v>
      </c>
      <c r="S5116" s="325">
        <v>4.4070001691579819E-2</v>
      </c>
    </row>
    <row r="5117" spans="1:19" x14ac:dyDescent="0.25">
      <c r="A5117" t="s">
        <v>478</v>
      </c>
      <c r="B5117" t="s">
        <v>284</v>
      </c>
      <c r="C5117" t="s">
        <v>309</v>
      </c>
      <c r="D5117" t="s">
        <v>477</v>
      </c>
      <c r="E5117" t="s">
        <v>203</v>
      </c>
      <c r="F5117" t="s">
        <v>204</v>
      </c>
      <c r="G5117" s="133">
        <v>21</v>
      </c>
      <c r="H5117" t="s">
        <v>254</v>
      </c>
      <c r="I5117" t="s">
        <v>575</v>
      </c>
      <c r="J5117" t="s">
        <v>510</v>
      </c>
      <c r="K5117" s="327">
        <v>2</v>
      </c>
      <c r="L5117" s="326">
        <v>1.6199999954551461E-3</v>
      </c>
      <c r="M5117" s="326">
        <v>1.689999946393073E-3</v>
      </c>
      <c r="N5117" s="327">
        <v>6</v>
      </c>
      <c r="O5117" s="326">
        <v>1.2900000438094139E-3</v>
      </c>
      <c r="P5117" s="326">
        <v>1.3399999588727951E-3</v>
      </c>
      <c r="Q5117" s="327">
        <v>2781</v>
      </c>
      <c r="R5117" s="326">
        <v>2.2539999336004261E-2</v>
      </c>
      <c r="S5117" s="325">
        <v>2.4029999971389771E-2</v>
      </c>
    </row>
    <row r="5118" spans="1:19" x14ac:dyDescent="0.25">
      <c r="A5118" t="s">
        <v>478</v>
      </c>
      <c r="B5118" t="s">
        <v>284</v>
      </c>
      <c r="C5118" t="s">
        <v>309</v>
      </c>
      <c r="D5118" t="s">
        <v>477</v>
      </c>
      <c r="E5118" t="s">
        <v>203</v>
      </c>
      <c r="F5118" t="s">
        <v>204</v>
      </c>
      <c r="G5118" s="133">
        <v>21</v>
      </c>
      <c r="H5118" t="s">
        <v>254</v>
      </c>
      <c r="I5118" t="s">
        <v>575</v>
      </c>
      <c r="J5118" t="s">
        <v>509</v>
      </c>
      <c r="K5118" s="327">
        <v>5</v>
      </c>
      <c r="L5118" s="326">
        <v>4.0600001811981201E-3</v>
      </c>
      <c r="M5118" s="326">
        <v>4.2300000786781311E-3</v>
      </c>
      <c r="N5118" s="327">
        <v>13</v>
      </c>
      <c r="O5118" s="326">
        <v>2.79000005684793E-3</v>
      </c>
      <c r="P5118" s="326">
        <v>2.899999963119626E-3</v>
      </c>
      <c r="Q5118" s="327">
        <v>909</v>
      </c>
      <c r="R5118" s="326">
        <v>7.3699997738003731E-3</v>
      </c>
      <c r="S5118" s="325">
        <v>7.8499997034668922E-3</v>
      </c>
    </row>
    <row r="5119" spans="1:19" x14ac:dyDescent="0.25">
      <c r="A5119" t="s">
        <v>478</v>
      </c>
      <c r="B5119" t="s">
        <v>284</v>
      </c>
      <c r="C5119" t="s">
        <v>309</v>
      </c>
      <c r="D5119" t="s">
        <v>477</v>
      </c>
      <c r="E5119" t="s">
        <v>203</v>
      </c>
      <c r="F5119" t="s">
        <v>204</v>
      </c>
      <c r="G5119">
        <v>21</v>
      </c>
      <c r="H5119" t="s">
        <v>254</v>
      </c>
      <c r="I5119" t="s">
        <v>575</v>
      </c>
      <c r="J5119" t="s">
        <v>508</v>
      </c>
      <c r="K5119" s="142">
        <v>7</v>
      </c>
      <c r="L5119" s="326">
        <v>5.6799999438226223E-3</v>
      </c>
      <c r="M5119" s="326">
        <v>5.9199999086558819E-3</v>
      </c>
      <c r="N5119" s="142">
        <v>11</v>
      </c>
      <c r="O5119" s="326">
        <v>2.360000042244792E-3</v>
      </c>
      <c r="P5119" s="326">
        <v>2.4500000290572639E-3</v>
      </c>
      <c r="Q5119" s="142">
        <v>2219</v>
      </c>
      <c r="R5119" s="326">
        <v>1.7980000004172329E-2</v>
      </c>
      <c r="S5119" s="326">
        <v>1.9169999286532399E-2</v>
      </c>
    </row>
    <row r="5120" spans="1:19" x14ac:dyDescent="0.25">
      <c r="A5120" t="s">
        <v>478</v>
      </c>
      <c r="B5120" t="s">
        <v>284</v>
      </c>
      <c r="C5120" t="s">
        <v>309</v>
      </c>
      <c r="D5120" t="s">
        <v>477</v>
      </c>
      <c r="E5120" t="s">
        <v>203</v>
      </c>
      <c r="F5120" t="s">
        <v>204</v>
      </c>
      <c r="G5120" s="133">
        <v>21</v>
      </c>
      <c r="H5120" t="s">
        <v>254</v>
      </c>
      <c r="I5120" t="s">
        <v>575</v>
      </c>
      <c r="J5120" t="s">
        <v>438</v>
      </c>
      <c r="K5120" s="327">
        <v>49</v>
      </c>
      <c r="L5120" s="326">
        <v>3.976999968290329E-2</v>
      </c>
      <c r="N5120" s="327">
        <v>168</v>
      </c>
      <c r="O5120" s="326">
        <v>3.6109998822212219E-2</v>
      </c>
      <c r="Q5120" s="327">
        <v>7648</v>
      </c>
      <c r="R5120" s="326">
        <v>6.1980001628398902E-2</v>
      </c>
      <c r="S5120" s="325"/>
    </row>
    <row r="5121" spans="1:19" x14ac:dyDescent="0.25">
      <c r="A5121" t="s">
        <v>478</v>
      </c>
      <c r="B5121" t="s">
        <v>284</v>
      </c>
      <c r="C5121" t="s">
        <v>309</v>
      </c>
      <c r="D5121" t="s">
        <v>477</v>
      </c>
      <c r="E5121" t="s">
        <v>203</v>
      </c>
      <c r="F5121" t="s">
        <v>204</v>
      </c>
      <c r="G5121" s="133">
        <v>21</v>
      </c>
      <c r="H5121" t="s">
        <v>254</v>
      </c>
      <c r="I5121" t="s">
        <v>575</v>
      </c>
      <c r="J5121" t="s">
        <v>507</v>
      </c>
      <c r="K5121" s="327">
        <v>1162</v>
      </c>
      <c r="L5121" s="326">
        <v>0.94318002462387085</v>
      </c>
      <c r="M5121" s="326">
        <v>0.98224997520446777</v>
      </c>
      <c r="N5121" s="327">
        <v>4431</v>
      </c>
      <c r="O5121" s="326">
        <v>0.95228999853134155</v>
      </c>
      <c r="P5121" s="326">
        <v>0.98795998096466064</v>
      </c>
      <c r="Q5121" s="327">
        <v>104728</v>
      </c>
      <c r="R5121" s="326">
        <v>0.84878998994827271</v>
      </c>
      <c r="S5121" s="325">
        <v>0.90487998723983765</v>
      </c>
    </row>
    <row r="5122" spans="1:19" x14ac:dyDescent="0.25">
      <c r="A5122" t="s">
        <v>478</v>
      </c>
      <c r="B5122" t="s">
        <v>284</v>
      </c>
      <c r="C5122" t="s">
        <v>309</v>
      </c>
      <c r="D5122" t="s">
        <v>477</v>
      </c>
      <c r="E5122" t="s">
        <v>203</v>
      </c>
      <c r="F5122" t="s">
        <v>204</v>
      </c>
      <c r="G5122" s="133">
        <v>21</v>
      </c>
      <c r="H5122" t="s">
        <v>254</v>
      </c>
      <c r="I5122" t="s">
        <v>576</v>
      </c>
      <c r="J5122" t="s">
        <v>485</v>
      </c>
      <c r="K5122" s="327">
        <v>0</v>
      </c>
      <c r="L5122" s="326">
        <v>0</v>
      </c>
      <c r="N5122" s="327">
        <v>0</v>
      </c>
      <c r="O5122" s="326">
        <v>0</v>
      </c>
      <c r="Q5122" s="327">
        <v>2</v>
      </c>
      <c r="R5122" s="326">
        <v>1.99999994947575E-5</v>
      </c>
      <c r="S5122" s="325">
        <v>0.5</v>
      </c>
    </row>
    <row r="5123" spans="1:19" x14ac:dyDescent="0.25">
      <c r="A5123" t="s">
        <v>478</v>
      </c>
      <c r="B5123" t="s">
        <v>284</v>
      </c>
      <c r="C5123" t="s">
        <v>309</v>
      </c>
      <c r="D5123" t="s">
        <v>477</v>
      </c>
      <c r="E5123" t="s">
        <v>203</v>
      </c>
      <c r="F5123" t="s">
        <v>204</v>
      </c>
      <c r="G5123" s="133">
        <v>21</v>
      </c>
      <c r="H5123" t="s">
        <v>254</v>
      </c>
      <c r="I5123" t="s">
        <v>576</v>
      </c>
      <c r="J5123" t="s">
        <v>484</v>
      </c>
      <c r="K5123" s="327">
        <v>0</v>
      </c>
      <c r="L5123" s="326">
        <v>0</v>
      </c>
      <c r="N5123" s="327">
        <v>0</v>
      </c>
      <c r="O5123" s="326">
        <v>0</v>
      </c>
      <c r="Q5123" s="327">
        <v>2</v>
      </c>
      <c r="R5123" s="326">
        <v>1.99999994947575E-5</v>
      </c>
      <c r="S5123" s="325">
        <v>0.5</v>
      </c>
    </row>
    <row r="5124" spans="1:19" x14ac:dyDescent="0.25">
      <c r="A5124" t="s">
        <v>478</v>
      </c>
      <c r="B5124" t="s">
        <v>284</v>
      </c>
      <c r="C5124" t="s">
        <v>309</v>
      </c>
      <c r="D5124" t="s">
        <v>477</v>
      </c>
      <c r="E5124" t="s">
        <v>203</v>
      </c>
      <c r="F5124" t="s">
        <v>204</v>
      </c>
      <c r="G5124">
        <v>21</v>
      </c>
      <c r="H5124" t="s">
        <v>254</v>
      </c>
      <c r="I5124" t="s">
        <v>576</v>
      </c>
      <c r="J5124" t="s">
        <v>438</v>
      </c>
      <c r="K5124" s="142">
        <v>1232</v>
      </c>
      <c r="L5124" s="326">
        <v>1</v>
      </c>
      <c r="N5124" s="142">
        <v>4653</v>
      </c>
      <c r="O5124" s="326">
        <v>1</v>
      </c>
      <c r="Q5124" s="142">
        <v>123381</v>
      </c>
      <c r="R5124" s="326">
        <v>0.99997001886367798</v>
      </c>
    </row>
    <row r="5125" spans="1:19" x14ac:dyDescent="0.25">
      <c r="A5125" t="s">
        <v>478</v>
      </c>
      <c r="B5125" t="s">
        <v>284</v>
      </c>
      <c r="C5125" t="s">
        <v>309</v>
      </c>
      <c r="D5125" t="s">
        <v>477</v>
      </c>
      <c r="E5125" t="s">
        <v>203</v>
      </c>
      <c r="F5125" t="s">
        <v>204</v>
      </c>
      <c r="G5125" s="133">
        <v>21</v>
      </c>
      <c r="H5125" t="s">
        <v>254</v>
      </c>
      <c r="I5125" t="s">
        <v>504</v>
      </c>
      <c r="J5125" t="s">
        <v>506</v>
      </c>
      <c r="K5125" s="327">
        <v>59</v>
      </c>
      <c r="L5125" s="326">
        <v>4.789000004529953E-2</v>
      </c>
      <c r="N5125" s="327">
        <v>360</v>
      </c>
      <c r="O5125" s="326">
        <v>7.7370002865791321E-2</v>
      </c>
      <c r="Q5125" s="327">
        <v>14319</v>
      </c>
      <c r="R5125" s="326">
        <v>0.11604999750852581</v>
      </c>
      <c r="S5125" s="325"/>
    </row>
    <row r="5126" spans="1:19" x14ac:dyDescent="0.25">
      <c r="A5126" t="s">
        <v>478</v>
      </c>
      <c r="B5126" t="s">
        <v>284</v>
      </c>
      <c r="C5126" t="s">
        <v>309</v>
      </c>
      <c r="D5126" t="s">
        <v>477</v>
      </c>
      <c r="E5126" t="s">
        <v>203</v>
      </c>
      <c r="F5126" t="s">
        <v>204</v>
      </c>
      <c r="G5126" s="133">
        <v>21</v>
      </c>
      <c r="H5126" t="s">
        <v>254</v>
      </c>
      <c r="I5126" t="s">
        <v>504</v>
      </c>
      <c r="J5126" t="s">
        <v>424</v>
      </c>
      <c r="K5126" s="327">
        <v>163</v>
      </c>
      <c r="L5126" s="326">
        <v>0.1323100030422211</v>
      </c>
      <c r="M5126" s="326">
        <v>0.13896000385284421</v>
      </c>
      <c r="N5126" s="327">
        <v>493</v>
      </c>
      <c r="O5126" s="326">
        <v>0.1059499979019165</v>
      </c>
      <c r="P5126" s="326">
        <v>0.1148400008678436</v>
      </c>
      <c r="Q5126" s="327">
        <v>13286</v>
      </c>
      <c r="R5126" s="326">
        <v>0.1076800003647804</v>
      </c>
      <c r="S5126" s="325">
        <v>0.12182000279426571</v>
      </c>
    </row>
    <row r="5127" spans="1:19" x14ac:dyDescent="0.25">
      <c r="A5127" t="s">
        <v>478</v>
      </c>
      <c r="B5127" t="s">
        <v>284</v>
      </c>
      <c r="C5127" t="s">
        <v>309</v>
      </c>
      <c r="D5127" t="s">
        <v>477</v>
      </c>
      <c r="E5127" t="s">
        <v>203</v>
      </c>
      <c r="F5127" t="s">
        <v>204</v>
      </c>
      <c r="G5127" s="133">
        <v>21</v>
      </c>
      <c r="H5127" t="s">
        <v>254</v>
      </c>
      <c r="I5127" t="s">
        <v>504</v>
      </c>
      <c r="J5127" t="s">
        <v>455</v>
      </c>
      <c r="K5127" s="327">
        <v>433</v>
      </c>
      <c r="L5127" s="326">
        <v>0.35146000981330872</v>
      </c>
      <c r="M5127" s="326">
        <v>0.36913999915122991</v>
      </c>
      <c r="N5127" s="327">
        <v>1733</v>
      </c>
      <c r="O5127" s="326">
        <v>0.37244999408721918</v>
      </c>
      <c r="P5127" s="326">
        <v>0.40367999672889709</v>
      </c>
      <c r="Q5127" s="327">
        <v>43045</v>
      </c>
      <c r="R5127" s="326">
        <v>0.34887000918388372</v>
      </c>
      <c r="S5127" s="325">
        <v>0.39467000961303711</v>
      </c>
    </row>
    <row r="5128" spans="1:19" x14ac:dyDescent="0.25">
      <c r="A5128" t="s">
        <v>478</v>
      </c>
      <c r="B5128" t="s">
        <v>284</v>
      </c>
      <c r="C5128" t="s">
        <v>309</v>
      </c>
      <c r="D5128" t="s">
        <v>477</v>
      </c>
      <c r="E5128" t="s">
        <v>203</v>
      </c>
      <c r="F5128" t="s">
        <v>204</v>
      </c>
      <c r="G5128" s="133">
        <v>21</v>
      </c>
      <c r="H5128" t="s">
        <v>254</v>
      </c>
      <c r="I5128" t="s">
        <v>504</v>
      </c>
      <c r="J5128" t="s">
        <v>505</v>
      </c>
      <c r="K5128" s="327">
        <v>478</v>
      </c>
      <c r="L5128" s="326">
        <v>0.38798999786376948</v>
      </c>
      <c r="M5128" s="326">
        <v>0.4074999988079071</v>
      </c>
      <c r="N5128" s="327">
        <v>1745</v>
      </c>
      <c r="O5128" s="326">
        <v>0.37503001093864441</v>
      </c>
      <c r="P5128" s="326">
        <v>0.40648001432418818</v>
      </c>
      <c r="Q5128" s="327">
        <v>42835</v>
      </c>
      <c r="R5128" s="326">
        <v>0.34716999530792242</v>
      </c>
      <c r="S5128" s="325">
        <v>0.39274001121521002</v>
      </c>
    </row>
    <row r="5129" spans="1:19" x14ac:dyDescent="0.25">
      <c r="A5129" t="s">
        <v>478</v>
      </c>
      <c r="B5129" t="s">
        <v>284</v>
      </c>
      <c r="C5129" t="s">
        <v>309</v>
      </c>
      <c r="D5129" t="s">
        <v>477</v>
      </c>
      <c r="E5129" t="s">
        <v>203</v>
      </c>
      <c r="F5129" t="s">
        <v>204</v>
      </c>
      <c r="G5129" s="133">
        <v>21</v>
      </c>
      <c r="H5129" t="s">
        <v>254</v>
      </c>
      <c r="I5129" t="s">
        <v>504</v>
      </c>
      <c r="J5129" t="s">
        <v>503</v>
      </c>
      <c r="K5129" s="327">
        <v>99</v>
      </c>
      <c r="L5129" s="326">
        <v>8.0360002815723419E-2</v>
      </c>
      <c r="M5129" s="326">
        <v>8.4399998188018799E-2</v>
      </c>
      <c r="N5129" s="327">
        <v>322</v>
      </c>
      <c r="O5129" s="326">
        <v>6.9200001657009125E-2</v>
      </c>
      <c r="P5129" s="326">
        <v>7.5010001659393311E-2</v>
      </c>
      <c r="Q5129" s="327">
        <v>9900</v>
      </c>
      <c r="R5129" s="326">
        <v>8.0239996314048767E-2</v>
      </c>
      <c r="S5129" s="325">
        <v>9.0769998729228973E-2</v>
      </c>
    </row>
    <row r="5130" spans="1:19" x14ac:dyDescent="0.25">
      <c r="A5130" t="s">
        <v>478</v>
      </c>
      <c r="B5130" t="s">
        <v>284</v>
      </c>
      <c r="C5130" t="s">
        <v>309</v>
      </c>
      <c r="D5130" t="s">
        <v>477</v>
      </c>
      <c r="E5130" t="s">
        <v>203</v>
      </c>
      <c r="F5130" t="s">
        <v>204</v>
      </c>
      <c r="G5130">
        <v>21</v>
      </c>
      <c r="H5130" t="s">
        <v>254</v>
      </c>
      <c r="I5130" t="s">
        <v>501</v>
      </c>
      <c r="J5130" t="s">
        <v>502</v>
      </c>
      <c r="K5130" s="142">
        <v>59</v>
      </c>
      <c r="L5130" s="326">
        <v>4.789000004529953E-2</v>
      </c>
      <c r="N5130" s="142">
        <v>360</v>
      </c>
      <c r="O5130" s="326">
        <v>7.7370002865791321E-2</v>
      </c>
      <c r="Q5130" s="142">
        <v>14319</v>
      </c>
      <c r="R5130" s="326">
        <v>0.11604999750852581</v>
      </c>
    </row>
    <row r="5131" spans="1:19" x14ac:dyDescent="0.25">
      <c r="A5131" t="s">
        <v>478</v>
      </c>
      <c r="B5131" t="s">
        <v>284</v>
      </c>
      <c r="C5131" t="s">
        <v>309</v>
      </c>
      <c r="D5131" t="s">
        <v>477</v>
      </c>
      <c r="E5131" t="s">
        <v>203</v>
      </c>
      <c r="F5131" t="s">
        <v>204</v>
      </c>
      <c r="G5131" s="133">
        <v>21</v>
      </c>
      <c r="H5131" t="s">
        <v>254</v>
      </c>
      <c r="I5131" t="s">
        <v>501</v>
      </c>
      <c r="J5131" t="s">
        <v>500</v>
      </c>
      <c r="K5131" s="327">
        <v>1173</v>
      </c>
      <c r="L5131" s="326">
        <v>0.95210999250411987</v>
      </c>
      <c r="M5131" s="326">
        <v>1</v>
      </c>
      <c r="N5131" s="327">
        <v>4293</v>
      </c>
      <c r="O5131" s="326">
        <v>0.92263001203536987</v>
      </c>
      <c r="P5131" s="326">
        <v>1</v>
      </c>
      <c r="Q5131" s="327">
        <v>109066</v>
      </c>
      <c r="R5131" s="326">
        <v>0.88394999504089355</v>
      </c>
      <c r="S5131" s="325">
        <v>1</v>
      </c>
    </row>
    <row r="5132" spans="1:19" x14ac:dyDescent="0.25">
      <c r="A5132" t="s">
        <v>478</v>
      </c>
      <c r="B5132" t="s">
        <v>284</v>
      </c>
      <c r="C5132" t="s">
        <v>309</v>
      </c>
      <c r="D5132" t="s">
        <v>477</v>
      </c>
      <c r="E5132" t="s">
        <v>203</v>
      </c>
      <c r="F5132" t="s">
        <v>204</v>
      </c>
      <c r="G5132" s="133">
        <v>21</v>
      </c>
      <c r="H5132" t="s">
        <v>254</v>
      </c>
      <c r="I5132" t="s">
        <v>577</v>
      </c>
      <c r="J5132" t="s">
        <v>493</v>
      </c>
      <c r="K5132" s="327">
        <v>776</v>
      </c>
      <c r="L5132" s="326">
        <v>0.62986999750137329</v>
      </c>
      <c r="N5132" s="327">
        <v>2210</v>
      </c>
      <c r="O5132" s="326">
        <v>0.47495999932289118</v>
      </c>
      <c r="Q5132" s="327">
        <v>45663</v>
      </c>
      <c r="R5132" s="326">
        <v>0.37009000778198242</v>
      </c>
      <c r="S5132" s="325"/>
    </row>
    <row r="5133" spans="1:19" x14ac:dyDescent="0.25">
      <c r="A5133" t="s">
        <v>478</v>
      </c>
      <c r="B5133" t="s">
        <v>284</v>
      </c>
      <c r="C5133" t="s">
        <v>309</v>
      </c>
      <c r="D5133" t="s">
        <v>477</v>
      </c>
      <c r="E5133" t="s">
        <v>203</v>
      </c>
      <c r="F5133" t="s">
        <v>204</v>
      </c>
      <c r="G5133" s="133">
        <v>21</v>
      </c>
      <c r="H5133" t="s">
        <v>254</v>
      </c>
      <c r="I5133" t="s">
        <v>577</v>
      </c>
      <c r="J5133" t="s">
        <v>492</v>
      </c>
      <c r="K5133" s="327">
        <v>363</v>
      </c>
      <c r="L5133" s="326">
        <v>0.29464000463485718</v>
      </c>
      <c r="M5133" s="326">
        <v>0.79605001211166382</v>
      </c>
      <c r="N5133" s="327">
        <v>2026</v>
      </c>
      <c r="O5133" s="326">
        <v>0.43542000651359558</v>
      </c>
      <c r="P5133" s="326">
        <v>0.82930999994277954</v>
      </c>
      <c r="Q5133" s="327">
        <v>63272</v>
      </c>
      <c r="R5133" s="326">
        <v>0.51279997825622559</v>
      </c>
      <c r="S5133" s="325">
        <v>0.81407999992370605</v>
      </c>
    </row>
    <row r="5134" spans="1:19" x14ac:dyDescent="0.25">
      <c r="A5134" t="s">
        <v>478</v>
      </c>
      <c r="B5134" t="s">
        <v>284</v>
      </c>
      <c r="C5134" t="s">
        <v>309</v>
      </c>
      <c r="D5134" t="s">
        <v>477</v>
      </c>
      <c r="E5134" t="s">
        <v>203</v>
      </c>
      <c r="F5134" t="s">
        <v>204</v>
      </c>
      <c r="G5134">
        <v>21</v>
      </c>
      <c r="H5134" t="s">
        <v>254</v>
      </c>
      <c r="I5134" t="s">
        <v>577</v>
      </c>
      <c r="J5134" t="s">
        <v>491</v>
      </c>
      <c r="K5134" s="142">
        <v>50</v>
      </c>
      <c r="L5134" s="326">
        <v>4.0580000728368759E-2</v>
      </c>
      <c r="M5134" s="326">
        <v>0.1096500009298325</v>
      </c>
      <c r="N5134" s="142">
        <v>262</v>
      </c>
      <c r="O5134" s="326">
        <v>5.6310001760721207E-2</v>
      </c>
      <c r="P5134" s="326">
        <v>0.10724999755620961</v>
      </c>
      <c r="Q5134" s="142">
        <v>9186</v>
      </c>
      <c r="R5134" s="326">
        <v>7.4450001120567322E-2</v>
      </c>
      <c r="S5134" s="326">
        <v>0.11818999797105791</v>
      </c>
    </row>
    <row r="5135" spans="1:19" x14ac:dyDescent="0.25">
      <c r="A5135" t="s">
        <v>478</v>
      </c>
      <c r="B5135" t="s">
        <v>284</v>
      </c>
      <c r="C5135" t="s">
        <v>309</v>
      </c>
      <c r="D5135" t="s">
        <v>477</v>
      </c>
      <c r="E5135" t="s">
        <v>203</v>
      </c>
      <c r="F5135" t="s">
        <v>204</v>
      </c>
      <c r="G5135" s="133">
        <v>21</v>
      </c>
      <c r="H5135" t="s">
        <v>254</v>
      </c>
      <c r="I5135" t="s">
        <v>577</v>
      </c>
      <c r="J5135" t="s">
        <v>490</v>
      </c>
      <c r="K5135" s="327">
        <v>18</v>
      </c>
      <c r="L5135" s="326">
        <v>1.460999995470047E-2</v>
      </c>
      <c r="M5135" s="326">
        <v>3.9469998329877853E-2</v>
      </c>
      <c r="N5135" s="327">
        <v>77</v>
      </c>
      <c r="O5135" s="326">
        <v>1.6550000756978989E-2</v>
      </c>
      <c r="P5135" s="326">
        <v>3.1520001590251923E-2</v>
      </c>
      <c r="Q5135" s="327">
        <v>3071</v>
      </c>
      <c r="R5135" s="326">
        <v>2.489000000059605E-2</v>
      </c>
      <c r="S5135" s="325">
        <v>3.9510000497102737E-2</v>
      </c>
    </row>
    <row r="5136" spans="1:19" x14ac:dyDescent="0.25">
      <c r="A5136" t="s">
        <v>478</v>
      </c>
      <c r="B5136" t="s">
        <v>284</v>
      </c>
      <c r="C5136" t="s">
        <v>309</v>
      </c>
      <c r="D5136" t="s">
        <v>477</v>
      </c>
      <c r="E5136" t="s">
        <v>203</v>
      </c>
      <c r="F5136" t="s">
        <v>204</v>
      </c>
      <c r="G5136" s="133">
        <v>21</v>
      </c>
      <c r="H5136" t="s">
        <v>254</v>
      </c>
      <c r="I5136" t="s">
        <v>577</v>
      </c>
      <c r="J5136" t="s">
        <v>489</v>
      </c>
      <c r="K5136" s="327">
        <v>20</v>
      </c>
      <c r="L5136" s="326">
        <v>1.6230000182986259E-2</v>
      </c>
      <c r="M5136" s="326">
        <v>4.3859999626874917E-2</v>
      </c>
      <c r="N5136" s="327">
        <v>61</v>
      </c>
      <c r="O5136" s="326">
        <v>1.310999970883131E-2</v>
      </c>
      <c r="P5136" s="326">
        <v>2.497000060975552E-2</v>
      </c>
      <c r="Q5136" s="327">
        <v>1819</v>
      </c>
      <c r="R5136" s="326">
        <v>1.473999954760075E-2</v>
      </c>
      <c r="S5136" s="325">
        <v>2.339999936521053E-2</v>
      </c>
    </row>
    <row r="5137" spans="1:19" x14ac:dyDescent="0.25">
      <c r="A5137" t="s">
        <v>478</v>
      </c>
      <c r="B5137" t="s">
        <v>284</v>
      </c>
      <c r="C5137" t="s">
        <v>309</v>
      </c>
      <c r="D5137" t="s">
        <v>477</v>
      </c>
      <c r="E5137" t="s">
        <v>203</v>
      </c>
      <c r="F5137" t="s">
        <v>204</v>
      </c>
      <c r="G5137" s="133">
        <v>21</v>
      </c>
      <c r="H5137" t="s">
        <v>254</v>
      </c>
      <c r="I5137" t="s">
        <v>577</v>
      </c>
      <c r="J5137" t="s">
        <v>488</v>
      </c>
      <c r="K5137" s="327">
        <v>5</v>
      </c>
      <c r="L5137" s="326">
        <v>4.0600001811981201E-3</v>
      </c>
      <c r="M5137" s="326">
        <v>1.095999963581562E-2</v>
      </c>
      <c r="N5137" s="327">
        <v>17</v>
      </c>
      <c r="O5137" s="326">
        <v>3.6500000860542059E-3</v>
      </c>
      <c r="P5137" s="326">
        <v>6.9599999114871034E-3</v>
      </c>
      <c r="Q5137" s="327">
        <v>374</v>
      </c>
      <c r="R5137" s="326">
        <v>3.03000002168119E-3</v>
      </c>
      <c r="S5137" s="325">
        <v>4.8099998384714127E-3</v>
      </c>
    </row>
    <row r="5138" spans="1:19" x14ac:dyDescent="0.25">
      <c r="A5138" t="s">
        <v>478</v>
      </c>
      <c r="B5138" t="s">
        <v>284</v>
      </c>
      <c r="C5138" t="s">
        <v>309</v>
      </c>
      <c r="D5138" t="s">
        <v>477</v>
      </c>
      <c r="E5138" t="s">
        <v>203</v>
      </c>
      <c r="F5138" t="s">
        <v>204</v>
      </c>
      <c r="G5138" s="133">
        <v>21</v>
      </c>
      <c r="H5138" t="s">
        <v>254</v>
      </c>
      <c r="I5138" t="s">
        <v>499</v>
      </c>
      <c r="J5138" t="s">
        <v>261</v>
      </c>
      <c r="K5138" s="327">
        <v>1223</v>
      </c>
      <c r="L5138" s="326">
        <v>0.99269002676010132</v>
      </c>
      <c r="N5138" s="327">
        <v>4618</v>
      </c>
      <c r="O5138" s="326">
        <v>0.99247997999191284</v>
      </c>
      <c r="Q5138" s="327">
        <v>122496</v>
      </c>
      <c r="R5138" s="326">
        <v>0.99278998374938965</v>
      </c>
      <c r="S5138" s="325"/>
    </row>
    <row r="5139" spans="1:19" x14ac:dyDescent="0.25">
      <c r="A5139" t="s">
        <v>478</v>
      </c>
      <c r="B5139" t="s">
        <v>284</v>
      </c>
      <c r="C5139" t="s">
        <v>309</v>
      </c>
      <c r="D5139" t="s">
        <v>477</v>
      </c>
      <c r="E5139" t="s">
        <v>203</v>
      </c>
      <c r="F5139" t="s">
        <v>204</v>
      </c>
      <c r="G5139" s="133">
        <v>21</v>
      </c>
      <c r="H5139" t="s">
        <v>254</v>
      </c>
      <c r="I5139" t="s">
        <v>499</v>
      </c>
      <c r="J5139" t="s">
        <v>262</v>
      </c>
      <c r="K5139" s="327">
        <v>9</v>
      </c>
      <c r="L5139" s="326">
        <v>7.3099997825920582E-3</v>
      </c>
      <c r="N5139" s="327">
        <v>35</v>
      </c>
      <c r="O5139" s="326">
        <v>7.519999984651804E-3</v>
      </c>
      <c r="Q5139" s="327">
        <v>889</v>
      </c>
      <c r="R5139" s="326">
        <v>7.2099999524652958E-3</v>
      </c>
      <c r="S5139" s="325"/>
    </row>
    <row r="5140" spans="1:19" x14ac:dyDescent="0.25">
      <c r="A5140" t="s">
        <v>478</v>
      </c>
      <c r="B5140" t="s">
        <v>284</v>
      </c>
      <c r="C5140" t="s">
        <v>309</v>
      </c>
      <c r="D5140" t="s">
        <v>477</v>
      </c>
      <c r="E5140" t="s">
        <v>203</v>
      </c>
      <c r="F5140" t="s">
        <v>204</v>
      </c>
      <c r="G5140">
        <v>21</v>
      </c>
      <c r="H5140" t="s">
        <v>254</v>
      </c>
      <c r="I5140" t="s">
        <v>578</v>
      </c>
      <c r="J5140" t="s">
        <v>498</v>
      </c>
      <c r="K5140" s="142">
        <v>181</v>
      </c>
      <c r="L5140" s="326">
        <v>0.14691999554634089</v>
      </c>
      <c r="N5140" s="142">
        <v>456</v>
      </c>
      <c r="O5140" s="326">
        <v>9.7999997437000275E-2</v>
      </c>
      <c r="Q5140" s="142">
        <v>17871</v>
      </c>
      <c r="R5140" s="326">
        <v>0.1448400020599365</v>
      </c>
    </row>
    <row r="5141" spans="1:19" x14ac:dyDescent="0.25">
      <c r="A5141" t="s">
        <v>478</v>
      </c>
      <c r="B5141" t="s">
        <v>284</v>
      </c>
      <c r="C5141" t="s">
        <v>309</v>
      </c>
      <c r="D5141" t="s">
        <v>477</v>
      </c>
      <c r="E5141" t="s">
        <v>203</v>
      </c>
      <c r="F5141" t="s">
        <v>204</v>
      </c>
      <c r="G5141" s="133">
        <v>21</v>
      </c>
      <c r="H5141" t="s">
        <v>254</v>
      </c>
      <c r="I5141" t="s">
        <v>578</v>
      </c>
      <c r="J5141" t="s">
        <v>497</v>
      </c>
      <c r="K5141" s="327">
        <v>326</v>
      </c>
      <c r="L5141" s="326">
        <v>0.26460999250411987</v>
      </c>
      <c r="N5141" s="327">
        <v>1301</v>
      </c>
      <c r="O5141" s="326">
        <v>0.27959999442100519</v>
      </c>
      <c r="Q5141" s="327">
        <v>21943</v>
      </c>
      <c r="R5141" s="326">
        <v>0.17783999443054199</v>
      </c>
      <c r="S5141" s="325"/>
    </row>
    <row r="5142" spans="1:19" x14ac:dyDescent="0.25">
      <c r="A5142" t="s">
        <v>478</v>
      </c>
      <c r="B5142" t="s">
        <v>284</v>
      </c>
      <c r="C5142" t="s">
        <v>309</v>
      </c>
      <c r="D5142" t="s">
        <v>477</v>
      </c>
      <c r="E5142" t="s">
        <v>203</v>
      </c>
      <c r="F5142" t="s">
        <v>204</v>
      </c>
      <c r="G5142">
        <v>21</v>
      </c>
      <c r="H5142" t="s">
        <v>254</v>
      </c>
      <c r="I5142" t="s">
        <v>578</v>
      </c>
      <c r="J5142" t="s">
        <v>496</v>
      </c>
      <c r="K5142" s="142">
        <v>315</v>
      </c>
      <c r="L5142" s="326">
        <v>0.25567999482154852</v>
      </c>
      <c r="N5142" s="142">
        <v>1361</v>
      </c>
      <c r="O5142" s="326">
        <v>0.29249998927116388</v>
      </c>
      <c r="Q5142" s="142">
        <v>25988</v>
      </c>
      <c r="R5142" s="326">
        <v>0.21062999963760379</v>
      </c>
    </row>
    <row r="5143" spans="1:19" x14ac:dyDescent="0.25">
      <c r="A5143" t="s">
        <v>478</v>
      </c>
      <c r="B5143" t="s">
        <v>284</v>
      </c>
      <c r="C5143" t="s">
        <v>309</v>
      </c>
      <c r="D5143" t="s">
        <v>477</v>
      </c>
      <c r="E5143" t="s">
        <v>203</v>
      </c>
      <c r="F5143" t="s">
        <v>204</v>
      </c>
      <c r="G5143" s="133">
        <v>21</v>
      </c>
      <c r="H5143" t="s">
        <v>254</v>
      </c>
      <c r="I5143" t="s">
        <v>578</v>
      </c>
      <c r="J5143" t="s">
        <v>495</v>
      </c>
      <c r="K5143" s="327">
        <v>244</v>
      </c>
      <c r="L5143" s="326">
        <v>0.19805000722408289</v>
      </c>
      <c r="N5143" s="327">
        <v>940</v>
      </c>
      <c r="O5143" s="326">
        <v>0.2020200043916702</v>
      </c>
      <c r="Q5143" s="327">
        <v>27975</v>
      </c>
      <c r="R5143" s="326">
        <v>0.22673000395298001</v>
      </c>
      <c r="S5143" s="325"/>
    </row>
    <row r="5144" spans="1:19" x14ac:dyDescent="0.25">
      <c r="A5144" t="s">
        <v>478</v>
      </c>
      <c r="B5144" t="s">
        <v>284</v>
      </c>
      <c r="C5144" t="s">
        <v>309</v>
      </c>
      <c r="D5144" t="s">
        <v>477</v>
      </c>
      <c r="E5144" t="s">
        <v>203</v>
      </c>
      <c r="F5144" t="s">
        <v>204</v>
      </c>
      <c r="G5144" s="133">
        <v>21</v>
      </c>
      <c r="H5144" t="s">
        <v>254</v>
      </c>
      <c r="I5144" t="s">
        <v>578</v>
      </c>
      <c r="J5144" t="s">
        <v>494</v>
      </c>
      <c r="K5144" s="327">
        <v>166</v>
      </c>
      <c r="L5144" s="326">
        <v>0.13473999500274661</v>
      </c>
      <c r="N5144" s="327">
        <v>595</v>
      </c>
      <c r="O5144" s="326">
        <v>0.12786999344825739</v>
      </c>
      <c r="Q5144" s="327">
        <v>29608</v>
      </c>
      <c r="R5144" s="326">
        <v>0.23995999991893771</v>
      </c>
      <c r="S5144" s="325"/>
    </row>
    <row r="5145" spans="1:19" x14ac:dyDescent="0.25">
      <c r="A5145" t="s">
        <v>478</v>
      </c>
      <c r="B5145" t="s">
        <v>284</v>
      </c>
      <c r="C5145" t="s">
        <v>309</v>
      </c>
      <c r="D5145" t="s">
        <v>477</v>
      </c>
      <c r="E5145" t="s">
        <v>203</v>
      </c>
      <c r="F5145" t="s">
        <v>204</v>
      </c>
      <c r="G5145" s="133">
        <v>21</v>
      </c>
      <c r="H5145" t="s">
        <v>254</v>
      </c>
      <c r="I5145" t="s">
        <v>476</v>
      </c>
      <c r="J5145" t="s">
        <v>482</v>
      </c>
      <c r="K5145" s="327">
        <v>941</v>
      </c>
      <c r="L5145" s="326">
        <v>0.76380002498626709</v>
      </c>
      <c r="M5145" s="326">
        <v>0.77897000312805176</v>
      </c>
      <c r="N5145" s="327">
        <v>3581</v>
      </c>
      <c r="O5145" s="326">
        <v>0.76960998773574829</v>
      </c>
      <c r="P5145" s="326">
        <v>0.79067999124526978</v>
      </c>
      <c r="Q5145" s="327">
        <v>91484</v>
      </c>
      <c r="R5145" s="326">
        <v>0.74145001173019409</v>
      </c>
      <c r="S5145" s="325">
        <v>0.77395999431610107</v>
      </c>
    </row>
    <row r="5146" spans="1:19" x14ac:dyDescent="0.25">
      <c r="A5146" t="s">
        <v>478</v>
      </c>
      <c r="B5146" t="s">
        <v>284</v>
      </c>
      <c r="C5146" t="s">
        <v>309</v>
      </c>
      <c r="D5146" t="s">
        <v>477</v>
      </c>
      <c r="E5146" t="s">
        <v>203</v>
      </c>
      <c r="F5146" t="s">
        <v>204</v>
      </c>
      <c r="G5146" s="133">
        <v>21</v>
      </c>
      <c r="H5146" t="s">
        <v>254</v>
      </c>
      <c r="I5146" t="s">
        <v>476</v>
      </c>
      <c r="J5146" t="s">
        <v>481</v>
      </c>
      <c r="K5146" s="327">
        <v>116</v>
      </c>
      <c r="L5146" s="326">
        <v>9.4159997999668121E-2</v>
      </c>
      <c r="M5146" s="326">
        <v>9.6029996871948242E-2</v>
      </c>
      <c r="N5146" s="327">
        <v>444</v>
      </c>
      <c r="O5146" s="326">
        <v>9.5420002937316895E-2</v>
      </c>
      <c r="P5146" s="326">
        <v>9.8030000925064087E-2</v>
      </c>
      <c r="Q5146" s="327">
        <v>12086</v>
      </c>
      <c r="R5146" s="326">
        <v>9.7949996590614319E-2</v>
      </c>
      <c r="S5146" s="325">
        <v>0.1022500023245811</v>
      </c>
    </row>
    <row r="5147" spans="1:19" x14ac:dyDescent="0.25">
      <c r="A5147" t="s">
        <v>478</v>
      </c>
      <c r="B5147" t="s">
        <v>284</v>
      </c>
      <c r="C5147" t="s">
        <v>309</v>
      </c>
      <c r="D5147" t="s">
        <v>477</v>
      </c>
      <c r="E5147" t="s">
        <v>203</v>
      </c>
      <c r="F5147" t="s">
        <v>204</v>
      </c>
      <c r="G5147" s="133">
        <v>21</v>
      </c>
      <c r="H5147" t="s">
        <v>254</v>
      </c>
      <c r="I5147" t="s">
        <v>476</v>
      </c>
      <c r="J5147" t="s">
        <v>480</v>
      </c>
      <c r="K5147" s="327">
        <v>88</v>
      </c>
      <c r="L5147" s="326">
        <v>7.1429997682571411E-2</v>
      </c>
      <c r="M5147" s="326">
        <v>7.2849996387958527E-2</v>
      </c>
      <c r="N5147" s="327">
        <v>321</v>
      </c>
      <c r="O5147" s="326">
        <v>6.898999959230423E-2</v>
      </c>
      <c r="P5147" s="326">
        <v>7.0880003273487091E-2</v>
      </c>
      <c r="Q5147" s="327">
        <v>8487</v>
      </c>
      <c r="R5147" s="326">
        <v>6.8779997527599335E-2</v>
      </c>
      <c r="S5147" s="325">
        <v>7.1800000965595245E-2</v>
      </c>
    </row>
    <row r="5148" spans="1:19" x14ac:dyDescent="0.25">
      <c r="A5148" t="s">
        <v>478</v>
      </c>
      <c r="B5148" t="s">
        <v>284</v>
      </c>
      <c r="C5148" t="s">
        <v>309</v>
      </c>
      <c r="D5148" t="s">
        <v>477</v>
      </c>
      <c r="E5148" t="s">
        <v>203</v>
      </c>
      <c r="F5148" t="s">
        <v>204</v>
      </c>
      <c r="G5148" s="133">
        <v>21</v>
      </c>
      <c r="H5148" t="s">
        <v>254</v>
      </c>
      <c r="I5148" t="s">
        <v>476</v>
      </c>
      <c r="J5148" t="s">
        <v>479</v>
      </c>
      <c r="K5148" s="327">
        <v>24</v>
      </c>
      <c r="L5148" s="326">
        <v>1.947999931871891E-2</v>
      </c>
      <c r="N5148" s="327">
        <v>124</v>
      </c>
      <c r="O5148" s="326">
        <v>2.665000036358833E-2</v>
      </c>
      <c r="Q5148" s="327">
        <v>5183</v>
      </c>
      <c r="R5148" s="326">
        <v>4.2010001838207238E-2</v>
      </c>
      <c r="S5148" s="325"/>
    </row>
    <row r="5149" spans="1:19" x14ac:dyDescent="0.25">
      <c r="A5149" t="s">
        <v>478</v>
      </c>
      <c r="B5149" t="s">
        <v>284</v>
      </c>
      <c r="C5149" t="s">
        <v>309</v>
      </c>
      <c r="D5149" t="s">
        <v>477</v>
      </c>
      <c r="E5149" t="s">
        <v>203</v>
      </c>
      <c r="F5149" t="s">
        <v>204</v>
      </c>
      <c r="G5149">
        <v>21</v>
      </c>
      <c r="H5149" t="s">
        <v>254</v>
      </c>
      <c r="I5149" t="s">
        <v>476</v>
      </c>
      <c r="J5149" t="s">
        <v>475</v>
      </c>
      <c r="K5149" s="142">
        <v>63</v>
      </c>
      <c r="L5149" s="326">
        <v>5.1139999181032181E-2</v>
      </c>
      <c r="M5149" s="326">
        <v>5.2149999886751168E-2</v>
      </c>
      <c r="N5149" s="142">
        <v>183</v>
      </c>
      <c r="O5149" s="326">
        <v>3.9329998195171363E-2</v>
      </c>
      <c r="P5149" s="326">
        <v>4.0410000830888748E-2</v>
      </c>
      <c r="Q5149" s="142">
        <v>6145</v>
      </c>
      <c r="R5149" s="326">
        <v>4.9800001084804528E-2</v>
      </c>
      <c r="S5149" s="326">
        <v>5.1989998668432243E-2</v>
      </c>
    </row>
    <row r="5150" spans="1:19" x14ac:dyDescent="0.25">
      <c r="A5150" t="s">
        <v>478</v>
      </c>
      <c r="B5150" t="s">
        <v>284</v>
      </c>
      <c r="C5150" t="s">
        <v>309</v>
      </c>
      <c r="D5150" t="s">
        <v>477</v>
      </c>
      <c r="E5150" t="s">
        <v>205</v>
      </c>
      <c r="F5150" t="s">
        <v>206</v>
      </c>
      <c r="G5150">
        <v>17</v>
      </c>
      <c r="H5150" t="s">
        <v>253</v>
      </c>
      <c r="I5150" t="s">
        <v>525</v>
      </c>
      <c r="J5150" t="s">
        <v>530</v>
      </c>
      <c r="K5150" s="142">
        <v>8</v>
      </c>
      <c r="L5150" s="326">
        <v>2.460000105202198E-3</v>
      </c>
      <c r="N5150" s="142">
        <v>30</v>
      </c>
      <c r="O5150" s="326">
        <v>3.4399998839944601E-3</v>
      </c>
      <c r="Q5150" s="142">
        <v>595</v>
      </c>
      <c r="R5150" s="326">
        <v>4.8199999146163464E-3</v>
      </c>
    </row>
    <row r="5151" spans="1:19" x14ac:dyDescent="0.25">
      <c r="A5151" t="s">
        <v>478</v>
      </c>
      <c r="B5151" t="s">
        <v>284</v>
      </c>
      <c r="C5151" t="s">
        <v>309</v>
      </c>
      <c r="D5151" t="s">
        <v>477</v>
      </c>
      <c r="E5151" t="s">
        <v>205</v>
      </c>
      <c r="F5151" t="s">
        <v>206</v>
      </c>
      <c r="G5151" s="133">
        <v>17</v>
      </c>
      <c r="H5151" t="s">
        <v>253</v>
      </c>
      <c r="I5151" t="s">
        <v>525</v>
      </c>
      <c r="J5151" t="s">
        <v>529</v>
      </c>
      <c r="K5151" s="327">
        <v>88</v>
      </c>
      <c r="L5151" s="326">
        <v>2.7070000767707821E-2</v>
      </c>
      <c r="N5151" s="327">
        <v>305</v>
      </c>
      <c r="O5151" s="326">
        <v>3.499000146985054E-2</v>
      </c>
      <c r="Q5151" s="327">
        <v>4962</v>
      </c>
      <c r="R5151" s="326">
        <v>4.0219999849796302E-2</v>
      </c>
      <c r="S5151" s="325"/>
    </row>
    <row r="5152" spans="1:19" x14ac:dyDescent="0.25">
      <c r="A5152" t="s">
        <v>478</v>
      </c>
      <c r="B5152" t="s">
        <v>284</v>
      </c>
      <c r="C5152" t="s">
        <v>309</v>
      </c>
      <c r="D5152" t="s">
        <v>477</v>
      </c>
      <c r="E5152" t="s">
        <v>205</v>
      </c>
      <c r="F5152" t="s">
        <v>206</v>
      </c>
      <c r="G5152" s="133">
        <v>17</v>
      </c>
      <c r="H5152" t="s">
        <v>253</v>
      </c>
      <c r="I5152" t="s">
        <v>525</v>
      </c>
      <c r="J5152" t="s">
        <v>528</v>
      </c>
      <c r="K5152" s="327">
        <v>319</v>
      </c>
      <c r="L5152" s="326">
        <v>9.811999648809433E-2</v>
      </c>
      <c r="N5152" s="327">
        <v>1184</v>
      </c>
      <c r="O5152" s="326">
        <v>0.1358100026845932</v>
      </c>
      <c r="Q5152" s="327">
        <v>15699</v>
      </c>
      <c r="R5152" s="326">
        <v>0.12724000215530401</v>
      </c>
      <c r="S5152" s="325"/>
    </row>
    <row r="5153" spans="1:19" x14ac:dyDescent="0.25">
      <c r="A5153" t="s">
        <v>478</v>
      </c>
      <c r="B5153" t="s">
        <v>284</v>
      </c>
      <c r="C5153" t="s">
        <v>309</v>
      </c>
      <c r="D5153" t="s">
        <v>477</v>
      </c>
      <c r="E5153" t="s">
        <v>205</v>
      </c>
      <c r="F5153" t="s">
        <v>206</v>
      </c>
      <c r="G5153" s="133">
        <v>17</v>
      </c>
      <c r="H5153" t="s">
        <v>253</v>
      </c>
      <c r="I5153" t="s">
        <v>525</v>
      </c>
      <c r="J5153" t="s">
        <v>527</v>
      </c>
      <c r="K5153" s="327">
        <v>866</v>
      </c>
      <c r="L5153" s="326">
        <v>0.26638001203536987</v>
      </c>
      <c r="N5153" s="327">
        <v>2232</v>
      </c>
      <c r="O5153" s="326">
        <v>0.25602000951766968</v>
      </c>
      <c r="Q5153" s="327">
        <v>30576</v>
      </c>
      <c r="R5153" s="326">
        <v>0.2478100061416626</v>
      </c>
      <c r="S5153" s="325"/>
    </row>
    <row r="5154" spans="1:19" x14ac:dyDescent="0.25">
      <c r="A5154" t="s">
        <v>478</v>
      </c>
      <c r="B5154" t="s">
        <v>284</v>
      </c>
      <c r="C5154" t="s">
        <v>309</v>
      </c>
      <c r="D5154" t="s">
        <v>477</v>
      </c>
      <c r="E5154" t="s">
        <v>205</v>
      </c>
      <c r="F5154" t="s">
        <v>206</v>
      </c>
      <c r="G5154" s="133">
        <v>17</v>
      </c>
      <c r="H5154" t="s">
        <v>253</v>
      </c>
      <c r="I5154" t="s">
        <v>525</v>
      </c>
      <c r="J5154" t="s">
        <v>526</v>
      </c>
      <c r="K5154" s="327">
        <v>902</v>
      </c>
      <c r="L5154" s="326">
        <v>0.27744999527931208</v>
      </c>
      <c r="N5154" s="327">
        <v>2074</v>
      </c>
      <c r="O5154" s="326">
        <v>0.23790000379085541</v>
      </c>
      <c r="Q5154" s="327">
        <v>30917</v>
      </c>
      <c r="R5154" s="326">
        <v>0.25056999921798712</v>
      </c>
      <c r="S5154" s="325"/>
    </row>
    <row r="5155" spans="1:19" x14ac:dyDescent="0.25">
      <c r="A5155" t="s">
        <v>478</v>
      </c>
      <c r="B5155" t="s">
        <v>284</v>
      </c>
      <c r="C5155" t="s">
        <v>309</v>
      </c>
      <c r="D5155" t="s">
        <v>477</v>
      </c>
      <c r="E5155" t="s">
        <v>205</v>
      </c>
      <c r="F5155" t="s">
        <v>206</v>
      </c>
      <c r="G5155" s="133">
        <v>17</v>
      </c>
      <c r="H5155" t="s">
        <v>253</v>
      </c>
      <c r="I5155" t="s">
        <v>525</v>
      </c>
      <c r="J5155" t="s">
        <v>259</v>
      </c>
      <c r="K5155" s="327">
        <v>642</v>
      </c>
      <c r="L5155" s="326">
        <v>0.19747999310493469</v>
      </c>
      <c r="N5155" s="327">
        <v>1631</v>
      </c>
      <c r="O5155" s="326">
        <v>0.18707999587059021</v>
      </c>
      <c r="Q5155" s="327">
        <v>23351</v>
      </c>
      <c r="R5155" s="326">
        <v>0.18925000727176669</v>
      </c>
      <c r="S5155" s="325"/>
    </row>
    <row r="5156" spans="1:19" x14ac:dyDescent="0.25">
      <c r="A5156" t="s">
        <v>478</v>
      </c>
      <c r="B5156" t="s">
        <v>284</v>
      </c>
      <c r="C5156" t="s">
        <v>309</v>
      </c>
      <c r="D5156" t="s">
        <v>477</v>
      </c>
      <c r="E5156" t="s">
        <v>205</v>
      </c>
      <c r="F5156" t="s">
        <v>206</v>
      </c>
      <c r="G5156" s="133">
        <v>17</v>
      </c>
      <c r="H5156" t="s">
        <v>253</v>
      </c>
      <c r="I5156" t="s">
        <v>525</v>
      </c>
      <c r="J5156" t="s">
        <v>260</v>
      </c>
      <c r="K5156" s="327">
        <v>426</v>
      </c>
      <c r="L5156" s="326">
        <v>0.13104000687599179</v>
      </c>
      <c r="N5156" s="327">
        <v>1262</v>
      </c>
      <c r="O5156" s="326">
        <v>0.14475999772548681</v>
      </c>
      <c r="Q5156" s="327">
        <v>17285</v>
      </c>
      <c r="R5156" s="326">
        <v>0.14009000360965729</v>
      </c>
      <c r="S5156" s="325"/>
    </row>
    <row r="5157" spans="1:19" x14ac:dyDescent="0.25">
      <c r="A5157" t="s">
        <v>478</v>
      </c>
      <c r="B5157" t="s">
        <v>284</v>
      </c>
      <c r="C5157" t="s">
        <v>309</v>
      </c>
      <c r="D5157" t="s">
        <v>477</v>
      </c>
      <c r="E5157" t="s">
        <v>205</v>
      </c>
      <c r="F5157" t="s">
        <v>206</v>
      </c>
      <c r="G5157" s="133">
        <v>17</v>
      </c>
      <c r="H5157" t="s">
        <v>253</v>
      </c>
      <c r="I5157" t="s">
        <v>521</v>
      </c>
      <c r="J5157" t="s">
        <v>524</v>
      </c>
      <c r="K5157" s="327">
        <v>2634</v>
      </c>
      <c r="L5157" s="326">
        <v>0.81020998954772949</v>
      </c>
      <c r="M5157" s="326">
        <v>0.86988002061843872</v>
      </c>
      <c r="N5157" s="327">
        <v>6931</v>
      </c>
      <c r="O5157" s="326">
        <v>0.79501998424530029</v>
      </c>
      <c r="P5157" s="326">
        <v>0.85663002729415894</v>
      </c>
      <c r="Q5157" s="327">
        <v>99716</v>
      </c>
      <c r="R5157" s="326">
        <v>0.80817002058029175</v>
      </c>
      <c r="S5157" s="325">
        <v>0.84360998868942261</v>
      </c>
    </row>
    <row r="5158" spans="1:19" x14ac:dyDescent="0.25">
      <c r="A5158" t="s">
        <v>478</v>
      </c>
      <c r="B5158" t="s">
        <v>284</v>
      </c>
      <c r="C5158" t="s">
        <v>309</v>
      </c>
      <c r="D5158" t="s">
        <v>477</v>
      </c>
      <c r="E5158" t="s">
        <v>205</v>
      </c>
      <c r="F5158" t="s">
        <v>206</v>
      </c>
      <c r="G5158" s="133">
        <v>17</v>
      </c>
      <c r="H5158" t="s">
        <v>253</v>
      </c>
      <c r="I5158" t="s">
        <v>521</v>
      </c>
      <c r="J5158" t="s">
        <v>523</v>
      </c>
      <c r="K5158" s="327">
        <v>268</v>
      </c>
      <c r="L5158" s="326">
        <v>8.2439996302127838E-2</v>
      </c>
      <c r="M5158" s="326">
        <v>8.8509999215602875E-2</v>
      </c>
      <c r="N5158" s="327">
        <v>716</v>
      </c>
      <c r="O5158" s="326">
        <v>8.2129999995231628E-2</v>
      </c>
      <c r="P5158" s="326">
        <v>8.8490001857280731E-2</v>
      </c>
      <c r="Q5158" s="327">
        <v>10969</v>
      </c>
      <c r="R5158" s="326">
        <v>8.8899999856948853E-2</v>
      </c>
      <c r="S5158" s="325">
        <v>9.2799998819828033E-2</v>
      </c>
    </row>
    <row r="5159" spans="1:19" x14ac:dyDescent="0.25">
      <c r="A5159" t="s">
        <v>478</v>
      </c>
      <c r="B5159" t="s">
        <v>284</v>
      </c>
      <c r="C5159" t="s">
        <v>309</v>
      </c>
      <c r="D5159" t="s">
        <v>477</v>
      </c>
      <c r="E5159" t="s">
        <v>205</v>
      </c>
      <c r="F5159" t="s">
        <v>206</v>
      </c>
      <c r="G5159">
        <v>17</v>
      </c>
      <c r="H5159" t="s">
        <v>253</v>
      </c>
      <c r="I5159" t="s">
        <v>521</v>
      </c>
      <c r="J5159" t="s">
        <v>522</v>
      </c>
      <c r="K5159" s="142">
        <v>126</v>
      </c>
      <c r="L5159" s="326">
        <v>3.8759998977184303E-2</v>
      </c>
      <c r="M5159" s="326">
        <v>4.1609998792409897E-2</v>
      </c>
      <c r="N5159" s="142">
        <v>444</v>
      </c>
      <c r="O5159" s="326">
        <v>5.0930000841617577E-2</v>
      </c>
      <c r="P5159" s="326">
        <v>5.4880000650882721E-2</v>
      </c>
      <c r="Q5159" s="142">
        <v>7517</v>
      </c>
      <c r="R5159" s="326">
        <v>6.0920000076293952E-2</v>
      </c>
      <c r="S5159" s="326">
        <v>6.3589997589588165E-2</v>
      </c>
    </row>
    <row r="5160" spans="1:19" x14ac:dyDescent="0.25">
      <c r="A5160" t="s">
        <v>478</v>
      </c>
      <c r="B5160" t="s">
        <v>284</v>
      </c>
      <c r="C5160" t="s">
        <v>309</v>
      </c>
      <c r="D5160" t="s">
        <v>477</v>
      </c>
      <c r="E5160" t="s">
        <v>205</v>
      </c>
      <c r="F5160" t="s">
        <v>206</v>
      </c>
      <c r="G5160" s="133">
        <v>17</v>
      </c>
      <c r="H5160" t="s">
        <v>253</v>
      </c>
      <c r="I5160" t="s">
        <v>521</v>
      </c>
      <c r="J5160" t="s">
        <v>438</v>
      </c>
      <c r="K5160" s="327">
        <v>223</v>
      </c>
      <c r="L5160" s="326">
        <v>6.859000027179718E-2</v>
      </c>
      <c r="N5160" s="327">
        <v>627</v>
      </c>
      <c r="O5160" s="326">
        <v>7.1920000016689301E-2</v>
      </c>
      <c r="Q5160" s="327">
        <v>5183</v>
      </c>
      <c r="R5160" s="326">
        <v>4.2010001838207238E-2</v>
      </c>
      <c r="S5160" s="325"/>
    </row>
    <row r="5161" spans="1:19" x14ac:dyDescent="0.25">
      <c r="A5161" t="s">
        <v>478</v>
      </c>
      <c r="B5161" t="s">
        <v>284</v>
      </c>
      <c r="C5161" t="s">
        <v>309</v>
      </c>
      <c r="D5161" t="s">
        <v>477</v>
      </c>
      <c r="E5161" t="s">
        <v>205</v>
      </c>
      <c r="F5161" t="s">
        <v>206</v>
      </c>
      <c r="G5161">
        <v>17</v>
      </c>
      <c r="H5161" t="s">
        <v>253</v>
      </c>
      <c r="I5161" t="s">
        <v>517</v>
      </c>
      <c r="J5161" t="s">
        <v>520</v>
      </c>
      <c r="K5161" s="142">
        <v>1123</v>
      </c>
      <c r="L5161" s="326">
        <v>0.34542998671531677</v>
      </c>
      <c r="N5161" s="142">
        <v>2994</v>
      </c>
      <c r="O5161" s="326">
        <v>0.34343001246452332</v>
      </c>
      <c r="Q5161" s="142">
        <v>43571</v>
      </c>
      <c r="R5161" s="326">
        <v>0.35313001275062561</v>
      </c>
    </row>
    <row r="5162" spans="1:19" x14ac:dyDescent="0.25">
      <c r="A5162" t="s">
        <v>478</v>
      </c>
      <c r="B5162" t="s">
        <v>284</v>
      </c>
      <c r="C5162" t="s">
        <v>309</v>
      </c>
      <c r="D5162" t="s">
        <v>477</v>
      </c>
      <c r="E5162" t="s">
        <v>205</v>
      </c>
      <c r="F5162" t="s">
        <v>206</v>
      </c>
      <c r="G5162" s="133">
        <v>17</v>
      </c>
      <c r="H5162" t="s">
        <v>253</v>
      </c>
      <c r="I5162" t="s">
        <v>517</v>
      </c>
      <c r="J5162" t="s">
        <v>519</v>
      </c>
      <c r="K5162" s="327">
        <v>955</v>
      </c>
      <c r="L5162" s="326">
        <v>0.29376000165939331</v>
      </c>
      <c r="N5162" s="327">
        <v>2540</v>
      </c>
      <c r="O5162" s="326">
        <v>0.29135000705718989</v>
      </c>
      <c r="Q5162" s="327">
        <v>34904</v>
      </c>
      <c r="R5162" s="326">
        <v>0.28288999199867249</v>
      </c>
      <c r="S5162" s="325"/>
    </row>
    <row r="5163" spans="1:19" x14ac:dyDescent="0.25">
      <c r="A5163" t="s">
        <v>478</v>
      </c>
      <c r="B5163" t="s">
        <v>284</v>
      </c>
      <c r="C5163" t="s">
        <v>309</v>
      </c>
      <c r="D5163" t="s">
        <v>477</v>
      </c>
      <c r="E5163" t="s">
        <v>205</v>
      </c>
      <c r="F5163" t="s">
        <v>206</v>
      </c>
      <c r="G5163" s="133">
        <v>17</v>
      </c>
      <c r="H5163" t="s">
        <v>253</v>
      </c>
      <c r="I5163" t="s">
        <v>517</v>
      </c>
      <c r="J5163" t="s">
        <v>518</v>
      </c>
      <c r="K5163" s="327">
        <v>1173</v>
      </c>
      <c r="L5163" s="326">
        <v>0.36081001162528992</v>
      </c>
      <c r="N5163" s="327">
        <v>3184</v>
      </c>
      <c r="O5163" s="326">
        <v>0.36522001028060908</v>
      </c>
      <c r="Q5163" s="327">
        <v>44910</v>
      </c>
      <c r="R5163" s="326">
        <v>0.3639799952507019</v>
      </c>
      <c r="S5163" s="325"/>
    </row>
    <row r="5164" spans="1:19" x14ac:dyDescent="0.25">
      <c r="A5164" t="s">
        <v>478</v>
      </c>
      <c r="B5164" t="s">
        <v>284</v>
      </c>
      <c r="C5164" t="s">
        <v>309</v>
      </c>
      <c r="D5164" t="s">
        <v>477</v>
      </c>
      <c r="E5164" t="s">
        <v>205</v>
      </c>
      <c r="F5164" t="s">
        <v>206</v>
      </c>
      <c r="G5164" s="133">
        <v>17</v>
      </c>
      <c r="H5164" t="s">
        <v>253</v>
      </c>
      <c r="I5164" t="s">
        <v>513</v>
      </c>
      <c r="J5164" t="s">
        <v>516</v>
      </c>
      <c r="K5164" s="327">
        <v>68</v>
      </c>
      <c r="L5164" s="326">
        <v>2.0919999107718471E-2</v>
      </c>
      <c r="M5164" s="326">
        <v>2.3600000888109211E-2</v>
      </c>
      <c r="N5164" s="327">
        <v>242</v>
      </c>
      <c r="O5164" s="326">
        <v>2.776000089943409E-2</v>
      </c>
      <c r="P5164" s="326">
        <v>3.3810000866651542E-2</v>
      </c>
      <c r="Q5164" s="327">
        <v>4179</v>
      </c>
      <c r="R5164" s="326">
        <v>3.3870000392198563E-2</v>
      </c>
      <c r="S5164" s="325">
        <v>3.8320001214742661E-2</v>
      </c>
    </row>
    <row r="5165" spans="1:19" x14ac:dyDescent="0.25">
      <c r="A5165" t="s">
        <v>478</v>
      </c>
      <c r="B5165" t="s">
        <v>284</v>
      </c>
      <c r="C5165" t="s">
        <v>309</v>
      </c>
      <c r="D5165" t="s">
        <v>477</v>
      </c>
      <c r="E5165" t="s">
        <v>205</v>
      </c>
      <c r="F5165" t="s">
        <v>206</v>
      </c>
      <c r="G5165" s="133">
        <v>17</v>
      </c>
      <c r="H5165" t="s">
        <v>253</v>
      </c>
      <c r="I5165" t="s">
        <v>513</v>
      </c>
      <c r="J5165" t="s">
        <v>515</v>
      </c>
      <c r="K5165" s="327">
        <v>451</v>
      </c>
      <c r="L5165" s="326">
        <v>0.1387300044298172</v>
      </c>
      <c r="M5165" s="326">
        <v>0.15654000639915469</v>
      </c>
      <c r="N5165" s="327">
        <v>1076</v>
      </c>
      <c r="O5165" s="326">
        <v>0.1234200000762939</v>
      </c>
      <c r="P5165" s="326">
        <v>0.15031999349594119</v>
      </c>
      <c r="Q5165" s="327">
        <v>13286</v>
      </c>
      <c r="R5165" s="326">
        <v>0.1076800003647804</v>
      </c>
      <c r="S5165" s="325">
        <v>0.12182000279426571</v>
      </c>
    </row>
    <row r="5166" spans="1:19" x14ac:dyDescent="0.25">
      <c r="A5166" t="s">
        <v>478</v>
      </c>
      <c r="B5166" t="s">
        <v>284</v>
      </c>
      <c r="C5166" t="s">
        <v>309</v>
      </c>
      <c r="D5166" t="s">
        <v>477</v>
      </c>
      <c r="E5166" t="s">
        <v>205</v>
      </c>
      <c r="F5166" t="s">
        <v>206</v>
      </c>
      <c r="G5166" s="133">
        <v>17</v>
      </c>
      <c r="H5166" t="s">
        <v>253</v>
      </c>
      <c r="I5166" t="s">
        <v>513</v>
      </c>
      <c r="J5166" t="s">
        <v>514</v>
      </c>
      <c r="K5166" s="327">
        <v>2362</v>
      </c>
      <c r="L5166" s="326">
        <v>0.72654998302459717</v>
      </c>
      <c r="M5166" s="326">
        <v>0.81985002756118774</v>
      </c>
      <c r="N5166" s="327">
        <v>5840</v>
      </c>
      <c r="O5166" s="326">
        <v>0.6698799729347229</v>
      </c>
      <c r="P5166" s="326">
        <v>0.81586998701095581</v>
      </c>
      <c r="Q5166" s="327">
        <v>91601</v>
      </c>
      <c r="R5166" s="326">
        <v>0.74239999055862427</v>
      </c>
      <c r="S5166" s="325">
        <v>0.83986997604370117</v>
      </c>
    </row>
    <row r="5167" spans="1:19" x14ac:dyDescent="0.25">
      <c r="A5167" t="s">
        <v>478</v>
      </c>
      <c r="B5167" t="s">
        <v>284</v>
      </c>
      <c r="C5167" t="s">
        <v>309</v>
      </c>
      <c r="D5167" t="s">
        <v>477</v>
      </c>
      <c r="E5167" t="s">
        <v>205</v>
      </c>
      <c r="F5167" t="s">
        <v>206</v>
      </c>
      <c r="G5167">
        <v>17</v>
      </c>
      <c r="H5167" t="s">
        <v>253</v>
      </c>
      <c r="I5167" t="s">
        <v>513</v>
      </c>
      <c r="J5167" t="s">
        <v>512</v>
      </c>
      <c r="K5167" s="142">
        <v>370</v>
      </c>
      <c r="L5167" s="326">
        <v>0.1138100028038025</v>
      </c>
      <c r="N5167" s="142">
        <v>1560</v>
      </c>
      <c r="O5167" s="326">
        <v>0.1789399981498718</v>
      </c>
      <c r="Q5167" s="142">
        <v>14319</v>
      </c>
      <c r="R5167" s="326">
        <v>0.11604999750852581</v>
      </c>
    </row>
    <row r="5168" spans="1:19" x14ac:dyDescent="0.25">
      <c r="A5168" t="s">
        <v>478</v>
      </c>
      <c r="B5168" t="s">
        <v>284</v>
      </c>
      <c r="C5168" t="s">
        <v>309</v>
      </c>
      <c r="D5168" t="s">
        <v>477</v>
      </c>
      <c r="E5168" t="s">
        <v>205</v>
      </c>
      <c r="F5168" t="s">
        <v>206</v>
      </c>
      <c r="G5168" s="133">
        <v>17</v>
      </c>
      <c r="H5168" t="s">
        <v>253</v>
      </c>
      <c r="I5168" t="s">
        <v>575</v>
      </c>
      <c r="J5168" t="s">
        <v>511</v>
      </c>
      <c r="K5168" s="327">
        <v>50</v>
      </c>
      <c r="L5168" s="326">
        <v>1.537999976426363E-2</v>
      </c>
      <c r="M5168" s="326">
        <v>1.7300000414252281E-2</v>
      </c>
      <c r="N5168" s="327">
        <v>313</v>
      </c>
      <c r="O5168" s="326">
        <v>3.5900000482797623E-2</v>
      </c>
      <c r="P5168" s="326">
        <v>4.0040001273155212E-2</v>
      </c>
      <c r="Q5168" s="327">
        <v>5100</v>
      </c>
      <c r="R5168" s="326">
        <v>4.1329998522996902E-2</v>
      </c>
      <c r="S5168" s="325">
        <v>4.4070001691579819E-2</v>
      </c>
    </row>
    <row r="5169" spans="1:19" x14ac:dyDescent="0.25">
      <c r="A5169" t="s">
        <v>478</v>
      </c>
      <c r="B5169" t="s">
        <v>284</v>
      </c>
      <c r="C5169" t="s">
        <v>309</v>
      </c>
      <c r="D5169" t="s">
        <v>477</v>
      </c>
      <c r="E5169" t="s">
        <v>205</v>
      </c>
      <c r="F5169" t="s">
        <v>206</v>
      </c>
      <c r="G5169" s="133">
        <v>17</v>
      </c>
      <c r="H5169" t="s">
        <v>253</v>
      </c>
      <c r="I5169" t="s">
        <v>575</v>
      </c>
      <c r="J5169" t="s">
        <v>510</v>
      </c>
      <c r="K5169" s="327">
        <v>22</v>
      </c>
      <c r="L5169" s="326">
        <v>6.7699998617172241E-3</v>
      </c>
      <c r="M5169" s="326">
        <v>7.61000020429492E-3</v>
      </c>
      <c r="N5169" s="327">
        <v>91</v>
      </c>
      <c r="O5169" s="326">
        <v>1.0440000332891939E-2</v>
      </c>
      <c r="P5169" s="326">
        <v>1.1640000157058241E-2</v>
      </c>
      <c r="Q5169" s="327">
        <v>2781</v>
      </c>
      <c r="R5169" s="326">
        <v>2.2539999336004261E-2</v>
      </c>
      <c r="S5169" s="325">
        <v>2.4029999971389771E-2</v>
      </c>
    </row>
    <row r="5170" spans="1:19" x14ac:dyDescent="0.25">
      <c r="A5170" t="s">
        <v>478</v>
      </c>
      <c r="B5170" t="s">
        <v>284</v>
      </c>
      <c r="C5170" t="s">
        <v>309</v>
      </c>
      <c r="D5170" t="s">
        <v>477</v>
      </c>
      <c r="E5170" t="s">
        <v>205</v>
      </c>
      <c r="F5170" t="s">
        <v>206</v>
      </c>
      <c r="G5170" s="133">
        <v>17</v>
      </c>
      <c r="H5170" t="s">
        <v>253</v>
      </c>
      <c r="I5170" t="s">
        <v>575</v>
      </c>
      <c r="J5170" t="s">
        <v>509</v>
      </c>
      <c r="K5170" s="327">
        <v>17</v>
      </c>
      <c r="L5170" s="326">
        <v>5.2299997769296169E-3</v>
      </c>
      <c r="M5170" s="326">
        <v>5.8800000697374344E-3</v>
      </c>
      <c r="N5170" s="327">
        <v>39</v>
      </c>
      <c r="O5170" s="326">
        <v>4.4700000435113907E-3</v>
      </c>
      <c r="P5170" s="326">
        <v>4.9899998120963573E-3</v>
      </c>
      <c r="Q5170" s="327">
        <v>909</v>
      </c>
      <c r="R5170" s="326">
        <v>7.3699997738003731E-3</v>
      </c>
      <c r="S5170" s="325">
        <v>7.8499997034668922E-3</v>
      </c>
    </row>
    <row r="5171" spans="1:19" x14ac:dyDescent="0.25">
      <c r="A5171" t="s">
        <v>478</v>
      </c>
      <c r="B5171" t="s">
        <v>284</v>
      </c>
      <c r="C5171" t="s">
        <v>309</v>
      </c>
      <c r="D5171" t="s">
        <v>477</v>
      </c>
      <c r="E5171" t="s">
        <v>205</v>
      </c>
      <c r="F5171" t="s">
        <v>206</v>
      </c>
      <c r="G5171" s="133">
        <v>17</v>
      </c>
      <c r="H5171" t="s">
        <v>253</v>
      </c>
      <c r="I5171" t="s">
        <v>575</v>
      </c>
      <c r="J5171" t="s">
        <v>508</v>
      </c>
      <c r="K5171" s="327">
        <v>26</v>
      </c>
      <c r="L5171" s="326">
        <v>8.0000003799796104E-3</v>
      </c>
      <c r="M5171" s="326">
        <v>8.999999612569809E-3</v>
      </c>
      <c r="N5171" s="327">
        <v>132</v>
      </c>
      <c r="O5171" s="326">
        <v>1.513999979943037E-2</v>
      </c>
      <c r="P5171" s="326">
        <v>1.6890000551939011E-2</v>
      </c>
      <c r="Q5171" s="327">
        <v>2219</v>
      </c>
      <c r="R5171" s="326">
        <v>1.7980000004172329E-2</v>
      </c>
      <c r="S5171" s="325">
        <v>1.9169999286532399E-2</v>
      </c>
    </row>
    <row r="5172" spans="1:19" x14ac:dyDescent="0.25">
      <c r="A5172" t="s">
        <v>478</v>
      </c>
      <c r="B5172" t="s">
        <v>284</v>
      </c>
      <c r="C5172" t="s">
        <v>309</v>
      </c>
      <c r="D5172" t="s">
        <v>477</v>
      </c>
      <c r="E5172" t="s">
        <v>205</v>
      </c>
      <c r="F5172" t="s">
        <v>206</v>
      </c>
      <c r="G5172" s="133">
        <v>17</v>
      </c>
      <c r="H5172" t="s">
        <v>253</v>
      </c>
      <c r="I5172" t="s">
        <v>575</v>
      </c>
      <c r="J5172" t="s">
        <v>438</v>
      </c>
      <c r="K5172" s="327">
        <v>361</v>
      </c>
      <c r="L5172" s="326">
        <v>0.1110400035977364</v>
      </c>
      <c r="N5172" s="327">
        <v>901</v>
      </c>
      <c r="O5172" s="326">
        <v>0.1033499985933304</v>
      </c>
      <c r="Q5172" s="327">
        <v>7648</v>
      </c>
      <c r="R5172" s="326">
        <v>6.1980001628398902E-2</v>
      </c>
      <c r="S5172" s="325"/>
    </row>
    <row r="5173" spans="1:19" x14ac:dyDescent="0.25">
      <c r="A5173" t="s">
        <v>478</v>
      </c>
      <c r="B5173" t="s">
        <v>284</v>
      </c>
      <c r="C5173" t="s">
        <v>309</v>
      </c>
      <c r="D5173" t="s">
        <v>477</v>
      </c>
      <c r="E5173" t="s">
        <v>205</v>
      </c>
      <c r="F5173" t="s">
        <v>206</v>
      </c>
      <c r="G5173" s="133">
        <v>17</v>
      </c>
      <c r="H5173" t="s">
        <v>253</v>
      </c>
      <c r="I5173" t="s">
        <v>575</v>
      </c>
      <c r="J5173" t="s">
        <v>507</v>
      </c>
      <c r="K5173" s="327">
        <v>2775</v>
      </c>
      <c r="L5173" s="326">
        <v>0.85357999801635742</v>
      </c>
      <c r="M5173" s="326">
        <v>0.96021002531051636</v>
      </c>
      <c r="N5173" s="327">
        <v>7242</v>
      </c>
      <c r="O5173" s="326">
        <v>0.83069998025894165</v>
      </c>
      <c r="P5173" s="326">
        <v>0.92644000053405762</v>
      </c>
      <c r="Q5173" s="327">
        <v>104728</v>
      </c>
      <c r="R5173" s="326">
        <v>0.84878998994827271</v>
      </c>
      <c r="S5173" s="325">
        <v>0.90487998723983765</v>
      </c>
    </row>
    <row r="5174" spans="1:19" x14ac:dyDescent="0.25">
      <c r="A5174" t="s">
        <v>478</v>
      </c>
      <c r="B5174" t="s">
        <v>284</v>
      </c>
      <c r="C5174" t="s">
        <v>309</v>
      </c>
      <c r="D5174" t="s">
        <v>477</v>
      </c>
      <c r="E5174" t="s">
        <v>205</v>
      </c>
      <c r="F5174" t="s">
        <v>206</v>
      </c>
      <c r="G5174" s="133">
        <v>17</v>
      </c>
      <c r="H5174" t="s">
        <v>253</v>
      </c>
      <c r="I5174" t="s">
        <v>576</v>
      </c>
      <c r="J5174" t="s">
        <v>485</v>
      </c>
      <c r="K5174" s="327">
        <v>0</v>
      </c>
      <c r="L5174" s="326">
        <v>0</v>
      </c>
      <c r="N5174" s="327">
        <v>0</v>
      </c>
      <c r="O5174" s="326">
        <v>0</v>
      </c>
      <c r="Q5174" s="327">
        <v>2</v>
      </c>
      <c r="R5174" s="326">
        <v>1.99999994947575E-5</v>
      </c>
      <c r="S5174" s="325">
        <v>0.5</v>
      </c>
    </row>
    <row r="5175" spans="1:19" x14ac:dyDescent="0.25">
      <c r="A5175" t="s">
        <v>478</v>
      </c>
      <c r="B5175" t="s">
        <v>284</v>
      </c>
      <c r="C5175" t="s">
        <v>309</v>
      </c>
      <c r="D5175" t="s">
        <v>477</v>
      </c>
      <c r="E5175" t="s">
        <v>205</v>
      </c>
      <c r="F5175" t="s">
        <v>206</v>
      </c>
      <c r="G5175" s="133">
        <v>17</v>
      </c>
      <c r="H5175" t="s">
        <v>253</v>
      </c>
      <c r="I5175" t="s">
        <v>576</v>
      </c>
      <c r="J5175" t="s">
        <v>484</v>
      </c>
      <c r="K5175" s="327">
        <v>0</v>
      </c>
      <c r="L5175" s="326">
        <v>0</v>
      </c>
      <c r="N5175" s="327">
        <v>0</v>
      </c>
      <c r="O5175" s="326">
        <v>0</v>
      </c>
      <c r="Q5175" s="327">
        <v>2</v>
      </c>
      <c r="R5175" s="326">
        <v>1.99999994947575E-5</v>
      </c>
      <c r="S5175" s="325">
        <v>0.5</v>
      </c>
    </row>
    <row r="5176" spans="1:19" x14ac:dyDescent="0.25">
      <c r="A5176" t="s">
        <v>478</v>
      </c>
      <c r="B5176" t="s">
        <v>284</v>
      </c>
      <c r="C5176" t="s">
        <v>309</v>
      </c>
      <c r="D5176" t="s">
        <v>477</v>
      </c>
      <c r="E5176" t="s">
        <v>205</v>
      </c>
      <c r="F5176" t="s">
        <v>206</v>
      </c>
      <c r="G5176">
        <v>17</v>
      </c>
      <c r="H5176" t="s">
        <v>253</v>
      </c>
      <c r="I5176" t="s">
        <v>576</v>
      </c>
      <c r="J5176" t="s">
        <v>438</v>
      </c>
      <c r="K5176" s="142">
        <v>3251</v>
      </c>
      <c r="L5176" s="326">
        <v>1</v>
      </c>
      <c r="N5176" s="142">
        <v>8718</v>
      </c>
      <c r="O5176" s="326">
        <v>1</v>
      </c>
      <c r="Q5176" s="142">
        <v>123381</v>
      </c>
      <c r="R5176" s="326">
        <v>0.99997001886367798</v>
      </c>
    </row>
    <row r="5177" spans="1:19" x14ac:dyDescent="0.25">
      <c r="A5177" t="s">
        <v>478</v>
      </c>
      <c r="B5177" t="s">
        <v>284</v>
      </c>
      <c r="C5177" t="s">
        <v>309</v>
      </c>
      <c r="D5177" t="s">
        <v>477</v>
      </c>
      <c r="E5177" t="s">
        <v>205</v>
      </c>
      <c r="F5177" t="s">
        <v>206</v>
      </c>
      <c r="G5177" s="133">
        <v>17</v>
      </c>
      <c r="H5177" t="s">
        <v>253</v>
      </c>
      <c r="I5177" t="s">
        <v>504</v>
      </c>
      <c r="J5177" t="s">
        <v>506</v>
      </c>
      <c r="K5177" s="327">
        <v>370</v>
      </c>
      <c r="L5177" s="326">
        <v>0.1138100028038025</v>
      </c>
      <c r="N5177" s="327">
        <v>1560</v>
      </c>
      <c r="O5177" s="326">
        <v>0.1789399981498718</v>
      </c>
      <c r="Q5177" s="327">
        <v>14319</v>
      </c>
      <c r="R5177" s="326">
        <v>0.11604999750852581</v>
      </c>
      <c r="S5177" s="325"/>
    </row>
    <row r="5178" spans="1:19" x14ac:dyDescent="0.25">
      <c r="A5178" t="s">
        <v>478</v>
      </c>
      <c r="B5178" t="s">
        <v>284</v>
      </c>
      <c r="C5178" t="s">
        <v>309</v>
      </c>
      <c r="D5178" t="s">
        <v>477</v>
      </c>
      <c r="E5178" t="s">
        <v>205</v>
      </c>
      <c r="F5178" t="s">
        <v>206</v>
      </c>
      <c r="G5178" s="133">
        <v>17</v>
      </c>
      <c r="H5178" t="s">
        <v>253</v>
      </c>
      <c r="I5178" t="s">
        <v>504</v>
      </c>
      <c r="J5178" t="s">
        <v>424</v>
      </c>
      <c r="K5178" s="327">
        <v>451</v>
      </c>
      <c r="L5178" s="326">
        <v>0.1387300044298172</v>
      </c>
      <c r="M5178" s="326">
        <v>0.15654000639915469</v>
      </c>
      <c r="N5178" s="327">
        <v>1076</v>
      </c>
      <c r="O5178" s="326">
        <v>0.1234200000762939</v>
      </c>
      <c r="P5178" s="326">
        <v>0.15031999349594119</v>
      </c>
      <c r="Q5178" s="327">
        <v>13286</v>
      </c>
      <c r="R5178" s="326">
        <v>0.1076800003647804</v>
      </c>
      <c r="S5178" s="325">
        <v>0.12182000279426571</v>
      </c>
    </row>
    <row r="5179" spans="1:19" x14ac:dyDescent="0.25">
      <c r="A5179" t="s">
        <v>478</v>
      </c>
      <c r="B5179" t="s">
        <v>284</v>
      </c>
      <c r="C5179" t="s">
        <v>309</v>
      </c>
      <c r="D5179" t="s">
        <v>477</v>
      </c>
      <c r="E5179" t="s">
        <v>205</v>
      </c>
      <c r="F5179" t="s">
        <v>206</v>
      </c>
      <c r="G5179" s="133">
        <v>17</v>
      </c>
      <c r="H5179" t="s">
        <v>253</v>
      </c>
      <c r="I5179" t="s">
        <v>504</v>
      </c>
      <c r="J5179" t="s">
        <v>455</v>
      </c>
      <c r="K5179" s="327">
        <v>1200</v>
      </c>
      <c r="L5179" s="326">
        <v>0.36912000179290771</v>
      </c>
      <c r="M5179" s="326">
        <v>0.41651999950408941</v>
      </c>
      <c r="N5179" s="327">
        <v>2884</v>
      </c>
      <c r="O5179" s="326">
        <v>0.33081001043319702</v>
      </c>
      <c r="P5179" s="326">
        <v>0.40290999412536621</v>
      </c>
      <c r="Q5179" s="327">
        <v>43045</v>
      </c>
      <c r="R5179" s="326">
        <v>0.34887000918388372</v>
      </c>
      <c r="S5179" s="325">
        <v>0.39467000961303711</v>
      </c>
    </row>
    <row r="5180" spans="1:19" x14ac:dyDescent="0.25">
      <c r="A5180" t="s">
        <v>478</v>
      </c>
      <c r="B5180" t="s">
        <v>284</v>
      </c>
      <c r="C5180" t="s">
        <v>309</v>
      </c>
      <c r="D5180" t="s">
        <v>477</v>
      </c>
      <c r="E5180" t="s">
        <v>205</v>
      </c>
      <c r="F5180" t="s">
        <v>206</v>
      </c>
      <c r="G5180" s="133">
        <v>17</v>
      </c>
      <c r="H5180" t="s">
        <v>253</v>
      </c>
      <c r="I5180" t="s">
        <v>504</v>
      </c>
      <c r="J5180" t="s">
        <v>505</v>
      </c>
      <c r="K5180" s="327">
        <v>1017</v>
      </c>
      <c r="L5180" s="326">
        <v>0.31283000111579901</v>
      </c>
      <c r="M5180" s="326">
        <v>0.3529999852180481</v>
      </c>
      <c r="N5180" s="327">
        <v>2583</v>
      </c>
      <c r="O5180" s="326">
        <v>0.29627999663352972</v>
      </c>
      <c r="P5180" s="326">
        <v>0.3608500063419342</v>
      </c>
      <c r="Q5180" s="327">
        <v>42835</v>
      </c>
      <c r="R5180" s="326">
        <v>0.34716999530792242</v>
      </c>
      <c r="S5180" s="325">
        <v>0.39274001121521002</v>
      </c>
    </row>
    <row r="5181" spans="1:19" x14ac:dyDescent="0.25">
      <c r="A5181" t="s">
        <v>478</v>
      </c>
      <c r="B5181" t="s">
        <v>284</v>
      </c>
      <c r="C5181" t="s">
        <v>309</v>
      </c>
      <c r="D5181" t="s">
        <v>477</v>
      </c>
      <c r="E5181" t="s">
        <v>205</v>
      </c>
      <c r="F5181" t="s">
        <v>206</v>
      </c>
      <c r="G5181" s="133">
        <v>17</v>
      </c>
      <c r="H5181" t="s">
        <v>253</v>
      </c>
      <c r="I5181" t="s">
        <v>504</v>
      </c>
      <c r="J5181" t="s">
        <v>503</v>
      </c>
      <c r="K5181" s="327">
        <v>213</v>
      </c>
      <c r="L5181" s="326">
        <v>6.5520003437995911E-2</v>
      </c>
      <c r="M5181" s="326">
        <v>7.3930002748966217E-2</v>
      </c>
      <c r="N5181" s="327">
        <v>615</v>
      </c>
      <c r="O5181" s="326">
        <v>7.0540003478527069E-2</v>
      </c>
      <c r="P5181" s="326">
        <v>8.5919998586177826E-2</v>
      </c>
      <c r="Q5181" s="327">
        <v>9900</v>
      </c>
      <c r="R5181" s="326">
        <v>8.0239996314048767E-2</v>
      </c>
      <c r="S5181" s="325">
        <v>9.0769998729228973E-2</v>
      </c>
    </row>
    <row r="5182" spans="1:19" x14ac:dyDescent="0.25">
      <c r="A5182" t="s">
        <v>478</v>
      </c>
      <c r="B5182" t="s">
        <v>284</v>
      </c>
      <c r="C5182" t="s">
        <v>309</v>
      </c>
      <c r="D5182" t="s">
        <v>477</v>
      </c>
      <c r="E5182" t="s">
        <v>205</v>
      </c>
      <c r="F5182" t="s">
        <v>206</v>
      </c>
      <c r="G5182" s="133">
        <v>17</v>
      </c>
      <c r="H5182" t="s">
        <v>253</v>
      </c>
      <c r="I5182" t="s">
        <v>501</v>
      </c>
      <c r="J5182" t="s">
        <v>502</v>
      </c>
      <c r="K5182" s="327">
        <v>370</v>
      </c>
      <c r="L5182" s="326">
        <v>0.1138100028038025</v>
      </c>
      <c r="N5182" s="327">
        <v>1560</v>
      </c>
      <c r="O5182" s="326">
        <v>0.1789399981498718</v>
      </c>
      <c r="Q5182" s="327">
        <v>14319</v>
      </c>
      <c r="R5182" s="326">
        <v>0.11604999750852581</v>
      </c>
      <c r="S5182" s="325"/>
    </row>
    <row r="5183" spans="1:19" x14ac:dyDescent="0.25">
      <c r="A5183" t="s">
        <v>478</v>
      </c>
      <c r="B5183" t="s">
        <v>284</v>
      </c>
      <c r="C5183" t="s">
        <v>309</v>
      </c>
      <c r="D5183" t="s">
        <v>477</v>
      </c>
      <c r="E5183" t="s">
        <v>205</v>
      </c>
      <c r="F5183" t="s">
        <v>206</v>
      </c>
      <c r="G5183" s="133">
        <v>17</v>
      </c>
      <c r="H5183" t="s">
        <v>253</v>
      </c>
      <c r="I5183" t="s">
        <v>501</v>
      </c>
      <c r="J5183" t="s">
        <v>500</v>
      </c>
      <c r="K5183" s="327">
        <v>2881</v>
      </c>
      <c r="L5183" s="326">
        <v>0.88618999719619751</v>
      </c>
      <c r="M5183" s="326">
        <v>1</v>
      </c>
      <c r="N5183" s="327">
        <v>7158</v>
      </c>
      <c r="O5183" s="326">
        <v>0.82106000185012817</v>
      </c>
      <c r="P5183" s="326">
        <v>1</v>
      </c>
      <c r="Q5183" s="327">
        <v>109066</v>
      </c>
      <c r="R5183" s="326">
        <v>0.88394999504089355</v>
      </c>
      <c r="S5183" s="325">
        <v>1</v>
      </c>
    </row>
    <row r="5184" spans="1:19" x14ac:dyDescent="0.25">
      <c r="A5184" t="s">
        <v>478</v>
      </c>
      <c r="B5184" t="s">
        <v>284</v>
      </c>
      <c r="C5184" t="s">
        <v>309</v>
      </c>
      <c r="D5184" t="s">
        <v>477</v>
      </c>
      <c r="E5184" t="s">
        <v>205</v>
      </c>
      <c r="F5184" t="s">
        <v>206</v>
      </c>
      <c r="G5184" s="133">
        <v>17</v>
      </c>
      <c r="H5184" t="s">
        <v>253</v>
      </c>
      <c r="I5184" t="s">
        <v>577</v>
      </c>
      <c r="J5184" t="s">
        <v>493</v>
      </c>
      <c r="K5184" s="327">
        <v>326</v>
      </c>
      <c r="L5184" s="326">
        <v>0.1002800017595291</v>
      </c>
      <c r="N5184" s="327">
        <v>2173</v>
      </c>
      <c r="O5184" s="326">
        <v>0.24924999475479129</v>
      </c>
      <c r="Q5184" s="327">
        <v>45663</v>
      </c>
      <c r="R5184" s="326">
        <v>0.37009000778198242</v>
      </c>
      <c r="S5184" s="325"/>
    </row>
    <row r="5185" spans="1:19" x14ac:dyDescent="0.25">
      <c r="A5185" t="s">
        <v>478</v>
      </c>
      <c r="B5185" t="s">
        <v>284</v>
      </c>
      <c r="C5185" t="s">
        <v>309</v>
      </c>
      <c r="D5185" t="s">
        <v>477</v>
      </c>
      <c r="E5185" t="s">
        <v>205</v>
      </c>
      <c r="F5185" t="s">
        <v>206</v>
      </c>
      <c r="G5185">
        <v>17</v>
      </c>
      <c r="H5185" t="s">
        <v>253</v>
      </c>
      <c r="I5185" t="s">
        <v>577</v>
      </c>
      <c r="J5185" t="s">
        <v>492</v>
      </c>
      <c r="K5185" s="142">
        <v>2763</v>
      </c>
      <c r="L5185" s="326">
        <v>0.84988999366760254</v>
      </c>
      <c r="M5185" s="326">
        <v>0.94462001323699951</v>
      </c>
      <c r="N5185" s="142">
        <v>5777</v>
      </c>
      <c r="O5185" s="326">
        <v>0.66264998912811279</v>
      </c>
      <c r="P5185" s="326">
        <v>0.88265997171401978</v>
      </c>
      <c r="Q5185" s="142">
        <v>63272</v>
      </c>
      <c r="R5185" s="326">
        <v>0.51279997825622559</v>
      </c>
      <c r="S5185" s="326">
        <v>0.81407999992370605</v>
      </c>
    </row>
    <row r="5186" spans="1:19" x14ac:dyDescent="0.25">
      <c r="A5186" t="s">
        <v>478</v>
      </c>
      <c r="B5186" t="s">
        <v>284</v>
      </c>
      <c r="C5186" t="s">
        <v>309</v>
      </c>
      <c r="D5186" t="s">
        <v>477</v>
      </c>
      <c r="E5186" t="s">
        <v>205</v>
      </c>
      <c r="F5186" t="s">
        <v>206</v>
      </c>
      <c r="G5186" s="133">
        <v>17</v>
      </c>
      <c r="H5186" t="s">
        <v>253</v>
      </c>
      <c r="I5186" t="s">
        <v>577</v>
      </c>
      <c r="J5186" t="s">
        <v>491</v>
      </c>
      <c r="K5186" s="327">
        <v>97</v>
      </c>
      <c r="L5186" s="326">
        <v>2.983999997377396E-2</v>
      </c>
      <c r="M5186" s="326">
        <v>3.3160001039504998E-2</v>
      </c>
      <c r="N5186" s="327">
        <v>411</v>
      </c>
      <c r="O5186" s="326">
        <v>4.7139998525381088E-2</v>
      </c>
      <c r="P5186" s="326">
        <v>6.2799997627735138E-2</v>
      </c>
      <c r="Q5186" s="327">
        <v>9186</v>
      </c>
      <c r="R5186" s="326">
        <v>7.4450001120567322E-2</v>
      </c>
      <c r="S5186" s="325">
        <v>0.11818999797105791</v>
      </c>
    </row>
    <row r="5187" spans="1:19" x14ac:dyDescent="0.25">
      <c r="A5187" t="s">
        <v>478</v>
      </c>
      <c r="B5187" t="s">
        <v>284</v>
      </c>
      <c r="C5187" t="s">
        <v>309</v>
      </c>
      <c r="D5187" t="s">
        <v>477</v>
      </c>
      <c r="E5187" t="s">
        <v>205</v>
      </c>
      <c r="F5187" t="s">
        <v>206</v>
      </c>
      <c r="G5187" s="133">
        <v>17</v>
      </c>
      <c r="H5187" t="s">
        <v>253</v>
      </c>
      <c r="I5187" t="s">
        <v>577</v>
      </c>
      <c r="J5187" t="s">
        <v>490</v>
      </c>
      <c r="K5187" s="327">
        <v>34</v>
      </c>
      <c r="L5187" s="326">
        <v>1.045999955385923E-2</v>
      </c>
      <c r="M5187" s="326">
        <v>1.162000000476837E-2</v>
      </c>
      <c r="N5187" s="327">
        <v>200</v>
      </c>
      <c r="O5187" s="326">
        <v>2.2940000519156459E-2</v>
      </c>
      <c r="P5187" s="326">
        <v>3.0559999868273739E-2</v>
      </c>
      <c r="Q5187" s="327">
        <v>3071</v>
      </c>
      <c r="R5187" s="326">
        <v>2.489000000059605E-2</v>
      </c>
      <c r="S5187" s="325">
        <v>3.9510000497102737E-2</v>
      </c>
    </row>
    <row r="5188" spans="1:19" x14ac:dyDescent="0.25">
      <c r="A5188" t="s">
        <v>478</v>
      </c>
      <c r="B5188" t="s">
        <v>284</v>
      </c>
      <c r="C5188" t="s">
        <v>309</v>
      </c>
      <c r="D5188" t="s">
        <v>477</v>
      </c>
      <c r="E5188" t="s">
        <v>205</v>
      </c>
      <c r="F5188" t="s">
        <v>206</v>
      </c>
      <c r="G5188" s="133">
        <v>17</v>
      </c>
      <c r="H5188" t="s">
        <v>253</v>
      </c>
      <c r="I5188" t="s">
        <v>577</v>
      </c>
      <c r="J5188" t="s">
        <v>489</v>
      </c>
      <c r="K5188" s="327">
        <v>29</v>
      </c>
      <c r="L5188" s="326">
        <v>8.919999934732914E-3</v>
      </c>
      <c r="M5188" s="326">
        <v>9.9099995568394661E-3</v>
      </c>
      <c r="N5188" s="327">
        <v>131</v>
      </c>
      <c r="O5188" s="326">
        <v>1.503000035881996E-2</v>
      </c>
      <c r="P5188" s="326">
        <v>2.002000063657761E-2</v>
      </c>
      <c r="Q5188" s="327">
        <v>1819</v>
      </c>
      <c r="R5188" s="326">
        <v>1.473999954760075E-2</v>
      </c>
      <c r="S5188" s="325">
        <v>2.339999936521053E-2</v>
      </c>
    </row>
    <row r="5189" spans="1:19" x14ac:dyDescent="0.25">
      <c r="A5189" t="s">
        <v>478</v>
      </c>
      <c r="B5189" t="s">
        <v>284</v>
      </c>
      <c r="C5189" t="s">
        <v>309</v>
      </c>
      <c r="D5189" t="s">
        <v>477</v>
      </c>
      <c r="E5189" t="s">
        <v>205</v>
      </c>
      <c r="F5189" t="s">
        <v>206</v>
      </c>
      <c r="G5189" s="133">
        <v>17</v>
      </c>
      <c r="H5189" t="s">
        <v>253</v>
      </c>
      <c r="I5189" t="s">
        <v>577</v>
      </c>
      <c r="J5189" t="s">
        <v>488</v>
      </c>
      <c r="K5189" s="327">
        <v>2</v>
      </c>
      <c r="L5189" s="326">
        <v>6.2000000616535544E-4</v>
      </c>
      <c r="M5189" s="326">
        <v>6.7999999737367034E-4</v>
      </c>
      <c r="N5189" s="327">
        <v>26</v>
      </c>
      <c r="O5189" s="326">
        <v>2.9800001066178079E-3</v>
      </c>
      <c r="P5189" s="326">
        <v>3.9699999615550041E-3</v>
      </c>
      <c r="Q5189" s="327">
        <v>374</v>
      </c>
      <c r="R5189" s="326">
        <v>3.03000002168119E-3</v>
      </c>
      <c r="S5189" s="325">
        <v>4.8099998384714127E-3</v>
      </c>
    </row>
    <row r="5190" spans="1:19" x14ac:dyDescent="0.25">
      <c r="A5190" t="s">
        <v>478</v>
      </c>
      <c r="B5190" t="s">
        <v>284</v>
      </c>
      <c r="C5190" t="s">
        <v>309</v>
      </c>
      <c r="D5190" t="s">
        <v>477</v>
      </c>
      <c r="E5190" t="s">
        <v>205</v>
      </c>
      <c r="F5190" t="s">
        <v>206</v>
      </c>
      <c r="G5190" s="133">
        <v>17</v>
      </c>
      <c r="H5190" t="s">
        <v>253</v>
      </c>
      <c r="I5190" t="s">
        <v>499</v>
      </c>
      <c r="J5190" t="s">
        <v>261</v>
      </c>
      <c r="K5190" s="327">
        <v>3227</v>
      </c>
      <c r="L5190" s="326">
        <v>0.99261999130249023</v>
      </c>
      <c r="N5190" s="327">
        <v>8641</v>
      </c>
      <c r="O5190" s="326">
        <v>0.99116998910903931</v>
      </c>
      <c r="Q5190" s="327">
        <v>122496</v>
      </c>
      <c r="R5190" s="326">
        <v>0.99278998374938965</v>
      </c>
      <c r="S5190" s="325"/>
    </row>
    <row r="5191" spans="1:19" x14ac:dyDescent="0.25">
      <c r="A5191" t="s">
        <v>478</v>
      </c>
      <c r="B5191" t="s">
        <v>284</v>
      </c>
      <c r="C5191" t="s">
        <v>309</v>
      </c>
      <c r="D5191" t="s">
        <v>477</v>
      </c>
      <c r="E5191" t="s">
        <v>205</v>
      </c>
      <c r="F5191" t="s">
        <v>206</v>
      </c>
      <c r="G5191" s="133">
        <v>17</v>
      </c>
      <c r="H5191" t="s">
        <v>253</v>
      </c>
      <c r="I5191" t="s">
        <v>499</v>
      </c>
      <c r="J5191" t="s">
        <v>262</v>
      </c>
      <c r="K5191" s="327">
        <v>24</v>
      </c>
      <c r="L5191" s="326">
        <v>7.3799998499453068E-3</v>
      </c>
      <c r="N5191" s="327">
        <v>77</v>
      </c>
      <c r="O5191" s="326">
        <v>8.829999715089798E-3</v>
      </c>
      <c r="Q5191" s="327">
        <v>889</v>
      </c>
      <c r="R5191" s="326">
        <v>7.2099999524652958E-3</v>
      </c>
      <c r="S5191" s="325"/>
    </row>
    <row r="5192" spans="1:19" x14ac:dyDescent="0.25">
      <c r="A5192" t="s">
        <v>478</v>
      </c>
      <c r="B5192" t="s">
        <v>284</v>
      </c>
      <c r="C5192" t="s">
        <v>309</v>
      </c>
      <c r="D5192" t="s">
        <v>477</v>
      </c>
      <c r="E5192" t="s">
        <v>205</v>
      </c>
      <c r="F5192" t="s">
        <v>206</v>
      </c>
      <c r="G5192" s="133">
        <v>17</v>
      </c>
      <c r="H5192" t="s">
        <v>253</v>
      </c>
      <c r="I5192" t="s">
        <v>578</v>
      </c>
      <c r="J5192" t="s">
        <v>498</v>
      </c>
      <c r="K5192" s="327">
        <v>211</v>
      </c>
      <c r="L5192" s="326">
        <v>6.4900003373622894E-2</v>
      </c>
      <c r="N5192" s="327">
        <v>354</v>
      </c>
      <c r="O5192" s="326">
        <v>4.0610000491142273E-2</v>
      </c>
      <c r="Q5192" s="327">
        <v>17871</v>
      </c>
      <c r="R5192" s="326">
        <v>0.1448400020599365</v>
      </c>
      <c r="S5192" s="325"/>
    </row>
    <row r="5193" spans="1:19" x14ac:dyDescent="0.25">
      <c r="A5193" t="s">
        <v>478</v>
      </c>
      <c r="B5193" t="s">
        <v>284</v>
      </c>
      <c r="C5193" t="s">
        <v>309</v>
      </c>
      <c r="D5193" t="s">
        <v>477</v>
      </c>
      <c r="E5193" t="s">
        <v>205</v>
      </c>
      <c r="F5193" t="s">
        <v>206</v>
      </c>
      <c r="G5193">
        <v>17</v>
      </c>
      <c r="H5193" t="s">
        <v>253</v>
      </c>
      <c r="I5193" t="s">
        <v>578</v>
      </c>
      <c r="J5193" t="s">
        <v>497</v>
      </c>
      <c r="K5193" s="142">
        <v>377</v>
      </c>
      <c r="L5193" s="326">
        <v>0.11596000194549561</v>
      </c>
      <c r="N5193" s="142">
        <v>972</v>
      </c>
      <c r="O5193" s="326">
        <v>0.11148999631404879</v>
      </c>
      <c r="Q5193" s="142">
        <v>21943</v>
      </c>
      <c r="R5193" s="326">
        <v>0.17783999443054199</v>
      </c>
    </row>
    <row r="5194" spans="1:19" x14ac:dyDescent="0.25">
      <c r="A5194" t="s">
        <v>478</v>
      </c>
      <c r="B5194" t="s">
        <v>284</v>
      </c>
      <c r="C5194" t="s">
        <v>309</v>
      </c>
      <c r="D5194" t="s">
        <v>477</v>
      </c>
      <c r="E5194" t="s">
        <v>205</v>
      </c>
      <c r="F5194" t="s">
        <v>206</v>
      </c>
      <c r="G5194" s="133">
        <v>17</v>
      </c>
      <c r="H5194" t="s">
        <v>253</v>
      </c>
      <c r="I5194" t="s">
        <v>578</v>
      </c>
      <c r="J5194" t="s">
        <v>496</v>
      </c>
      <c r="K5194" s="327">
        <v>864</v>
      </c>
      <c r="L5194" s="326">
        <v>0.26576000452041632</v>
      </c>
      <c r="N5194" s="327">
        <v>1830</v>
      </c>
      <c r="O5194" s="326">
        <v>0.2099100053310394</v>
      </c>
      <c r="Q5194" s="327">
        <v>25988</v>
      </c>
      <c r="R5194" s="326">
        <v>0.21062999963760379</v>
      </c>
      <c r="S5194" s="325"/>
    </row>
    <row r="5195" spans="1:19" x14ac:dyDescent="0.25">
      <c r="A5195" t="s">
        <v>478</v>
      </c>
      <c r="B5195" t="s">
        <v>284</v>
      </c>
      <c r="C5195" t="s">
        <v>309</v>
      </c>
      <c r="D5195" t="s">
        <v>477</v>
      </c>
      <c r="E5195" t="s">
        <v>205</v>
      </c>
      <c r="F5195" t="s">
        <v>206</v>
      </c>
      <c r="G5195" s="133">
        <v>17</v>
      </c>
      <c r="H5195" t="s">
        <v>253</v>
      </c>
      <c r="I5195" t="s">
        <v>578</v>
      </c>
      <c r="J5195" t="s">
        <v>495</v>
      </c>
      <c r="K5195" s="327">
        <v>919</v>
      </c>
      <c r="L5195" s="326">
        <v>0.28268000483512878</v>
      </c>
      <c r="N5195" s="327">
        <v>2190</v>
      </c>
      <c r="O5195" s="326">
        <v>0.25119999051094061</v>
      </c>
      <c r="Q5195" s="327">
        <v>27975</v>
      </c>
      <c r="R5195" s="326">
        <v>0.22673000395298001</v>
      </c>
      <c r="S5195" s="325"/>
    </row>
    <row r="5196" spans="1:19" x14ac:dyDescent="0.25">
      <c r="A5196" t="s">
        <v>478</v>
      </c>
      <c r="B5196" t="s">
        <v>284</v>
      </c>
      <c r="C5196" t="s">
        <v>309</v>
      </c>
      <c r="D5196" t="s">
        <v>477</v>
      </c>
      <c r="E5196" t="s">
        <v>205</v>
      </c>
      <c r="F5196" t="s">
        <v>206</v>
      </c>
      <c r="G5196">
        <v>17</v>
      </c>
      <c r="H5196" t="s">
        <v>253</v>
      </c>
      <c r="I5196" t="s">
        <v>578</v>
      </c>
      <c r="J5196" t="s">
        <v>494</v>
      </c>
      <c r="K5196" s="142">
        <v>880</v>
      </c>
      <c r="L5196" s="326">
        <v>0.27068999409675598</v>
      </c>
      <c r="N5196" s="142">
        <v>3372</v>
      </c>
      <c r="O5196" s="326">
        <v>0.38679000735282898</v>
      </c>
      <c r="Q5196" s="142">
        <v>29608</v>
      </c>
      <c r="R5196" s="326">
        <v>0.23995999991893771</v>
      </c>
    </row>
    <row r="5197" spans="1:19" x14ac:dyDescent="0.25">
      <c r="A5197" t="s">
        <v>478</v>
      </c>
      <c r="B5197" t="s">
        <v>284</v>
      </c>
      <c r="C5197" t="s">
        <v>309</v>
      </c>
      <c r="D5197" t="s">
        <v>477</v>
      </c>
      <c r="E5197" t="s">
        <v>205</v>
      </c>
      <c r="F5197" t="s">
        <v>206</v>
      </c>
      <c r="G5197" s="133">
        <v>17</v>
      </c>
      <c r="H5197" t="s">
        <v>253</v>
      </c>
      <c r="I5197" t="s">
        <v>476</v>
      </c>
      <c r="J5197" t="s">
        <v>482</v>
      </c>
      <c r="K5197" s="327">
        <v>2425</v>
      </c>
      <c r="L5197" s="326">
        <v>0.74592000246047974</v>
      </c>
      <c r="M5197" s="326">
        <v>0.80085998773574829</v>
      </c>
      <c r="N5197" s="327">
        <v>6376</v>
      </c>
      <c r="O5197" s="326">
        <v>0.73136001825332642</v>
      </c>
      <c r="P5197" s="326">
        <v>0.78803998231887817</v>
      </c>
      <c r="Q5197" s="327">
        <v>91484</v>
      </c>
      <c r="R5197" s="326">
        <v>0.74145001173019409</v>
      </c>
      <c r="S5197" s="325">
        <v>0.77395999431610107</v>
      </c>
    </row>
    <row r="5198" spans="1:19" x14ac:dyDescent="0.25">
      <c r="A5198" t="s">
        <v>478</v>
      </c>
      <c r="B5198" t="s">
        <v>284</v>
      </c>
      <c r="C5198" t="s">
        <v>309</v>
      </c>
      <c r="D5198" t="s">
        <v>477</v>
      </c>
      <c r="E5198" t="s">
        <v>205</v>
      </c>
      <c r="F5198" t="s">
        <v>206</v>
      </c>
      <c r="G5198" s="133">
        <v>17</v>
      </c>
      <c r="H5198" t="s">
        <v>253</v>
      </c>
      <c r="I5198" t="s">
        <v>476</v>
      </c>
      <c r="J5198" t="s">
        <v>481</v>
      </c>
      <c r="K5198" s="327">
        <v>272</v>
      </c>
      <c r="L5198" s="326">
        <v>8.3669997751712799E-2</v>
      </c>
      <c r="M5198" s="326">
        <v>8.9830003678798676E-2</v>
      </c>
      <c r="N5198" s="327">
        <v>763</v>
      </c>
      <c r="O5198" s="326">
        <v>8.7520003318786621E-2</v>
      </c>
      <c r="P5198" s="326">
        <v>9.4300001859664917E-2</v>
      </c>
      <c r="Q5198" s="327">
        <v>12086</v>
      </c>
      <c r="R5198" s="326">
        <v>9.7949996590614319E-2</v>
      </c>
      <c r="S5198" s="325">
        <v>0.1022500023245811</v>
      </c>
    </row>
    <row r="5199" spans="1:19" x14ac:dyDescent="0.25">
      <c r="A5199" t="s">
        <v>478</v>
      </c>
      <c r="B5199" t="s">
        <v>284</v>
      </c>
      <c r="C5199" t="s">
        <v>309</v>
      </c>
      <c r="D5199" t="s">
        <v>477</v>
      </c>
      <c r="E5199" t="s">
        <v>205</v>
      </c>
      <c r="F5199" t="s">
        <v>206</v>
      </c>
      <c r="G5199" s="133">
        <v>17</v>
      </c>
      <c r="H5199" t="s">
        <v>253</v>
      </c>
      <c r="I5199" t="s">
        <v>476</v>
      </c>
      <c r="J5199" t="s">
        <v>480</v>
      </c>
      <c r="K5199" s="327">
        <v>187</v>
      </c>
      <c r="L5199" s="326">
        <v>5.7519998401403427E-2</v>
      </c>
      <c r="M5199" s="326">
        <v>6.1760000884532928E-2</v>
      </c>
      <c r="N5199" s="327">
        <v>515</v>
      </c>
      <c r="O5199" s="326">
        <v>5.9069998562335968E-2</v>
      </c>
      <c r="P5199" s="326">
        <v>6.3649997115135193E-2</v>
      </c>
      <c r="Q5199" s="327">
        <v>8487</v>
      </c>
      <c r="R5199" s="326">
        <v>6.8779997527599335E-2</v>
      </c>
      <c r="S5199" s="325">
        <v>7.1800000965595245E-2</v>
      </c>
    </row>
    <row r="5200" spans="1:19" x14ac:dyDescent="0.25">
      <c r="A5200" t="s">
        <v>478</v>
      </c>
      <c r="B5200" t="s">
        <v>284</v>
      </c>
      <c r="C5200" t="s">
        <v>309</v>
      </c>
      <c r="D5200" t="s">
        <v>477</v>
      </c>
      <c r="E5200" t="s">
        <v>205</v>
      </c>
      <c r="F5200" t="s">
        <v>206</v>
      </c>
      <c r="G5200">
        <v>17</v>
      </c>
      <c r="H5200" t="s">
        <v>253</v>
      </c>
      <c r="I5200" t="s">
        <v>476</v>
      </c>
      <c r="J5200" t="s">
        <v>479</v>
      </c>
      <c r="K5200" s="142">
        <v>223</v>
      </c>
      <c r="L5200" s="326">
        <v>6.859000027179718E-2</v>
      </c>
      <c r="N5200" s="142">
        <v>627</v>
      </c>
      <c r="O5200" s="326">
        <v>7.1920000016689301E-2</v>
      </c>
      <c r="Q5200" s="142">
        <v>5183</v>
      </c>
      <c r="R5200" s="326">
        <v>4.2010001838207238E-2</v>
      </c>
    </row>
    <row r="5201" spans="1:19" x14ac:dyDescent="0.25">
      <c r="A5201" t="s">
        <v>478</v>
      </c>
      <c r="B5201" t="s">
        <v>284</v>
      </c>
      <c r="C5201" t="s">
        <v>309</v>
      </c>
      <c r="D5201" t="s">
        <v>477</v>
      </c>
      <c r="E5201" t="s">
        <v>205</v>
      </c>
      <c r="F5201" t="s">
        <v>206</v>
      </c>
      <c r="G5201" s="133">
        <v>17</v>
      </c>
      <c r="H5201" t="s">
        <v>253</v>
      </c>
      <c r="I5201" t="s">
        <v>476</v>
      </c>
      <c r="J5201" t="s">
        <v>475</v>
      </c>
      <c r="K5201" s="327">
        <v>144</v>
      </c>
      <c r="L5201" s="326">
        <v>4.4289998710155487E-2</v>
      </c>
      <c r="M5201" s="326">
        <v>4.755999892950058E-2</v>
      </c>
      <c r="N5201" s="327">
        <v>437</v>
      </c>
      <c r="O5201" s="326">
        <v>5.0129998475313187E-2</v>
      </c>
      <c r="P5201" s="326">
        <v>5.4010000079870217E-2</v>
      </c>
      <c r="Q5201" s="327">
        <v>6145</v>
      </c>
      <c r="R5201" s="326">
        <v>4.9800001084804528E-2</v>
      </c>
      <c r="S5201" s="325">
        <v>5.1989998668432243E-2</v>
      </c>
    </row>
    <row r="5202" spans="1:19" x14ac:dyDescent="0.25">
      <c r="A5202" t="s">
        <v>478</v>
      </c>
      <c r="B5202" t="s">
        <v>284</v>
      </c>
      <c r="C5202" t="s">
        <v>309</v>
      </c>
      <c r="D5202" t="s">
        <v>477</v>
      </c>
      <c r="E5202" t="s">
        <v>199</v>
      </c>
      <c r="F5202" t="s">
        <v>239</v>
      </c>
      <c r="G5202" s="133">
        <v>9</v>
      </c>
      <c r="H5202" t="s">
        <v>246</v>
      </c>
      <c r="I5202" t="s">
        <v>525</v>
      </c>
      <c r="J5202" t="s">
        <v>530</v>
      </c>
      <c r="K5202" s="327">
        <v>9</v>
      </c>
      <c r="L5202" s="326">
        <v>4.4800001196563244E-3</v>
      </c>
      <c r="N5202" s="327">
        <v>49</v>
      </c>
      <c r="O5202" s="326">
        <v>5.2100000903010368E-3</v>
      </c>
      <c r="Q5202" s="327">
        <v>595</v>
      </c>
      <c r="R5202" s="326">
        <v>4.8199999146163464E-3</v>
      </c>
      <c r="S5202" s="325"/>
    </row>
    <row r="5203" spans="1:19" x14ac:dyDescent="0.25">
      <c r="A5203" t="s">
        <v>478</v>
      </c>
      <c r="B5203" t="s">
        <v>284</v>
      </c>
      <c r="C5203" t="s">
        <v>309</v>
      </c>
      <c r="D5203" t="s">
        <v>477</v>
      </c>
      <c r="E5203" t="s">
        <v>199</v>
      </c>
      <c r="F5203" t="s">
        <v>239</v>
      </c>
      <c r="G5203" s="133">
        <v>9</v>
      </c>
      <c r="H5203" t="s">
        <v>246</v>
      </c>
      <c r="I5203" t="s">
        <v>525</v>
      </c>
      <c r="J5203" t="s">
        <v>529</v>
      </c>
      <c r="K5203" s="327">
        <v>89</v>
      </c>
      <c r="L5203" s="326">
        <v>4.4319998472929001E-2</v>
      </c>
      <c r="N5203" s="327">
        <v>377</v>
      </c>
      <c r="O5203" s="326">
        <v>4.0070001035928733E-2</v>
      </c>
      <c r="Q5203" s="327">
        <v>4962</v>
      </c>
      <c r="R5203" s="326">
        <v>4.0219999849796302E-2</v>
      </c>
      <c r="S5203" s="325"/>
    </row>
    <row r="5204" spans="1:19" x14ac:dyDescent="0.25">
      <c r="A5204" t="s">
        <v>478</v>
      </c>
      <c r="B5204" t="s">
        <v>284</v>
      </c>
      <c r="C5204" t="s">
        <v>309</v>
      </c>
      <c r="D5204" t="s">
        <v>477</v>
      </c>
      <c r="E5204" t="s">
        <v>199</v>
      </c>
      <c r="F5204" t="s">
        <v>239</v>
      </c>
      <c r="G5204" s="133">
        <v>9</v>
      </c>
      <c r="H5204" t="s">
        <v>246</v>
      </c>
      <c r="I5204" t="s">
        <v>525</v>
      </c>
      <c r="J5204" t="s">
        <v>528</v>
      </c>
      <c r="K5204" s="327">
        <v>212</v>
      </c>
      <c r="L5204" s="326">
        <v>0.10558000206947329</v>
      </c>
      <c r="N5204" s="327">
        <v>1187</v>
      </c>
      <c r="O5204" s="326">
        <v>0.12616999447345731</v>
      </c>
      <c r="Q5204" s="327">
        <v>15699</v>
      </c>
      <c r="R5204" s="326">
        <v>0.12724000215530401</v>
      </c>
      <c r="S5204" s="325"/>
    </row>
    <row r="5205" spans="1:19" x14ac:dyDescent="0.25">
      <c r="A5205" t="s">
        <v>478</v>
      </c>
      <c r="B5205" t="s">
        <v>284</v>
      </c>
      <c r="C5205" t="s">
        <v>309</v>
      </c>
      <c r="D5205" t="s">
        <v>477</v>
      </c>
      <c r="E5205" t="s">
        <v>199</v>
      </c>
      <c r="F5205" t="s">
        <v>239</v>
      </c>
      <c r="G5205">
        <v>9</v>
      </c>
      <c r="H5205" t="s">
        <v>246</v>
      </c>
      <c r="I5205" t="s">
        <v>525</v>
      </c>
      <c r="J5205" t="s">
        <v>527</v>
      </c>
      <c r="K5205" s="142">
        <v>523</v>
      </c>
      <c r="L5205" s="326">
        <v>0.26045998930931091</v>
      </c>
      <c r="N5205" s="142">
        <v>2404</v>
      </c>
      <c r="O5205" s="326">
        <v>0.25552999973297119</v>
      </c>
      <c r="Q5205" s="142">
        <v>30576</v>
      </c>
      <c r="R5205" s="326">
        <v>0.2478100061416626</v>
      </c>
    </row>
    <row r="5206" spans="1:19" x14ac:dyDescent="0.25">
      <c r="A5206" t="s">
        <v>478</v>
      </c>
      <c r="B5206" t="s">
        <v>284</v>
      </c>
      <c r="C5206" t="s">
        <v>309</v>
      </c>
      <c r="D5206" t="s">
        <v>477</v>
      </c>
      <c r="E5206" t="s">
        <v>199</v>
      </c>
      <c r="F5206" t="s">
        <v>239</v>
      </c>
      <c r="G5206" s="133">
        <v>9</v>
      </c>
      <c r="H5206" t="s">
        <v>246</v>
      </c>
      <c r="I5206" t="s">
        <v>525</v>
      </c>
      <c r="J5206" t="s">
        <v>526</v>
      </c>
      <c r="K5206" s="327">
        <v>518</v>
      </c>
      <c r="L5206" s="326">
        <v>0.25797000527381903</v>
      </c>
      <c r="N5206" s="327">
        <v>2392</v>
      </c>
      <c r="O5206" s="326">
        <v>0.25424998998641968</v>
      </c>
      <c r="Q5206" s="327">
        <v>30917</v>
      </c>
      <c r="R5206" s="326">
        <v>0.25056999921798712</v>
      </c>
      <c r="S5206" s="325"/>
    </row>
    <row r="5207" spans="1:19" x14ac:dyDescent="0.25">
      <c r="A5207" t="s">
        <v>478</v>
      </c>
      <c r="B5207" t="s">
        <v>284</v>
      </c>
      <c r="C5207" t="s">
        <v>309</v>
      </c>
      <c r="D5207" t="s">
        <v>477</v>
      </c>
      <c r="E5207" t="s">
        <v>199</v>
      </c>
      <c r="F5207" t="s">
        <v>239</v>
      </c>
      <c r="G5207">
        <v>9</v>
      </c>
      <c r="H5207" t="s">
        <v>246</v>
      </c>
      <c r="I5207" t="s">
        <v>525</v>
      </c>
      <c r="J5207" t="s">
        <v>259</v>
      </c>
      <c r="K5207" s="142">
        <v>389</v>
      </c>
      <c r="L5207" s="326">
        <v>0.19372999668121341</v>
      </c>
      <c r="N5207" s="142">
        <v>1772</v>
      </c>
      <c r="O5207" s="326">
        <v>0.18835000693798071</v>
      </c>
      <c r="Q5207" s="142">
        <v>23351</v>
      </c>
      <c r="R5207" s="326">
        <v>0.18925000727176669</v>
      </c>
    </row>
    <row r="5208" spans="1:19" x14ac:dyDescent="0.25">
      <c r="A5208" t="s">
        <v>478</v>
      </c>
      <c r="B5208" t="s">
        <v>284</v>
      </c>
      <c r="C5208" t="s">
        <v>309</v>
      </c>
      <c r="D5208" t="s">
        <v>477</v>
      </c>
      <c r="E5208" t="s">
        <v>199</v>
      </c>
      <c r="F5208" t="s">
        <v>239</v>
      </c>
      <c r="G5208" s="133">
        <v>9</v>
      </c>
      <c r="H5208" t="s">
        <v>246</v>
      </c>
      <c r="I5208" t="s">
        <v>525</v>
      </c>
      <c r="J5208" t="s">
        <v>260</v>
      </c>
      <c r="K5208" s="327">
        <v>268</v>
      </c>
      <c r="L5208" s="326">
        <v>0.13346999883651731</v>
      </c>
      <c r="N5208" s="327">
        <v>1227</v>
      </c>
      <c r="O5208" s="326">
        <v>0.13041999936103821</v>
      </c>
      <c r="Q5208" s="327">
        <v>17285</v>
      </c>
      <c r="R5208" s="326">
        <v>0.14009000360965729</v>
      </c>
      <c r="S5208" s="325"/>
    </row>
    <row r="5209" spans="1:19" x14ac:dyDescent="0.25">
      <c r="A5209" t="s">
        <v>478</v>
      </c>
      <c r="B5209" t="s">
        <v>284</v>
      </c>
      <c r="C5209" t="s">
        <v>309</v>
      </c>
      <c r="D5209" t="s">
        <v>477</v>
      </c>
      <c r="E5209" t="s">
        <v>199</v>
      </c>
      <c r="F5209" t="s">
        <v>239</v>
      </c>
      <c r="G5209">
        <v>9</v>
      </c>
      <c r="H5209" t="s">
        <v>246</v>
      </c>
      <c r="I5209" t="s">
        <v>521</v>
      </c>
      <c r="J5209" t="s">
        <v>524</v>
      </c>
      <c r="K5209" s="142">
        <v>1672</v>
      </c>
      <c r="L5209" s="326">
        <v>0.83266997337341309</v>
      </c>
      <c r="M5209" s="326">
        <v>0.85655999183654785</v>
      </c>
      <c r="N5209" s="142">
        <v>7770</v>
      </c>
      <c r="O5209" s="326">
        <v>0.82589000463485718</v>
      </c>
      <c r="P5209" s="326">
        <v>0.85506999492645264</v>
      </c>
      <c r="Q5209" s="142">
        <v>99716</v>
      </c>
      <c r="R5209" s="326">
        <v>0.80817002058029175</v>
      </c>
      <c r="S5209" s="326">
        <v>0.84360998868942261</v>
      </c>
    </row>
    <row r="5210" spans="1:19" x14ac:dyDescent="0.25">
      <c r="A5210" t="s">
        <v>478</v>
      </c>
      <c r="B5210" t="s">
        <v>284</v>
      </c>
      <c r="C5210" t="s">
        <v>309</v>
      </c>
      <c r="D5210" t="s">
        <v>477</v>
      </c>
      <c r="E5210" t="s">
        <v>199</v>
      </c>
      <c r="F5210" t="s">
        <v>239</v>
      </c>
      <c r="G5210" s="133">
        <v>9</v>
      </c>
      <c r="H5210" t="s">
        <v>246</v>
      </c>
      <c r="I5210" t="s">
        <v>521</v>
      </c>
      <c r="J5210" t="s">
        <v>523</v>
      </c>
      <c r="K5210" s="327">
        <v>172</v>
      </c>
      <c r="L5210" s="326">
        <v>8.5660003125667572E-2</v>
      </c>
      <c r="M5210" s="326">
        <v>8.8109999895095825E-2</v>
      </c>
      <c r="N5210" s="327">
        <v>767</v>
      </c>
      <c r="O5210" s="326">
        <v>8.1529997289180756E-2</v>
      </c>
      <c r="P5210" s="326">
        <v>8.4409996867179871E-2</v>
      </c>
      <c r="Q5210" s="327">
        <v>10969</v>
      </c>
      <c r="R5210" s="326">
        <v>8.8899999856948853E-2</v>
      </c>
      <c r="S5210" s="325">
        <v>9.2799998819828033E-2</v>
      </c>
    </row>
    <row r="5211" spans="1:19" x14ac:dyDescent="0.25">
      <c r="A5211" t="s">
        <v>478</v>
      </c>
      <c r="B5211" t="s">
        <v>284</v>
      </c>
      <c r="C5211" t="s">
        <v>309</v>
      </c>
      <c r="D5211" t="s">
        <v>477</v>
      </c>
      <c r="E5211" t="s">
        <v>199</v>
      </c>
      <c r="F5211" t="s">
        <v>239</v>
      </c>
      <c r="G5211" s="133">
        <v>9</v>
      </c>
      <c r="H5211" t="s">
        <v>246</v>
      </c>
      <c r="I5211" t="s">
        <v>521</v>
      </c>
      <c r="J5211" t="s">
        <v>522</v>
      </c>
      <c r="K5211" s="327">
        <v>108</v>
      </c>
      <c r="L5211" s="326">
        <v>5.3780000656843192E-2</v>
      </c>
      <c r="M5211" s="326">
        <v>5.5330000817775733E-2</v>
      </c>
      <c r="N5211" s="327">
        <v>550</v>
      </c>
      <c r="O5211" s="326">
        <v>5.8460000902414322E-2</v>
      </c>
      <c r="P5211" s="326">
        <v>6.0529999434947968E-2</v>
      </c>
      <c r="Q5211" s="327">
        <v>7517</v>
      </c>
      <c r="R5211" s="326">
        <v>6.0920000076293952E-2</v>
      </c>
      <c r="S5211" s="325">
        <v>6.3589997589588165E-2</v>
      </c>
    </row>
    <row r="5212" spans="1:19" x14ac:dyDescent="0.25">
      <c r="A5212" t="s">
        <v>478</v>
      </c>
      <c r="B5212" t="s">
        <v>284</v>
      </c>
      <c r="C5212" t="s">
        <v>309</v>
      </c>
      <c r="D5212" t="s">
        <v>477</v>
      </c>
      <c r="E5212" t="s">
        <v>199</v>
      </c>
      <c r="F5212" t="s">
        <v>239</v>
      </c>
      <c r="G5212" s="133">
        <v>9</v>
      </c>
      <c r="H5212" t="s">
        <v>246</v>
      </c>
      <c r="I5212" t="s">
        <v>521</v>
      </c>
      <c r="J5212" t="s">
        <v>438</v>
      </c>
      <c r="K5212" s="327">
        <v>56</v>
      </c>
      <c r="L5212" s="326">
        <v>2.7890000492334369E-2</v>
      </c>
      <c r="N5212" s="327">
        <v>321</v>
      </c>
      <c r="O5212" s="326">
        <v>3.4120000898838043E-2</v>
      </c>
      <c r="Q5212" s="327">
        <v>5183</v>
      </c>
      <c r="R5212" s="326">
        <v>4.2010001838207238E-2</v>
      </c>
      <c r="S5212" s="325"/>
    </row>
    <row r="5213" spans="1:19" x14ac:dyDescent="0.25">
      <c r="A5213" t="s">
        <v>478</v>
      </c>
      <c r="B5213" t="s">
        <v>284</v>
      </c>
      <c r="C5213" t="s">
        <v>309</v>
      </c>
      <c r="D5213" t="s">
        <v>477</v>
      </c>
      <c r="E5213" t="s">
        <v>199</v>
      </c>
      <c r="F5213" t="s">
        <v>239</v>
      </c>
      <c r="G5213">
        <v>9</v>
      </c>
      <c r="H5213" t="s">
        <v>246</v>
      </c>
      <c r="I5213" t="s">
        <v>517</v>
      </c>
      <c r="J5213" t="s">
        <v>520</v>
      </c>
      <c r="K5213" s="142">
        <v>694</v>
      </c>
      <c r="L5213" s="326">
        <v>0.34562000632286072</v>
      </c>
      <c r="N5213" s="142">
        <v>3364</v>
      </c>
      <c r="O5213" s="326">
        <v>0.35756999254226679</v>
      </c>
      <c r="Q5213" s="142">
        <v>43571</v>
      </c>
      <c r="R5213" s="326">
        <v>0.35313001275062561</v>
      </c>
    </row>
    <row r="5214" spans="1:19" x14ac:dyDescent="0.25">
      <c r="A5214" t="s">
        <v>478</v>
      </c>
      <c r="B5214" t="s">
        <v>284</v>
      </c>
      <c r="C5214" t="s">
        <v>309</v>
      </c>
      <c r="D5214" t="s">
        <v>477</v>
      </c>
      <c r="E5214" t="s">
        <v>199</v>
      </c>
      <c r="F5214" t="s">
        <v>239</v>
      </c>
      <c r="G5214" s="133">
        <v>9</v>
      </c>
      <c r="H5214" t="s">
        <v>246</v>
      </c>
      <c r="I5214" t="s">
        <v>517</v>
      </c>
      <c r="J5214" t="s">
        <v>519</v>
      </c>
      <c r="K5214" s="327">
        <v>557</v>
      </c>
      <c r="L5214" s="326">
        <v>0.2773900032043457</v>
      </c>
      <c r="N5214" s="327">
        <v>2707</v>
      </c>
      <c r="O5214" s="326">
        <v>0.28773000836372381</v>
      </c>
      <c r="Q5214" s="327">
        <v>34904</v>
      </c>
      <c r="R5214" s="326">
        <v>0.28288999199867249</v>
      </c>
      <c r="S5214" s="325"/>
    </row>
    <row r="5215" spans="1:19" x14ac:dyDescent="0.25">
      <c r="A5215" t="s">
        <v>478</v>
      </c>
      <c r="B5215" t="s">
        <v>284</v>
      </c>
      <c r="C5215" t="s">
        <v>309</v>
      </c>
      <c r="D5215" t="s">
        <v>477</v>
      </c>
      <c r="E5215" t="s">
        <v>199</v>
      </c>
      <c r="F5215" t="s">
        <v>239</v>
      </c>
      <c r="G5215" s="133">
        <v>9</v>
      </c>
      <c r="H5215" t="s">
        <v>246</v>
      </c>
      <c r="I5215" t="s">
        <v>517</v>
      </c>
      <c r="J5215" t="s">
        <v>518</v>
      </c>
      <c r="K5215" s="327">
        <v>757</v>
      </c>
      <c r="L5215" s="326">
        <v>0.37698999047279358</v>
      </c>
      <c r="N5215" s="327">
        <v>3337</v>
      </c>
      <c r="O5215" s="326">
        <v>0.3546999990940094</v>
      </c>
      <c r="Q5215" s="327">
        <v>44910</v>
      </c>
      <c r="R5215" s="326">
        <v>0.3639799952507019</v>
      </c>
      <c r="S5215" s="325"/>
    </row>
    <row r="5216" spans="1:19" x14ac:dyDescent="0.25">
      <c r="A5216" t="s">
        <v>478</v>
      </c>
      <c r="B5216" t="s">
        <v>284</v>
      </c>
      <c r="C5216" t="s">
        <v>309</v>
      </c>
      <c r="D5216" t="s">
        <v>477</v>
      </c>
      <c r="E5216" t="s">
        <v>199</v>
      </c>
      <c r="F5216" t="s">
        <v>239</v>
      </c>
      <c r="G5216" s="133">
        <v>9</v>
      </c>
      <c r="H5216" t="s">
        <v>246</v>
      </c>
      <c r="I5216" t="s">
        <v>513</v>
      </c>
      <c r="J5216" t="s">
        <v>516</v>
      </c>
      <c r="K5216" s="327">
        <v>57</v>
      </c>
      <c r="L5216" s="326">
        <v>2.8389999642968181E-2</v>
      </c>
      <c r="M5216" s="326">
        <v>3.2200001180171967E-2</v>
      </c>
      <c r="N5216" s="327">
        <v>253</v>
      </c>
      <c r="O5216" s="326">
        <v>2.6890000328421589E-2</v>
      </c>
      <c r="P5216" s="326">
        <v>3.1939998269081123E-2</v>
      </c>
      <c r="Q5216" s="327">
        <v>4179</v>
      </c>
      <c r="R5216" s="326">
        <v>3.3870000392198563E-2</v>
      </c>
      <c r="S5216" s="325">
        <v>3.8320001214742661E-2</v>
      </c>
    </row>
    <row r="5217" spans="1:19" x14ac:dyDescent="0.25">
      <c r="A5217" t="s">
        <v>478</v>
      </c>
      <c r="B5217" t="s">
        <v>284</v>
      </c>
      <c r="C5217" t="s">
        <v>309</v>
      </c>
      <c r="D5217" t="s">
        <v>477</v>
      </c>
      <c r="E5217" t="s">
        <v>199</v>
      </c>
      <c r="F5217" t="s">
        <v>239</v>
      </c>
      <c r="G5217" s="133">
        <v>9</v>
      </c>
      <c r="H5217" t="s">
        <v>246</v>
      </c>
      <c r="I5217" t="s">
        <v>513</v>
      </c>
      <c r="J5217" t="s">
        <v>515</v>
      </c>
      <c r="K5217" s="327">
        <v>210</v>
      </c>
      <c r="L5217" s="326">
        <v>0.1045800000429153</v>
      </c>
      <c r="M5217" s="326">
        <v>0.1186399981379509</v>
      </c>
      <c r="N5217" s="327">
        <v>910</v>
      </c>
      <c r="O5217" s="326">
        <v>9.6730001270771027E-2</v>
      </c>
      <c r="P5217" s="326">
        <v>0.1148800030350685</v>
      </c>
      <c r="Q5217" s="327">
        <v>13286</v>
      </c>
      <c r="R5217" s="326">
        <v>0.1076800003647804</v>
      </c>
      <c r="S5217" s="325">
        <v>0.12182000279426571</v>
      </c>
    </row>
    <row r="5218" spans="1:19" x14ac:dyDescent="0.25">
      <c r="A5218" t="s">
        <v>478</v>
      </c>
      <c r="B5218" t="s">
        <v>284</v>
      </c>
      <c r="C5218" t="s">
        <v>309</v>
      </c>
      <c r="D5218" t="s">
        <v>477</v>
      </c>
      <c r="E5218" t="s">
        <v>199</v>
      </c>
      <c r="F5218" t="s">
        <v>239</v>
      </c>
      <c r="G5218" s="133">
        <v>9</v>
      </c>
      <c r="H5218" t="s">
        <v>246</v>
      </c>
      <c r="I5218" t="s">
        <v>513</v>
      </c>
      <c r="J5218" t="s">
        <v>514</v>
      </c>
      <c r="K5218" s="327">
        <v>1503</v>
      </c>
      <c r="L5218" s="326">
        <v>0.74851000308990479</v>
      </c>
      <c r="M5218" s="326">
        <v>0.84915000200271606</v>
      </c>
      <c r="N5218" s="327">
        <v>6758</v>
      </c>
      <c r="O5218" s="326">
        <v>0.71832001209259033</v>
      </c>
      <c r="P5218" s="326">
        <v>0.85317999124526978</v>
      </c>
      <c r="Q5218" s="327">
        <v>91601</v>
      </c>
      <c r="R5218" s="326">
        <v>0.74239999055862427</v>
      </c>
      <c r="S5218" s="325">
        <v>0.83986997604370117</v>
      </c>
    </row>
    <row r="5219" spans="1:19" x14ac:dyDescent="0.25">
      <c r="A5219" t="s">
        <v>478</v>
      </c>
      <c r="B5219" t="s">
        <v>284</v>
      </c>
      <c r="C5219" t="s">
        <v>309</v>
      </c>
      <c r="D5219" t="s">
        <v>477</v>
      </c>
      <c r="E5219" t="s">
        <v>199</v>
      </c>
      <c r="F5219" t="s">
        <v>239</v>
      </c>
      <c r="G5219" s="133">
        <v>9</v>
      </c>
      <c r="H5219" t="s">
        <v>246</v>
      </c>
      <c r="I5219" t="s">
        <v>513</v>
      </c>
      <c r="J5219" t="s">
        <v>512</v>
      </c>
      <c r="K5219" s="327">
        <v>238</v>
      </c>
      <c r="L5219" s="326">
        <v>0.1185299977660179</v>
      </c>
      <c r="N5219" s="327">
        <v>1487</v>
      </c>
      <c r="O5219" s="326">
        <v>0.15805999934673309</v>
      </c>
      <c r="Q5219" s="327">
        <v>14319</v>
      </c>
      <c r="R5219" s="326">
        <v>0.11604999750852581</v>
      </c>
      <c r="S5219" s="325"/>
    </row>
    <row r="5220" spans="1:19" x14ac:dyDescent="0.25">
      <c r="A5220" t="s">
        <v>478</v>
      </c>
      <c r="B5220" t="s">
        <v>284</v>
      </c>
      <c r="C5220" t="s">
        <v>309</v>
      </c>
      <c r="D5220" t="s">
        <v>477</v>
      </c>
      <c r="E5220" t="s">
        <v>199</v>
      </c>
      <c r="F5220" t="s">
        <v>239</v>
      </c>
      <c r="G5220" s="133">
        <v>9</v>
      </c>
      <c r="H5220" t="s">
        <v>246</v>
      </c>
      <c r="I5220" t="s">
        <v>575</v>
      </c>
      <c r="J5220" t="s">
        <v>511</v>
      </c>
      <c r="K5220" s="327">
        <v>61</v>
      </c>
      <c r="L5220" s="326">
        <v>3.03799994289875E-2</v>
      </c>
      <c r="M5220" s="326">
        <v>3.3259999006986618E-2</v>
      </c>
      <c r="N5220" s="327">
        <v>387</v>
      </c>
      <c r="O5220" s="326">
        <v>4.1140001267194748E-2</v>
      </c>
      <c r="P5220" s="326">
        <v>4.4319998472929001E-2</v>
      </c>
      <c r="Q5220" s="327">
        <v>5100</v>
      </c>
      <c r="R5220" s="326">
        <v>4.1329998522996902E-2</v>
      </c>
      <c r="S5220" s="325">
        <v>4.4070001691579819E-2</v>
      </c>
    </row>
    <row r="5221" spans="1:19" x14ac:dyDescent="0.25">
      <c r="A5221" t="s">
        <v>478</v>
      </c>
      <c r="B5221" t="s">
        <v>284</v>
      </c>
      <c r="C5221" t="s">
        <v>309</v>
      </c>
      <c r="D5221" t="s">
        <v>477</v>
      </c>
      <c r="E5221" t="s">
        <v>199</v>
      </c>
      <c r="F5221" t="s">
        <v>239</v>
      </c>
      <c r="G5221" s="133">
        <v>9</v>
      </c>
      <c r="H5221" t="s">
        <v>246</v>
      </c>
      <c r="I5221" t="s">
        <v>575</v>
      </c>
      <c r="J5221" t="s">
        <v>510</v>
      </c>
      <c r="K5221" s="327">
        <v>26</v>
      </c>
      <c r="L5221" s="326">
        <v>1.295000035315752E-2</v>
      </c>
      <c r="M5221" s="326">
        <v>1.417999994009733E-2</v>
      </c>
      <c r="N5221" s="327">
        <v>114</v>
      </c>
      <c r="O5221" s="326">
        <v>1.212000008672476E-2</v>
      </c>
      <c r="P5221" s="326">
        <v>1.3059999793767931E-2</v>
      </c>
      <c r="Q5221" s="327">
        <v>2781</v>
      </c>
      <c r="R5221" s="326">
        <v>2.2539999336004261E-2</v>
      </c>
      <c r="S5221" s="325">
        <v>2.4029999971389771E-2</v>
      </c>
    </row>
    <row r="5222" spans="1:19" x14ac:dyDescent="0.25">
      <c r="A5222" t="s">
        <v>478</v>
      </c>
      <c r="B5222" t="s">
        <v>284</v>
      </c>
      <c r="C5222" t="s">
        <v>309</v>
      </c>
      <c r="D5222" t="s">
        <v>477</v>
      </c>
      <c r="E5222" t="s">
        <v>199</v>
      </c>
      <c r="F5222" t="s">
        <v>239</v>
      </c>
      <c r="G5222" s="133">
        <v>9</v>
      </c>
      <c r="H5222" t="s">
        <v>246</v>
      </c>
      <c r="I5222" t="s">
        <v>575</v>
      </c>
      <c r="J5222" t="s">
        <v>509</v>
      </c>
      <c r="K5222" s="327">
        <v>2</v>
      </c>
      <c r="L5222" s="326">
        <v>1.0000000474974511E-3</v>
      </c>
      <c r="M5222" s="326">
        <v>1.0900000343099241E-3</v>
      </c>
      <c r="N5222" s="327">
        <v>51</v>
      </c>
      <c r="O5222" s="326">
        <v>5.4199998266994953E-3</v>
      </c>
      <c r="P5222" s="326">
        <v>5.8400002308189869E-3</v>
      </c>
      <c r="Q5222" s="327">
        <v>909</v>
      </c>
      <c r="R5222" s="326">
        <v>7.3699997738003731E-3</v>
      </c>
      <c r="S5222" s="325">
        <v>7.8499997034668922E-3</v>
      </c>
    </row>
    <row r="5223" spans="1:19" x14ac:dyDescent="0.25">
      <c r="A5223" t="s">
        <v>478</v>
      </c>
      <c r="B5223" t="s">
        <v>284</v>
      </c>
      <c r="C5223" t="s">
        <v>309</v>
      </c>
      <c r="D5223" t="s">
        <v>477</v>
      </c>
      <c r="E5223" t="s">
        <v>199</v>
      </c>
      <c r="F5223" t="s">
        <v>239</v>
      </c>
      <c r="G5223" s="133">
        <v>9</v>
      </c>
      <c r="H5223" t="s">
        <v>246</v>
      </c>
      <c r="I5223" t="s">
        <v>575</v>
      </c>
      <c r="J5223" t="s">
        <v>508</v>
      </c>
      <c r="K5223" s="327">
        <v>14</v>
      </c>
      <c r="L5223" s="326">
        <v>6.9699999876320362E-3</v>
      </c>
      <c r="M5223" s="326">
        <v>7.6299998909235001E-3</v>
      </c>
      <c r="N5223" s="327">
        <v>76</v>
      </c>
      <c r="O5223" s="326">
        <v>8.0800000578165054E-3</v>
      </c>
      <c r="P5223" s="326">
        <v>8.7000001221895218E-3</v>
      </c>
      <c r="Q5223" s="327">
        <v>2219</v>
      </c>
      <c r="R5223" s="326">
        <v>1.7980000004172329E-2</v>
      </c>
      <c r="S5223" s="325">
        <v>1.9169999286532399E-2</v>
      </c>
    </row>
    <row r="5224" spans="1:19" x14ac:dyDescent="0.25">
      <c r="A5224" t="s">
        <v>478</v>
      </c>
      <c r="B5224" t="s">
        <v>284</v>
      </c>
      <c r="C5224" t="s">
        <v>309</v>
      </c>
      <c r="D5224" t="s">
        <v>477</v>
      </c>
      <c r="E5224" t="s">
        <v>199</v>
      </c>
      <c r="F5224" t="s">
        <v>239</v>
      </c>
      <c r="G5224">
        <v>9</v>
      </c>
      <c r="H5224" t="s">
        <v>246</v>
      </c>
      <c r="I5224" t="s">
        <v>575</v>
      </c>
      <c r="J5224" t="s">
        <v>438</v>
      </c>
      <c r="K5224" s="142">
        <v>174</v>
      </c>
      <c r="L5224" s="326">
        <v>8.6649999022483826E-2</v>
      </c>
      <c r="N5224" s="142">
        <v>676</v>
      </c>
      <c r="O5224" s="326">
        <v>7.1850001811981201E-2</v>
      </c>
      <c r="Q5224" s="142">
        <v>7648</v>
      </c>
      <c r="R5224" s="326">
        <v>6.1980001628398902E-2</v>
      </c>
    </row>
    <row r="5225" spans="1:19" x14ac:dyDescent="0.25">
      <c r="A5225" t="s">
        <v>478</v>
      </c>
      <c r="B5225" t="s">
        <v>284</v>
      </c>
      <c r="C5225" t="s">
        <v>309</v>
      </c>
      <c r="D5225" t="s">
        <v>477</v>
      </c>
      <c r="E5225" t="s">
        <v>199</v>
      </c>
      <c r="F5225" t="s">
        <v>239</v>
      </c>
      <c r="G5225">
        <v>9</v>
      </c>
      <c r="H5225" t="s">
        <v>246</v>
      </c>
      <c r="I5225" t="s">
        <v>575</v>
      </c>
      <c r="J5225" t="s">
        <v>507</v>
      </c>
      <c r="K5225" s="142">
        <v>1731</v>
      </c>
      <c r="L5225" s="326">
        <v>0.86204999685287476</v>
      </c>
      <c r="M5225" s="326">
        <v>0.94384002685546875</v>
      </c>
      <c r="N5225" s="142">
        <v>8104</v>
      </c>
      <c r="O5225" s="326">
        <v>0.86138999462127686</v>
      </c>
      <c r="P5225" s="326">
        <v>0.92808002233505249</v>
      </c>
      <c r="Q5225" s="142">
        <v>104728</v>
      </c>
      <c r="R5225" s="326">
        <v>0.84878998994827271</v>
      </c>
      <c r="S5225" s="326">
        <v>0.90487998723983765</v>
      </c>
    </row>
    <row r="5226" spans="1:19" x14ac:dyDescent="0.25">
      <c r="A5226" t="s">
        <v>478</v>
      </c>
      <c r="B5226" t="s">
        <v>284</v>
      </c>
      <c r="C5226" t="s">
        <v>309</v>
      </c>
      <c r="D5226" t="s">
        <v>477</v>
      </c>
      <c r="E5226" t="s">
        <v>199</v>
      </c>
      <c r="F5226" t="s">
        <v>239</v>
      </c>
      <c r="G5226" s="133">
        <v>9</v>
      </c>
      <c r="H5226" t="s">
        <v>246</v>
      </c>
      <c r="I5226" t="s">
        <v>576</v>
      </c>
      <c r="J5226" t="s">
        <v>485</v>
      </c>
      <c r="K5226" s="327">
        <v>0</v>
      </c>
      <c r="L5226" s="326">
        <v>0</v>
      </c>
      <c r="N5226" s="327">
        <v>2</v>
      </c>
      <c r="O5226" s="326">
        <v>2.0999999833293259E-4</v>
      </c>
      <c r="P5226" s="326">
        <v>1</v>
      </c>
      <c r="Q5226" s="327">
        <v>2</v>
      </c>
      <c r="R5226" s="326">
        <v>1.99999994947575E-5</v>
      </c>
      <c r="S5226" s="325">
        <v>0.5</v>
      </c>
    </row>
    <row r="5227" spans="1:19" x14ac:dyDescent="0.25">
      <c r="A5227" t="s">
        <v>478</v>
      </c>
      <c r="B5227" t="s">
        <v>284</v>
      </c>
      <c r="C5227" t="s">
        <v>309</v>
      </c>
      <c r="D5227" t="s">
        <v>477</v>
      </c>
      <c r="E5227" t="s">
        <v>199</v>
      </c>
      <c r="F5227" t="s">
        <v>239</v>
      </c>
      <c r="G5227">
        <v>9</v>
      </c>
      <c r="H5227" t="s">
        <v>246</v>
      </c>
      <c r="I5227" t="s">
        <v>576</v>
      </c>
      <c r="J5227" t="s">
        <v>484</v>
      </c>
      <c r="K5227" s="142">
        <v>0</v>
      </c>
      <c r="L5227" s="326">
        <v>0</v>
      </c>
      <c r="N5227" s="142">
        <v>0</v>
      </c>
      <c r="O5227" s="326">
        <v>0</v>
      </c>
      <c r="P5227" s="326">
        <v>0</v>
      </c>
      <c r="Q5227" s="142">
        <v>2</v>
      </c>
      <c r="R5227" s="326">
        <v>1.99999994947575E-5</v>
      </c>
      <c r="S5227" s="326">
        <v>0.5</v>
      </c>
    </row>
    <row r="5228" spans="1:19" x14ac:dyDescent="0.25">
      <c r="A5228" t="s">
        <v>478</v>
      </c>
      <c r="B5228" t="s">
        <v>284</v>
      </c>
      <c r="C5228" t="s">
        <v>309</v>
      </c>
      <c r="D5228" t="s">
        <v>477</v>
      </c>
      <c r="E5228" t="s">
        <v>199</v>
      </c>
      <c r="F5228" t="s">
        <v>239</v>
      </c>
      <c r="G5228" s="133">
        <v>9</v>
      </c>
      <c r="H5228" t="s">
        <v>246</v>
      </c>
      <c r="I5228" t="s">
        <v>576</v>
      </c>
      <c r="J5228" t="s">
        <v>438</v>
      </c>
      <c r="K5228" s="327">
        <v>2008</v>
      </c>
      <c r="L5228" s="326">
        <v>1</v>
      </c>
      <c r="N5228" s="327">
        <v>9406</v>
      </c>
      <c r="O5228" s="326">
        <v>0.9997900128364563</v>
      </c>
      <c r="Q5228" s="327">
        <v>123381</v>
      </c>
      <c r="R5228" s="326">
        <v>0.99997001886367798</v>
      </c>
      <c r="S5228" s="325"/>
    </row>
    <row r="5229" spans="1:19" x14ac:dyDescent="0.25">
      <c r="A5229" t="s">
        <v>478</v>
      </c>
      <c r="B5229" t="s">
        <v>284</v>
      </c>
      <c r="C5229" t="s">
        <v>309</v>
      </c>
      <c r="D5229" t="s">
        <v>477</v>
      </c>
      <c r="E5229" t="s">
        <v>199</v>
      </c>
      <c r="F5229" t="s">
        <v>239</v>
      </c>
      <c r="G5229" s="133">
        <v>9</v>
      </c>
      <c r="H5229" t="s">
        <v>246</v>
      </c>
      <c r="I5229" t="s">
        <v>504</v>
      </c>
      <c r="J5229" t="s">
        <v>506</v>
      </c>
      <c r="K5229" s="327">
        <v>238</v>
      </c>
      <c r="L5229" s="326">
        <v>0.1185299977660179</v>
      </c>
      <c r="N5229" s="327">
        <v>1487</v>
      </c>
      <c r="O5229" s="326">
        <v>0.15805999934673309</v>
      </c>
      <c r="Q5229" s="327">
        <v>14319</v>
      </c>
      <c r="R5229" s="326">
        <v>0.11604999750852581</v>
      </c>
      <c r="S5229" s="325"/>
    </row>
    <row r="5230" spans="1:19" x14ac:dyDescent="0.25">
      <c r="A5230" t="s">
        <v>478</v>
      </c>
      <c r="B5230" t="s">
        <v>284</v>
      </c>
      <c r="C5230" t="s">
        <v>309</v>
      </c>
      <c r="D5230" t="s">
        <v>477</v>
      </c>
      <c r="E5230" t="s">
        <v>199</v>
      </c>
      <c r="F5230" t="s">
        <v>239</v>
      </c>
      <c r="G5230">
        <v>9</v>
      </c>
      <c r="H5230" t="s">
        <v>246</v>
      </c>
      <c r="I5230" t="s">
        <v>504</v>
      </c>
      <c r="J5230" t="s">
        <v>424</v>
      </c>
      <c r="K5230" s="142">
        <v>210</v>
      </c>
      <c r="L5230" s="326">
        <v>0.1045800000429153</v>
      </c>
      <c r="M5230" s="326">
        <v>0.1186399981379509</v>
      </c>
      <c r="N5230" s="142">
        <v>910</v>
      </c>
      <c r="O5230" s="326">
        <v>9.6730001270771027E-2</v>
      </c>
      <c r="P5230" s="326">
        <v>0.1148800030350685</v>
      </c>
      <c r="Q5230" s="142">
        <v>13286</v>
      </c>
      <c r="R5230" s="326">
        <v>0.1076800003647804</v>
      </c>
      <c r="S5230" s="326">
        <v>0.12182000279426571</v>
      </c>
    </row>
    <row r="5231" spans="1:19" x14ac:dyDescent="0.25">
      <c r="A5231" t="s">
        <v>478</v>
      </c>
      <c r="B5231" t="s">
        <v>284</v>
      </c>
      <c r="C5231" t="s">
        <v>309</v>
      </c>
      <c r="D5231" t="s">
        <v>477</v>
      </c>
      <c r="E5231" t="s">
        <v>199</v>
      </c>
      <c r="F5231" t="s">
        <v>239</v>
      </c>
      <c r="G5231" s="133">
        <v>9</v>
      </c>
      <c r="H5231" t="s">
        <v>246</v>
      </c>
      <c r="I5231" t="s">
        <v>504</v>
      </c>
      <c r="J5231" t="s">
        <v>455</v>
      </c>
      <c r="K5231" s="327">
        <v>683</v>
      </c>
      <c r="L5231" s="326">
        <v>0.34014001488685608</v>
      </c>
      <c r="M5231" s="326">
        <v>0.3858799934387207</v>
      </c>
      <c r="N5231" s="327">
        <v>3476</v>
      </c>
      <c r="O5231" s="326">
        <v>0.36947000026702881</v>
      </c>
      <c r="P5231" s="326">
        <v>0.43882998824119568</v>
      </c>
      <c r="Q5231" s="327">
        <v>43045</v>
      </c>
      <c r="R5231" s="326">
        <v>0.34887000918388372</v>
      </c>
      <c r="S5231" s="325">
        <v>0.39467000961303711</v>
      </c>
    </row>
    <row r="5232" spans="1:19" x14ac:dyDescent="0.25">
      <c r="A5232" t="s">
        <v>478</v>
      </c>
      <c r="B5232" t="s">
        <v>284</v>
      </c>
      <c r="C5232" t="s">
        <v>309</v>
      </c>
      <c r="D5232" t="s">
        <v>477</v>
      </c>
      <c r="E5232" t="s">
        <v>199</v>
      </c>
      <c r="F5232" t="s">
        <v>239</v>
      </c>
      <c r="G5232" s="133">
        <v>9</v>
      </c>
      <c r="H5232" t="s">
        <v>246</v>
      </c>
      <c r="I5232" t="s">
        <v>504</v>
      </c>
      <c r="J5232" t="s">
        <v>505</v>
      </c>
      <c r="K5232" s="327">
        <v>745</v>
      </c>
      <c r="L5232" s="326">
        <v>0.37101998925209051</v>
      </c>
      <c r="M5232" s="326">
        <v>0.42089998722076422</v>
      </c>
      <c r="N5232" s="327">
        <v>2936</v>
      </c>
      <c r="O5232" s="326">
        <v>0.31207001209259028</v>
      </c>
      <c r="P5232" s="326">
        <v>0.37066000699996948</v>
      </c>
      <c r="Q5232" s="327">
        <v>42835</v>
      </c>
      <c r="R5232" s="326">
        <v>0.34716999530792242</v>
      </c>
      <c r="S5232" s="325">
        <v>0.39274001121521002</v>
      </c>
    </row>
    <row r="5233" spans="1:19" x14ac:dyDescent="0.25">
      <c r="A5233" t="s">
        <v>478</v>
      </c>
      <c r="B5233" t="s">
        <v>284</v>
      </c>
      <c r="C5233" t="s">
        <v>309</v>
      </c>
      <c r="D5233" t="s">
        <v>477</v>
      </c>
      <c r="E5233" t="s">
        <v>199</v>
      </c>
      <c r="F5233" t="s">
        <v>239</v>
      </c>
      <c r="G5233" s="133">
        <v>9</v>
      </c>
      <c r="H5233" t="s">
        <v>246</v>
      </c>
      <c r="I5233" t="s">
        <v>504</v>
      </c>
      <c r="J5233" t="s">
        <v>503</v>
      </c>
      <c r="K5233" s="327">
        <v>132</v>
      </c>
      <c r="L5233" s="326">
        <v>6.5739996731281281E-2</v>
      </c>
      <c r="M5233" s="326">
        <v>7.4579998850822449E-2</v>
      </c>
      <c r="N5233" s="327">
        <v>599</v>
      </c>
      <c r="O5233" s="326">
        <v>6.3670001924037933E-2</v>
      </c>
      <c r="P5233" s="326">
        <v>7.5620003044605255E-2</v>
      </c>
      <c r="Q5233" s="327">
        <v>9900</v>
      </c>
      <c r="R5233" s="326">
        <v>8.0239996314048767E-2</v>
      </c>
      <c r="S5233" s="325">
        <v>9.0769998729228973E-2</v>
      </c>
    </row>
    <row r="5234" spans="1:19" x14ac:dyDescent="0.25">
      <c r="A5234" t="s">
        <v>478</v>
      </c>
      <c r="B5234" t="s">
        <v>284</v>
      </c>
      <c r="C5234" t="s">
        <v>309</v>
      </c>
      <c r="D5234" t="s">
        <v>477</v>
      </c>
      <c r="E5234" t="s">
        <v>199</v>
      </c>
      <c r="F5234" t="s">
        <v>239</v>
      </c>
      <c r="G5234" s="133">
        <v>9</v>
      </c>
      <c r="H5234" t="s">
        <v>246</v>
      </c>
      <c r="I5234" t="s">
        <v>501</v>
      </c>
      <c r="J5234" t="s">
        <v>502</v>
      </c>
      <c r="K5234" s="327">
        <v>238</v>
      </c>
      <c r="L5234" s="326">
        <v>0.1185299977660179</v>
      </c>
      <c r="N5234" s="327">
        <v>1487</v>
      </c>
      <c r="O5234" s="326">
        <v>0.15805999934673309</v>
      </c>
      <c r="Q5234" s="327">
        <v>14319</v>
      </c>
      <c r="R5234" s="326">
        <v>0.11604999750852581</v>
      </c>
      <c r="S5234" s="325"/>
    </row>
    <row r="5235" spans="1:19" x14ac:dyDescent="0.25">
      <c r="A5235" t="s">
        <v>478</v>
      </c>
      <c r="B5235" t="s">
        <v>284</v>
      </c>
      <c r="C5235" t="s">
        <v>309</v>
      </c>
      <c r="D5235" t="s">
        <v>477</v>
      </c>
      <c r="E5235" t="s">
        <v>199</v>
      </c>
      <c r="F5235" t="s">
        <v>239</v>
      </c>
      <c r="G5235" s="133">
        <v>9</v>
      </c>
      <c r="H5235" t="s">
        <v>246</v>
      </c>
      <c r="I5235" t="s">
        <v>501</v>
      </c>
      <c r="J5235" t="s">
        <v>500</v>
      </c>
      <c r="K5235" s="327">
        <v>1770</v>
      </c>
      <c r="L5235" s="326">
        <v>0.88147002458572388</v>
      </c>
      <c r="M5235" s="326">
        <v>1</v>
      </c>
      <c r="N5235" s="327">
        <v>7921</v>
      </c>
      <c r="O5235" s="326">
        <v>0.84193998575210571</v>
      </c>
      <c r="P5235" s="326">
        <v>1</v>
      </c>
      <c r="Q5235" s="327">
        <v>109066</v>
      </c>
      <c r="R5235" s="326">
        <v>0.88394999504089355</v>
      </c>
      <c r="S5235" s="325">
        <v>1</v>
      </c>
    </row>
    <row r="5236" spans="1:19" x14ac:dyDescent="0.25">
      <c r="A5236" t="s">
        <v>478</v>
      </c>
      <c r="B5236" t="s">
        <v>284</v>
      </c>
      <c r="C5236" t="s">
        <v>309</v>
      </c>
      <c r="D5236" t="s">
        <v>477</v>
      </c>
      <c r="E5236" t="s">
        <v>199</v>
      </c>
      <c r="F5236" t="s">
        <v>239</v>
      </c>
      <c r="G5236" s="133">
        <v>9</v>
      </c>
      <c r="H5236" t="s">
        <v>246</v>
      </c>
      <c r="I5236" t="s">
        <v>577</v>
      </c>
      <c r="J5236" t="s">
        <v>493</v>
      </c>
      <c r="K5236" s="327">
        <v>266</v>
      </c>
      <c r="L5236" s="326">
        <v>0.13246999680995941</v>
      </c>
      <c r="N5236" s="327">
        <v>3808</v>
      </c>
      <c r="O5236" s="326">
        <v>0.40476000308990479</v>
      </c>
      <c r="Q5236" s="327">
        <v>45663</v>
      </c>
      <c r="R5236" s="326">
        <v>0.37009000778198242</v>
      </c>
      <c r="S5236" s="325"/>
    </row>
    <row r="5237" spans="1:19" x14ac:dyDescent="0.25">
      <c r="A5237" t="s">
        <v>478</v>
      </c>
      <c r="B5237" t="s">
        <v>284</v>
      </c>
      <c r="C5237" t="s">
        <v>309</v>
      </c>
      <c r="D5237" t="s">
        <v>477</v>
      </c>
      <c r="E5237" t="s">
        <v>199</v>
      </c>
      <c r="F5237" t="s">
        <v>239</v>
      </c>
      <c r="G5237">
        <v>9</v>
      </c>
      <c r="H5237" t="s">
        <v>246</v>
      </c>
      <c r="I5237" t="s">
        <v>577</v>
      </c>
      <c r="J5237" t="s">
        <v>492</v>
      </c>
      <c r="K5237" s="142">
        <v>1192</v>
      </c>
      <c r="L5237" s="326">
        <v>0.59363001585006714</v>
      </c>
      <c r="M5237" s="326">
        <v>0.68427002429962158</v>
      </c>
      <c r="N5237" s="142">
        <v>4394</v>
      </c>
      <c r="O5237" s="326">
        <v>0.4670499861240387</v>
      </c>
      <c r="P5237" s="326">
        <v>0.78464001417160034</v>
      </c>
      <c r="Q5237" s="142">
        <v>63272</v>
      </c>
      <c r="R5237" s="326">
        <v>0.51279997825622559</v>
      </c>
      <c r="S5237" s="326">
        <v>0.81407999992370605</v>
      </c>
    </row>
    <row r="5238" spans="1:19" x14ac:dyDescent="0.25">
      <c r="A5238" t="s">
        <v>478</v>
      </c>
      <c r="B5238" t="s">
        <v>284</v>
      </c>
      <c r="C5238" t="s">
        <v>309</v>
      </c>
      <c r="D5238" t="s">
        <v>477</v>
      </c>
      <c r="E5238" t="s">
        <v>199</v>
      </c>
      <c r="F5238" t="s">
        <v>239</v>
      </c>
      <c r="G5238" s="133">
        <v>9</v>
      </c>
      <c r="H5238" t="s">
        <v>246</v>
      </c>
      <c r="I5238" t="s">
        <v>577</v>
      </c>
      <c r="J5238" t="s">
        <v>491</v>
      </c>
      <c r="K5238" s="327">
        <v>338</v>
      </c>
      <c r="L5238" s="326">
        <v>0.16832999885082239</v>
      </c>
      <c r="M5238" s="326">
        <v>0.19403000175952911</v>
      </c>
      <c r="N5238" s="327">
        <v>780</v>
      </c>
      <c r="O5238" s="326">
        <v>8.2910001277923584E-2</v>
      </c>
      <c r="P5238" s="326">
        <v>0.13929000496864319</v>
      </c>
      <c r="Q5238" s="327">
        <v>9186</v>
      </c>
      <c r="R5238" s="326">
        <v>7.4450001120567322E-2</v>
      </c>
      <c r="S5238" s="325">
        <v>0.11818999797105791</v>
      </c>
    </row>
    <row r="5239" spans="1:19" x14ac:dyDescent="0.25">
      <c r="A5239" t="s">
        <v>478</v>
      </c>
      <c r="B5239" t="s">
        <v>284</v>
      </c>
      <c r="C5239" t="s">
        <v>309</v>
      </c>
      <c r="D5239" t="s">
        <v>477</v>
      </c>
      <c r="E5239" t="s">
        <v>199</v>
      </c>
      <c r="F5239" t="s">
        <v>239</v>
      </c>
      <c r="G5239">
        <v>9</v>
      </c>
      <c r="H5239" t="s">
        <v>246</v>
      </c>
      <c r="I5239" t="s">
        <v>577</v>
      </c>
      <c r="J5239" t="s">
        <v>490</v>
      </c>
      <c r="K5239" s="142">
        <v>103</v>
      </c>
      <c r="L5239" s="326">
        <v>5.1290001720190048E-2</v>
      </c>
      <c r="M5239" s="326">
        <v>5.9130001813173287E-2</v>
      </c>
      <c r="N5239" s="142">
        <v>219</v>
      </c>
      <c r="O5239" s="326">
        <v>2.3280000314116481E-2</v>
      </c>
      <c r="P5239" s="326">
        <v>3.9110001176595688E-2</v>
      </c>
      <c r="Q5239" s="142">
        <v>3071</v>
      </c>
      <c r="R5239" s="326">
        <v>2.489000000059605E-2</v>
      </c>
      <c r="S5239" s="326">
        <v>3.9510000497102737E-2</v>
      </c>
    </row>
    <row r="5240" spans="1:19" x14ac:dyDescent="0.25">
      <c r="A5240" t="s">
        <v>478</v>
      </c>
      <c r="B5240" t="s">
        <v>284</v>
      </c>
      <c r="C5240" t="s">
        <v>309</v>
      </c>
      <c r="D5240" t="s">
        <v>477</v>
      </c>
      <c r="E5240" t="s">
        <v>199</v>
      </c>
      <c r="F5240" t="s">
        <v>239</v>
      </c>
      <c r="G5240" s="133">
        <v>9</v>
      </c>
      <c r="H5240" t="s">
        <v>246</v>
      </c>
      <c r="I5240" t="s">
        <v>577</v>
      </c>
      <c r="J5240" t="s">
        <v>489</v>
      </c>
      <c r="K5240" s="327">
        <v>88</v>
      </c>
      <c r="L5240" s="326">
        <v>4.3820001184940338E-2</v>
      </c>
      <c r="M5240" s="326">
        <v>5.0519999116659157E-2</v>
      </c>
      <c r="N5240" s="327">
        <v>167</v>
      </c>
      <c r="O5240" s="326">
        <v>1.775000058114529E-2</v>
      </c>
      <c r="P5240" s="326">
        <v>2.982000075280666E-2</v>
      </c>
      <c r="Q5240" s="327">
        <v>1819</v>
      </c>
      <c r="R5240" s="326">
        <v>1.473999954760075E-2</v>
      </c>
      <c r="S5240" s="325">
        <v>2.339999936521053E-2</v>
      </c>
    </row>
    <row r="5241" spans="1:19" x14ac:dyDescent="0.25">
      <c r="A5241" t="s">
        <v>478</v>
      </c>
      <c r="B5241" t="s">
        <v>284</v>
      </c>
      <c r="C5241" t="s">
        <v>309</v>
      </c>
      <c r="D5241" t="s">
        <v>477</v>
      </c>
      <c r="E5241" t="s">
        <v>199</v>
      </c>
      <c r="F5241" t="s">
        <v>239</v>
      </c>
      <c r="G5241">
        <v>9</v>
      </c>
      <c r="H5241" t="s">
        <v>246</v>
      </c>
      <c r="I5241" t="s">
        <v>577</v>
      </c>
      <c r="J5241" t="s">
        <v>488</v>
      </c>
      <c r="K5241" s="142">
        <v>21</v>
      </c>
      <c r="L5241" s="326">
        <v>1.045999955385923E-2</v>
      </c>
      <c r="M5241" s="326">
        <v>1.2059999629855159E-2</v>
      </c>
      <c r="N5241" s="142">
        <v>40</v>
      </c>
      <c r="O5241" s="326">
        <v>4.2500002309679994E-3</v>
      </c>
      <c r="P5241" s="326">
        <v>7.1399998851120472E-3</v>
      </c>
      <c r="Q5241" s="142">
        <v>374</v>
      </c>
      <c r="R5241" s="326">
        <v>3.03000002168119E-3</v>
      </c>
      <c r="S5241" s="326">
        <v>4.8099998384714127E-3</v>
      </c>
    </row>
    <row r="5242" spans="1:19" x14ac:dyDescent="0.25">
      <c r="A5242" t="s">
        <v>478</v>
      </c>
      <c r="B5242" t="s">
        <v>284</v>
      </c>
      <c r="C5242" t="s">
        <v>309</v>
      </c>
      <c r="D5242" t="s">
        <v>477</v>
      </c>
      <c r="E5242" t="s">
        <v>199</v>
      </c>
      <c r="F5242" t="s">
        <v>239</v>
      </c>
      <c r="G5242" s="133">
        <v>9</v>
      </c>
      <c r="H5242" t="s">
        <v>246</v>
      </c>
      <c r="I5242" t="s">
        <v>499</v>
      </c>
      <c r="J5242" t="s">
        <v>261</v>
      </c>
      <c r="K5242" s="327">
        <v>1994</v>
      </c>
      <c r="L5242" s="326">
        <v>0.99303001165390015</v>
      </c>
      <c r="N5242" s="327">
        <v>9348</v>
      </c>
      <c r="O5242" s="326">
        <v>0.99361997842788696</v>
      </c>
      <c r="Q5242" s="327">
        <v>122496</v>
      </c>
      <c r="R5242" s="326">
        <v>0.99278998374938965</v>
      </c>
      <c r="S5242" s="325"/>
    </row>
    <row r="5243" spans="1:19" x14ac:dyDescent="0.25">
      <c r="A5243" t="s">
        <v>478</v>
      </c>
      <c r="B5243" t="s">
        <v>284</v>
      </c>
      <c r="C5243" t="s">
        <v>309</v>
      </c>
      <c r="D5243" t="s">
        <v>477</v>
      </c>
      <c r="E5243" t="s">
        <v>199</v>
      </c>
      <c r="F5243" t="s">
        <v>239</v>
      </c>
      <c r="G5243" s="133">
        <v>9</v>
      </c>
      <c r="H5243" t="s">
        <v>246</v>
      </c>
      <c r="I5243" t="s">
        <v>499</v>
      </c>
      <c r="J5243" t="s">
        <v>262</v>
      </c>
      <c r="K5243" s="327">
        <v>14</v>
      </c>
      <c r="L5243" s="326">
        <v>6.9699999876320362E-3</v>
      </c>
      <c r="N5243" s="327">
        <v>60</v>
      </c>
      <c r="O5243" s="326">
        <v>6.380000151693821E-3</v>
      </c>
      <c r="Q5243" s="327">
        <v>889</v>
      </c>
      <c r="R5243" s="326">
        <v>7.2099999524652958E-3</v>
      </c>
      <c r="S5243" s="325"/>
    </row>
    <row r="5244" spans="1:19" x14ac:dyDescent="0.25">
      <c r="A5244" t="s">
        <v>478</v>
      </c>
      <c r="B5244" t="s">
        <v>284</v>
      </c>
      <c r="C5244" t="s">
        <v>309</v>
      </c>
      <c r="D5244" t="s">
        <v>477</v>
      </c>
      <c r="E5244" t="s">
        <v>199</v>
      </c>
      <c r="F5244" t="s">
        <v>239</v>
      </c>
      <c r="G5244">
        <v>9</v>
      </c>
      <c r="H5244" t="s">
        <v>246</v>
      </c>
      <c r="I5244" t="s">
        <v>578</v>
      </c>
      <c r="J5244" t="s">
        <v>498</v>
      </c>
      <c r="K5244" s="142">
        <v>258</v>
      </c>
      <c r="L5244" s="326">
        <v>0.12849000096321109</v>
      </c>
      <c r="N5244" s="142">
        <v>1266</v>
      </c>
      <c r="O5244" s="326">
        <v>0.1345700025558472</v>
      </c>
      <c r="Q5244" s="142">
        <v>17871</v>
      </c>
      <c r="R5244" s="326">
        <v>0.1448400020599365</v>
      </c>
    </row>
    <row r="5245" spans="1:19" x14ac:dyDescent="0.25">
      <c r="A5245" t="s">
        <v>478</v>
      </c>
      <c r="B5245" t="s">
        <v>284</v>
      </c>
      <c r="C5245" t="s">
        <v>309</v>
      </c>
      <c r="D5245" t="s">
        <v>477</v>
      </c>
      <c r="E5245" t="s">
        <v>199</v>
      </c>
      <c r="F5245" t="s">
        <v>239</v>
      </c>
      <c r="G5245" s="133">
        <v>9</v>
      </c>
      <c r="H5245" t="s">
        <v>246</v>
      </c>
      <c r="I5245" t="s">
        <v>578</v>
      </c>
      <c r="J5245" t="s">
        <v>497</v>
      </c>
      <c r="K5245" s="327">
        <v>264</v>
      </c>
      <c r="L5245" s="326">
        <v>0.13146999478340149</v>
      </c>
      <c r="N5245" s="327">
        <v>1592</v>
      </c>
      <c r="O5245" s="326">
        <v>0.16922000050544739</v>
      </c>
      <c r="Q5245" s="327">
        <v>21943</v>
      </c>
      <c r="R5245" s="326">
        <v>0.17783999443054199</v>
      </c>
      <c r="S5245" s="325"/>
    </row>
    <row r="5246" spans="1:19" x14ac:dyDescent="0.25">
      <c r="A5246" t="s">
        <v>478</v>
      </c>
      <c r="B5246" t="s">
        <v>284</v>
      </c>
      <c r="C5246" t="s">
        <v>309</v>
      </c>
      <c r="D5246" t="s">
        <v>477</v>
      </c>
      <c r="E5246" t="s">
        <v>199</v>
      </c>
      <c r="F5246" t="s">
        <v>239</v>
      </c>
      <c r="G5246" s="133">
        <v>9</v>
      </c>
      <c r="H5246" t="s">
        <v>246</v>
      </c>
      <c r="I5246" t="s">
        <v>578</v>
      </c>
      <c r="J5246" t="s">
        <v>496</v>
      </c>
      <c r="K5246" s="327">
        <v>427</v>
      </c>
      <c r="L5246" s="326">
        <v>0.21265000104904169</v>
      </c>
      <c r="N5246" s="327">
        <v>1808</v>
      </c>
      <c r="O5246" s="326">
        <v>0.19217999279499051</v>
      </c>
      <c r="Q5246" s="327">
        <v>25988</v>
      </c>
      <c r="R5246" s="326">
        <v>0.21062999963760379</v>
      </c>
      <c r="S5246" s="325"/>
    </row>
    <row r="5247" spans="1:19" x14ac:dyDescent="0.25">
      <c r="A5247" t="s">
        <v>478</v>
      </c>
      <c r="B5247" t="s">
        <v>284</v>
      </c>
      <c r="C5247" t="s">
        <v>309</v>
      </c>
      <c r="D5247" t="s">
        <v>477</v>
      </c>
      <c r="E5247" t="s">
        <v>199</v>
      </c>
      <c r="F5247" t="s">
        <v>239</v>
      </c>
      <c r="G5247">
        <v>9</v>
      </c>
      <c r="H5247" t="s">
        <v>246</v>
      </c>
      <c r="I5247" t="s">
        <v>578</v>
      </c>
      <c r="J5247" t="s">
        <v>495</v>
      </c>
      <c r="K5247" s="142">
        <v>486</v>
      </c>
      <c r="L5247" s="326">
        <v>0.242029994726181</v>
      </c>
      <c r="N5247" s="142">
        <v>2323</v>
      </c>
      <c r="O5247" s="326">
        <v>0.24692000448703769</v>
      </c>
      <c r="Q5247" s="142">
        <v>27975</v>
      </c>
      <c r="R5247" s="326">
        <v>0.22673000395298001</v>
      </c>
    </row>
    <row r="5248" spans="1:19" x14ac:dyDescent="0.25">
      <c r="A5248" t="s">
        <v>478</v>
      </c>
      <c r="B5248" t="s">
        <v>284</v>
      </c>
      <c r="C5248" t="s">
        <v>309</v>
      </c>
      <c r="D5248" t="s">
        <v>477</v>
      </c>
      <c r="E5248" t="s">
        <v>199</v>
      </c>
      <c r="F5248" t="s">
        <v>239</v>
      </c>
      <c r="G5248">
        <v>9</v>
      </c>
      <c r="H5248" t="s">
        <v>246</v>
      </c>
      <c r="I5248" t="s">
        <v>578</v>
      </c>
      <c r="J5248" t="s">
        <v>494</v>
      </c>
      <c r="K5248" s="142">
        <v>573</v>
      </c>
      <c r="L5248" s="326">
        <v>0.28536000847816467</v>
      </c>
      <c r="N5248" s="142">
        <v>2419</v>
      </c>
      <c r="O5248" s="326">
        <v>0.25712001323699951</v>
      </c>
      <c r="Q5248" s="142">
        <v>29608</v>
      </c>
      <c r="R5248" s="326">
        <v>0.23995999991893771</v>
      </c>
    </row>
    <row r="5249" spans="1:19" x14ac:dyDescent="0.25">
      <c r="A5249" t="s">
        <v>478</v>
      </c>
      <c r="B5249" t="s">
        <v>284</v>
      </c>
      <c r="C5249" t="s">
        <v>309</v>
      </c>
      <c r="D5249" t="s">
        <v>477</v>
      </c>
      <c r="E5249" t="s">
        <v>199</v>
      </c>
      <c r="F5249" t="s">
        <v>239</v>
      </c>
      <c r="G5249">
        <v>9</v>
      </c>
      <c r="H5249" t="s">
        <v>246</v>
      </c>
      <c r="I5249" t="s">
        <v>476</v>
      </c>
      <c r="J5249" t="s">
        <v>482</v>
      </c>
      <c r="K5249" s="142">
        <v>1539</v>
      </c>
      <c r="L5249" s="326">
        <v>0.76643002033233643</v>
      </c>
      <c r="M5249" s="326">
        <v>0.78842002153396606</v>
      </c>
      <c r="N5249" s="142">
        <v>7139</v>
      </c>
      <c r="O5249" s="326">
        <v>0.75881999731063843</v>
      </c>
      <c r="P5249" s="326">
        <v>0.7856299877166748</v>
      </c>
      <c r="Q5249" s="142">
        <v>91484</v>
      </c>
      <c r="R5249" s="326">
        <v>0.74145001173019409</v>
      </c>
      <c r="S5249" s="326">
        <v>0.77395999431610107</v>
      </c>
    </row>
    <row r="5250" spans="1:19" x14ac:dyDescent="0.25">
      <c r="A5250" t="s">
        <v>478</v>
      </c>
      <c r="B5250" t="s">
        <v>284</v>
      </c>
      <c r="C5250" t="s">
        <v>309</v>
      </c>
      <c r="D5250" t="s">
        <v>477</v>
      </c>
      <c r="E5250" t="s">
        <v>199</v>
      </c>
      <c r="F5250" t="s">
        <v>239</v>
      </c>
      <c r="G5250">
        <v>9</v>
      </c>
      <c r="H5250" t="s">
        <v>246</v>
      </c>
      <c r="I5250" t="s">
        <v>476</v>
      </c>
      <c r="J5250" t="s">
        <v>481</v>
      </c>
      <c r="K5250" s="142">
        <v>188</v>
      </c>
      <c r="L5250" s="326">
        <v>9.3630000948905945E-2</v>
      </c>
      <c r="M5250" s="326">
        <v>9.6309997141361237E-2</v>
      </c>
      <c r="N5250" s="142">
        <v>855</v>
      </c>
      <c r="O5250" s="326">
        <v>9.0879999101161957E-2</v>
      </c>
      <c r="P5250" s="326">
        <v>9.4089999794960022E-2</v>
      </c>
      <c r="Q5250" s="142">
        <v>12086</v>
      </c>
      <c r="R5250" s="326">
        <v>9.7949996590614319E-2</v>
      </c>
      <c r="S5250" s="326">
        <v>0.1022500023245811</v>
      </c>
    </row>
    <row r="5251" spans="1:19" x14ac:dyDescent="0.25">
      <c r="A5251" t="s">
        <v>478</v>
      </c>
      <c r="B5251" t="s">
        <v>284</v>
      </c>
      <c r="C5251" t="s">
        <v>309</v>
      </c>
      <c r="D5251" t="s">
        <v>477</v>
      </c>
      <c r="E5251" t="s">
        <v>199</v>
      </c>
      <c r="F5251" t="s">
        <v>239</v>
      </c>
      <c r="G5251" s="133">
        <v>9</v>
      </c>
      <c r="H5251" t="s">
        <v>246</v>
      </c>
      <c r="I5251" t="s">
        <v>476</v>
      </c>
      <c r="J5251" t="s">
        <v>480</v>
      </c>
      <c r="K5251" s="327">
        <v>124</v>
      </c>
      <c r="L5251" s="326">
        <v>6.1749998480081558E-2</v>
      </c>
      <c r="M5251" s="326">
        <v>6.3519999384880066E-2</v>
      </c>
      <c r="N5251" s="327">
        <v>624</v>
      </c>
      <c r="O5251" s="326">
        <v>6.6330000758171082E-2</v>
      </c>
      <c r="P5251" s="326">
        <v>6.8669997155666351E-2</v>
      </c>
      <c r="Q5251" s="327">
        <v>8487</v>
      </c>
      <c r="R5251" s="326">
        <v>6.8779997527599335E-2</v>
      </c>
      <c r="S5251" s="325">
        <v>7.1800000965595245E-2</v>
      </c>
    </row>
    <row r="5252" spans="1:19" x14ac:dyDescent="0.25">
      <c r="A5252" t="s">
        <v>478</v>
      </c>
      <c r="B5252" t="s">
        <v>284</v>
      </c>
      <c r="C5252" t="s">
        <v>309</v>
      </c>
      <c r="D5252" t="s">
        <v>477</v>
      </c>
      <c r="E5252" t="s">
        <v>199</v>
      </c>
      <c r="F5252" t="s">
        <v>239</v>
      </c>
      <c r="G5252">
        <v>9</v>
      </c>
      <c r="H5252" t="s">
        <v>246</v>
      </c>
      <c r="I5252" t="s">
        <v>476</v>
      </c>
      <c r="J5252" t="s">
        <v>479</v>
      </c>
      <c r="K5252" s="142">
        <v>56</v>
      </c>
      <c r="L5252" s="326">
        <v>2.7890000492334369E-2</v>
      </c>
      <c r="N5252" s="142">
        <v>321</v>
      </c>
      <c r="O5252" s="326">
        <v>3.4120000898838043E-2</v>
      </c>
      <c r="Q5252" s="142">
        <v>5183</v>
      </c>
      <c r="R5252" s="326">
        <v>4.2010001838207238E-2</v>
      </c>
    </row>
    <row r="5253" spans="1:19" x14ac:dyDescent="0.25">
      <c r="A5253" t="s">
        <v>478</v>
      </c>
      <c r="B5253" t="s">
        <v>284</v>
      </c>
      <c r="C5253" t="s">
        <v>309</v>
      </c>
      <c r="D5253" t="s">
        <v>477</v>
      </c>
      <c r="E5253" t="s">
        <v>199</v>
      </c>
      <c r="F5253" t="s">
        <v>239</v>
      </c>
      <c r="G5253" s="133">
        <v>9</v>
      </c>
      <c r="H5253" t="s">
        <v>246</v>
      </c>
      <c r="I5253" t="s">
        <v>476</v>
      </c>
      <c r="J5253" t="s">
        <v>475</v>
      </c>
      <c r="K5253" s="327">
        <v>101</v>
      </c>
      <c r="L5253" s="326">
        <v>5.0299998372793198E-2</v>
      </c>
      <c r="M5253" s="326">
        <v>5.1739998161792762E-2</v>
      </c>
      <c r="N5253" s="327">
        <v>469</v>
      </c>
      <c r="O5253" s="326">
        <v>4.9849998205900192E-2</v>
      </c>
      <c r="P5253" s="326">
        <v>5.1610000431537628E-2</v>
      </c>
      <c r="Q5253" s="327">
        <v>6145</v>
      </c>
      <c r="R5253" s="326">
        <v>4.9800001084804528E-2</v>
      </c>
      <c r="S5253" s="325">
        <v>5.1989998668432243E-2</v>
      </c>
    </row>
    <row r="5254" spans="1:19" x14ac:dyDescent="0.25">
      <c r="A5254" t="s">
        <v>478</v>
      </c>
      <c r="B5254" t="s">
        <v>284</v>
      </c>
      <c r="C5254" t="s">
        <v>309</v>
      </c>
      <c r="D5254" t="s">
        <v>477</v>
      </c>
      <c r="E5254" t="s">
        <v>200</v>
      </c>
      <c r="F5254" t="s">
        <v>240</v>
      </c>
      <c r="G5254">
        <v>9</v>
      </c>
      <c r="H5254" t="s">
        <v>246</v>
      </c>
      <c r="I5254" t="s">
        <v>525</v>
      </c>
      <c r="J5254" t="s">
        <v>530</v>
      </c>
      <c r="K5254" s="142">
        <v>10</v>
      </c>
      <c r="L5254" s="326">
        <v>4.7300001606345177E-3</v>
      </c>
      <c r="N5254" s="142">
        <v>49</v>
      </c>
      <c r="O5254" s="326">
        <v>5.2100000903010368E-3</v>
      </c>
      <c r="Q5254" s="142">
        <v>595</v>
      </c>
      <c r="R5254" s="326">
        <v>4.8199999146163464E-3</v>
      </c>
    </row>
    <row r="5255" spans="1:19" x14ac:dyDescent="0.25">
      <c r="A5255" t="s">
        <v>478</v>
      </c>
      <c r="B5255" t="s">
        <v>284</v>
      </c>
      <c r="C5255" t="s">
        <v>309</v>
      </c>
      <c r="D5255" t="s">
        <v>477</v>
      </c>
      <c r="E5255" t="s">
        <v>200</v>
      </c>
      <c r="F5255" t="s">
        <v>240</v>
      </c>
      <c r="G5255" s="133">
        <v>9</v>
      </c>
      <c r="H5255" t="s">
        <v>246</v>
      </c>
      <c r="I5255" t="s">
        <v>525</v>
      </c>
      <c r="J5255" t="s">
        <v>529</v>
      </c>
      <c r="K5255" s="327">
        <v>73</v>
      </c>
      <c r="L5255" s="326">
        <v>3.4499999135732651E-2</v>
      </c>
      <c r="N5255" s="327">
        <v>377</v>
      </c>
      <c r="O5255" s="326">
        <v>4.0070001035928733E-2</v>
      </c>
      <c r="Q5255" s="327">
        <v>4962</v>
      </c>
      <c r="R5255" s="326">
        <v>4.0219999849796302E-2</v>
      </c>
      <c r="S5255" s="325"/>
    </row>
    <row r="5256" spans="1:19" x14ac:dyDescent="0.25">
      <c r="A5256" t="s">
        <v>478</v>
      </c>
      <c r="B5256" t="s">
        <v>284</v>
      </c>
      <c r="C5256" t="s">
        <v>309</v>
      </c>
      <c r="D5256" t="s">
        <v>477</v>
      </c>
      <c r="E5256" t="s">
        <v>200</v>
      </c>
      <c r="F5256" t="s">
        <v>240</v>
      </c>
      <c r="G5256" s="133">
        <v>9</v>
      </c>
      <c r="H5256" t="s">
        <v>246</v>
      </c>
      <c r="I5256" t="s">
        <v>525</v>
      </c>
      <c r="J5256" t="s">
        <v>528</v>
      </c>
      <c r="K5256" s="327">
        <v>299</v>
      </c>
      <c r="L5256" s="326">
        <v>0.14129999279975891</v>
      </c>
      <c r="N5256" s="327">
        <v>1187</v>
      </c>
      <c r="O5256" s="326">
        <v>0.12616999447345731</v>
      </c>
      <c r="Q5256" s="327">
        <v>15699</v>
      </c>
      <c r="R5256" s="326">
        <v>0.12724000215530401</v>
      </c>
      <c r="S5256" s="325"/>
    </row>
    <row r="5257" spans="1:19" x14ac:dyDescent="0.25">
      <c r="A5257" t="s">
        <v>478</v>
      </c>
      <c r="B5257" t="s">
        <v>284</v>
      </c>
      <c r="C5257" t="s">
        <v>309</v>
      </c>
      <c r="D5257" t="s">
        <v>477</v>
      </c>
      <c r="E5257" t="s">
        <v>200</v>
      </c>
      <c r="F5257" t="s">
        <v>240</v>
      </c>
      <c r="G5257">
        <v>9</v>
      </c>
      <c r="H5257" t="s">
        <v>246</v>
      </c>
      <c r="I5257" t="s">
        <v>525</v>
      </c>
      <c r="J5257" t="s">
        <v>527</v>
      </c>
      <c r="K5257" s="142">
        <v>578</v>
      </c>
      <c r="L5257" s="326">
        <v>0.27316001057624822</v>
      </c>
      <c r="N5257" s="142">
        <v>2404</v>
      </c>
      <c r="O5257" s="326">
        <v>0.25552999973297119</v>
      </c>
      <c r="Q5257" s="142">
        <v>30576</v>
      </c>
      <c r="R5257" s="326">
        <v>0.2478100061416626</v>
      </c>
    </row>
    <row r="5258" spans="1:19" x14ac:dyDescent="0.25">
      <c r="A5258" t="s">
        <v>478</v>
      </c>
      <c r="B5258" t="s">
        <v>284</v>
      </c>
      <c r="C5258" t="s">
        <v>309</v>
      </c>
      <c r="D5258" t="s">
        <v>477</v>
      </c>
      <c r="E5258" t="s">
        <v>200</v>
      </c>
      <c r="F5258" t="s">
        <v>240</v>
      </c>
      <c r="G5258" s="133">
        <v>9</v>
      </c>
      <c r="H5258" t="s">
        <v>246</v>
      </c>
      <c r="I5258" t="s">
        <v>525</v>
      </c>
      <c r="J5258" t="s">
        <v>526</v>
      </c>
      <c r="K5258" s="327">
        <v>538</v>
      </c>
      <c r="L5258" s="326">
        <v>0.25424998998641968</v>
      </c>
      <c r="N5258" s="327">
        <v>2392</v>
      </c>
      <c r="O5258" s="326">
        <v>0.25424998998641968</v>
      </c>
      <c r="Q5258" s="327">
        <v>30917</v>
      </c>
      <c r="R5258" s="326">
        <v>0.25056999921798712</v>
      </c>
      <c r="S5258" s="325"/>
    </row>
    <row r="5259" spans="1:19" x14ac:dyDescent="0.25">
      <c r="A5259" t="s">
        <v>478</v>
      </c>
      <c r="B5259" t="s">
        <v>284</v>
      </c>
      <c r="C5259" t="s">
        <v>309</v>
      </c>
      <c r="D5259" t="s">
        <v>477</v>
      </c>
      <c r="E5259" t="s">
        <v>200</v>
      </c>
      <c r="F5259" t="s">
        <v>240</v>
      </c>
      <c r="G5259">
        <v>9</v>
      </c>
      <c r="H5259" t="s">
        <v>246</v>
      </c>
      <c r="I5259" t="s">
        <v>525</v>
      </c>
      <c r="J5259" t="s">
        <v>259</v>
      </c>
      <c r="K5259" s="142">
        <v>375</v>
      </c>
      <c r="L5259" s="326">
        <v>0.1772200018167496</v>
      </c>
      <c r="N5259" s="142">
        <v>1772</v>
      </c>
      <c r="O5259" s="326">
        <v>0.18835000693798071</v>
      </c>
      <c r="Q5259" s="142">
        <v>23351</v>
      </c>
      <c r="R5259" s="326">
        <v>0.18925000727176669</v>
      </c>
    </row>
    <row r="5260" spans="1:19" x14ac:dyDescent="0.25">
      <c r="A5260" t="s">
        <v>478</v>
      </c>
      <c r="B5260" t="s">
        <v>284</v>
      </c>
      <c r="C5260" t="s">
        <v>309</v>
      </c>
      <c r="D5260" t="s">
        <v>477</v>
      </c>
      <c r="E5260" t="s">
        <v>200</v>
      </c>
      <c r="F5260" t="s">
        <v>240</v>
      </c>
      <c r="G5260" s="133">
        <v>9</v>
      </c>
      <c r="H5260" t="s">
        <v>246</v>
      </c>
      <c r="I5260" t="s">
        <v>525</v>
      </c>
      <c r="J5260" t="s">
        <v>260</v>
      </c>
      <c r="K5260" s="327">
        <v>243</v>
      </c>
      <c r="L5260" s="326">
        <v>0.1148400008678436</v>
      </c>
      <c r="N5260" s="327">
        <v>1227</v>
      </c>
      <c r="O5260" s="326">
        <v>0.13041999936103821</v>
      </c>
      <c r="Q5260" s="327">
        <v>17285</v>
      </c>
      <c r="R5260" s="326">
        <v>0.14009000360965729</v>
      </c>
      <c r="S5260" s="325"/>
    </row>
    <row r="5261" spans="1:19" x14ac:dyDescent="0.25">
      <c r="A5261" t="s">
        <v>478</v>
      </c>
      <c r="B5261" t="s">
        <v>284</v>
      </c>
      <c r="C5261" t="s">
        <v>309</v>
      </c>
      <c r="D5261" t="s">
        <v>477</v>
      </c>
      <c r="E5261" t="s">
        <v>200</v>
      </c>
      <c r="F5261" t="s">
        <v>240</v>
      </c>
      <c r="G5261" s="133">
        <v>9</v>
      </c>
      <c r="H5261" t="s">
        <v>246</v>
      </c>
      <c r="I5261" t="s">
        <v>521</v>
      </c>
      <c r="J5261" t="s">
        <v>524</v>
      </c>
      <c r="K5261" s="327">
        <v>1767</v>
      </c>
      <c r="L5261" s="326">
        <v>0.83507001399993896</v>
      </c>
      <c r="M5261" s="326">
        <v>0.87129998207092285</v>
      </c>
      <c r="N5261" s="327">
        <v>7770</v>
      </c>
      <c r="O5261" s="326">
        <v>0.82589000463485718</v>
      </c>
      <c r="P5261" s="326">
        <v>0.85506999492645264</v>
      </c>
      <c r="Q5261" s="327">
        <v>99716</v>
      </c>
      <c r="R5261" s="326">
        <v>0.80817002058029175</v>
      </c>
      <c r="S5261" s="325">
        <v>0.84360998868942261</v>
      </c>
    </row>
    <row r="5262" spans="1:19" x14ac:dyDescent="0.25">
      <c r="A5262" t="s">
        <v>478</v>
      </c>
      <c r="B5262" t="s">
        <v>284</v>
      </c>
      <c r="C5262" t="s">
        <v>309</v>
      </c>
      <c r="D5262" t="s">
        <v>477</v>
      </c>
      <c r="E5262" t="s">
        <v>200</v>
      </c>
      <c r="F5262" t="s">
        <v>240</v>
      </c>
      <c r="G5262" s="133">
        <v>9</v>
      </c>
      <c r="H5262" t="s">
        <v>246</v>
      </c>
      <c r="I5262" t="s">
        <v>521</v>
      </c>
      <c r="J5262" t="s">
        <v>523</v>
      </c>
      <c r="K5262" s="327">
        <v>153</v>
      </c>
      <c r="L5262" s="326">
        <v>7.2310000658035278E-2</v>
      </c>
      <c r="M5262" s="326">
        <v>7.5439997017383575E-2</v>
      </c>
      <c r="N5262" s="327">
        <v>767</v>
      </c>
      <c r="O5262" s="326">
        <v>8.1529997289180756E-2</v>
      </c>
      <c r="P5262" s="326">
        <v>8.4409996867179871E-2</v>
      </c>
      <c r="Q5262" s="327">
        <v>10969</v>
      </c>
      <c r="R5262" s="326">
        <v>8.8899999856948853E-2</v>
      </c>
      <c r="S5262" s="325">
        <v>9.2799998819828033E-2</v>
      </c>
    </row>
    <row r="5263" spans="1:19" x14ac:dyDescent="0.25">
      <c r="A5263" t="s">
        <v>478</v>
      </c>
      <c r="B5263" t="s">
        <v>284</v>
      </c>
      <c r="C5263" t="s">
        <v>309</v>
      </c>
      <c r="D5263" t="s">
        <v>477</v>
      </c>
      <c r="E5263" t="s">
        <v>200</v>
      </c>
      <c r="F5263" t="s">
        <v>240</v>
      </c>
      <c r="G5263" s="133">
        <v>9</v>
      </c>
      <c r="H5263" t="s">
        <v>246</v>
      </c>
      <c r="I5263" t="s">
        <v>521</v>
      </c>
      <c r="J5263" t="s">
        <v>522</v>
      </c>
      <c r="K5263" s="327">
        <v>108</v>
      </c>
      <c r="L5263" s="326">
        <v>5.1040001213550568E-2</v>
      </c>
      <c r="M5263" s="326">
        <v>5.324999988079071E-2</v>
      </c>
      <c r="N5263" s="327">
        <v>550</v>
      </c>
      <c r="O5263" s="326">
        <v>5.8460000902414322E-2</v>
      </c>
      <c r="P5263" s="326">
        <v>6.0529999434947968E-2</v>
      </c>
      <c r="Q5263" s="327">
        <v>7517</v>
      </c>
      <c r="R5263" s="326">
        <v>6.0920000076293952E-2</v>
      </c>
      <c r="S5263" s="325">
        <v>6.3589997589588165E-2</v>
      </c>
    </row>
    <row r="5264" spans="1:19" x14ac:dyDescent="0.25">
      <c r="A5264" t="s">
        <v>478</v>
      </c>
      <c r="B5264" t="s">
        <v>284</v>
      </c>
      <c r="C5264" t="s">
        <v>309</v>
      </c>
      <c r="D5264" t="s">
        <v>477</v>
      </c>
      <c r="E5264" t="s">
        <v>200</v>
      </c>
      <c r="F5264" t="s">
        <v>240</v>
      </c>
      <c r="G5264" s="133">
        <v>9</v>
      </c>
      <c r="H5264" t="s">
        <v>246</v>
      </c>
      <c r="I5264" t="s">
        <v>521</v>
      </c>
      <c r="J5264" t="s">
        <v>438</v>
      </c>
      <c r="K5264" s="327">
        <v>88</v>
      </c>
      <c r="L5264" s="326">
        <v>4.1590001434087753E-2</v>
      </c>
      <c r="N5264" s="327">
        <v>321</v>
      </c>
      <c r="O5264" s="326">
        <v>3.4120000898838043E-2</v>
      </c>
      <c r="Q5264" s="327">
        <v>5183</v>
      </c>
      <c r="R5264" s="326">
        <v>4.2010001838207238E-2</v>
      </c>
      <c r="S5264" s="325"/>
    </row>
    <row r="5265" spans="1:19" x14ac:dyDescent="0.25">
      <c r="A5265" t="s">
        <v>478</v>
      </c>
      <c r="B5265" t="s">
        <v>284</v>
      </c>
      <c r="C5265" t="s">
        <v>309</v>
      </c>
      <c r="D5265" t="s">
        <v>477</v>
      </c>
      <c r="E5265" t="s">
        <v>200</v>
      </c>
      <c r="F5265" t="s">
        <v>240</v>
      </c>
      <c r="G5265">
        <v>9</v>
      </c>
      <c r="H5265" t="s">
        <v>246</v>
      </c>
      <c r="I5265" t="s">
        <v>517</v>
      </c>
      <c r="J5265" t="s">
        <v>520</v>
      </c>
      <c r="K5265" s="142">
        <v>782</v>
      </c>
      <c r="L5265" s="326">
        <v>0.36956998705863953</v>
      </c>
      <c r="N5265" s="142">
        <v>3364</v>
      </c>
      <c r="O5265" s="326">
        <v>0.35756999254226679</v>
      </c>
      <c r="Q5265" s="142">
        <v>43571</v>
      </c>
      <c r="R5265" s="326">
        <v>0.35313001275062561</v>
      </c>
    </row>
    <row r="5266" spans="1:19" x14ac:dyDescent="0.25">
      <c r="A5266" t="s">
        <v>478</v>
      </c>
      <c r="B5266" t="s">
        <v>284</v>
      </c>
      <c r="C5266" t="s">
        <v>309</v>
      </c>
      <c r="D5266" t="s">
        <v>477</v>
      </c>
      <c r="E5266" t="s">
        <v>200</v>
      </c>
      <c r="F5266" t="s">
        <v>240</v>
      </c>
      <c r="G5266" s="133">
        <v>9</v>
      </c>
      <c r="H5266" t="s">
        <v>246</v>
      </c>
      <c r="I5266" t="s">
        <v>517</v>
      </c>
      <c r="J5266" t="s">
        <v>519</v>
      </c>
      <c r="K5266" s="327">
        <v>589</v>
      </c>
      <c r="L5266" s="326">
        <v>0.27836000919342041</v>
      </c>
      <c r="N5266" s="327">
        <v>2707</v>
      </c>
      <c r="O5266" s="326">
        <v>0.28773000836372381</v>
      </c>
      <c r="Q5266" s="327">
        <v>34904</v>
      </c>
      <c r="R5266" s="326">
        <v>0.28288999199867249</v>
      </c>
      <c r="S5266" s="325"/>
    </row>
    <row r="5267" spans="1:19" x14ac:dyDescent="0.25">
      <c r="A5267" t="s">
        <v>478</v>
      </c>
      <c r="B5267" t="s">
        <v>284</v>
      </c>
      <c r="C5267" t="s">
        <v>309</v>
      </c>
      <c r="D5267" t="s">
        <v>477</v>
      </c>
      <c r="E5267" t="s">
        <v>200</v>
      </c>
      <c r="F5267" t="s">
        <v>240</v>
      </c>
      <c r="G5267" s="133">
        <v>9</v>
      </c>
      <c r="H5267" t="s">
        <v>246</v>
      </c>
      <c r="I5267" t="s">
        <v>517</v>
      </c>
      <c r="J5267" t="s">
        <v>518</v>
      </c>
      <c r="K5267" s="327">
        <v>745</v>
      </c>
      <c r="L5267" s="326">
        <v>0.35207998752593989</v>
      </c>
      <c r="N5267" s="327">
        <v>3337</v>
      </c>
      <c r="O5267" s="326">
        <v>0.3546999990940094</v>
      </c>
      <c r="Q5267" s="327">
        <v>44910</v>
      </c>
      <c r="R5267" s="326">
        <v>0.3639799952507019</v>
      </c>
      <c r="S5267" s="325"/>
    </row>
    <row r="5268" spans="1:19" x14ac:dyDescent="0.25">
      <c r="A5268" t="s">
        <v>478</v>
      </c>
      <c r="B5268" t="s">
        <v>284</v>
      </c>
      <c r="C5268" t="s">
        <v>309</v>
      </c>
      <c r="D5268" t="s">
        <v>477</v>
      </c>
      <c r="E5268" t="s">
        <v>200</v>
      </c>
      <c r="F5268" t="s">
        <v>240</v>
      </c>
      <c r="G5268" s="133">
        <v>9</v>
      </c>
      <c r="H5268" t="s">
        <v>246</v>
      </c>
      <c r="I5268" t="s">
        <v>513</v>
      </c>
      <c r="J5268" t="s">
        <v>516</v>
      </c>
      <c r="K5268" s="327">
        <v>39</v>
      </c>
      <c r="L5268" s="326">
        <v>1.8430000171065331E-2</v>
      </c>
      <c r="M5268" s="326">
        <v>2.3520000278949741E-2</v>
      </c>
      <c r="N5268" s="327">
        <v>253</v>
      </c>
      <c r="O5268" s="326">
        <v>2.6890000328421589E-2</v>
      </c>
      <c r="P5268" s="326">
        <v>3.1939998269081123E-2</v>
      </c>
      <c r="Q5268" s="327">
        <v>4179</v>
      </c>
      <c r="R5268" s="326">
        <v>3.3870000392198563E-2</v>
      </c>
      <c r="S5268" s="325">
        <v>3.8320001214742661E-2</v>
      </c>
    </row>
    <row r="5269" spans="1:19" x14ac:dyDescent="0.25">
      <c r="A5269" t="s">
        <v>478</v>
      </c>
      <c r="B5269" t="s">
        <v>284</v>
      </c>
      <c r="C5269" t="s">
        <v>309</v>
      </c>
      <c r="D5269" t="s">
        <v>477</v>
      </c>
      <c r="E5269" t="s">
        <v>200</v>
      </c>
      <c r="F5269" t="s">
        <v>240</v>
      </c>
      <c r="G5269" s="133">
        <v>9</v>
      </c>
      <c r="H5269" t="s">
        <v>246</v>
      </c>
      <c r="I5269" t="s">
        <v>513</v>
      </c>
      <c r="J5269" t="s">
        <v>515</v>
      </c>
      <c r="K5269" s="327">
        <v>221</v>
      </c>
      <c r="L5269" s="326">
        <v>0.1044400036334991</v>
      </c>
      <c r="M5269" s="326">
        <v>0.13328999280929571</v>
      </c>
      <c r="N5269" s="327">
        <v>910</v>
      </c>
      <c r="O5269" s="326">
        <v>9.6730001270771027E-2</v>
      </c>
      <c r="P5269" s="326">
        <v>0.1148800030350685</v>
      </c>
      <c r="Q5269" s="327">
        <v>13286</v>
      </c>
      <c r="R5269" s="326">
        <v>0.1076800003647804</v>
      </c>
      <c r="S5269" s="325">
        <v>0.12182000279426571</v>
      </c>
    </row>
    <row r="5270" spans="1:19" x14ac:dyDescent="0.25">
      <c r="A5270" t="s">
        <v>478</v>
      </c>
      <c r="B5270" t="s">
        <v>284</v>
      </c>
      <c r="C5270" t="s">
        <v>309</v>
      </c>
      <c r="D5270" t="s">
        <v>477</v>
      </c>
      <c r="E5270" t="s">
        <v>200</v>
      </c>
      <c r="F5270" t="s">
        <v>240</v>
      </c>
      <c r="G5270" s="133">
        <v>9</v>
      </c>
      <c r="H5270" t="s">
        <v>246</v>
      </c>
      <c r="I5270" t="s">
        <v>513</v>
      </c>
      <c r="J5270" t="s">
        <v>514</v>
      </c>
      <c r="K5270" s="327">
        <v>1398</v>
      </c>
      <c r="L5270" s="326">
        <v>0.66067999601364136</v>
      </c>
      <c r="M5270" s="326">
        <v>0.84318000078201294</v>
      </c>
      <c r="N5270" s="327">
        <v>6758</v>
      </c>
      <c r="O5270" s="326">
        <v>0.71832001209259033</v>
      </c>
      <c r="P5270" s="326">
        <v>0.85317999124526978</v>
      </c>
      <c r="Q5270" s="327">
        <v>91601</v>
      </c>
      <c r="R5270" s="326">
        <v>0.74239999055862427</v>
      </c>
      <c r="S5270" s="325">
        <v>0.83986997604370117</v>
      </c>
    </row>
    <row r="5271" spans="1:19" x14ac:dyDescent="0.25">
      <c r="A5271" t="s">
        <v>478</v>
      </c>
      <c r="B5271" t="s">
        <v>284</v>
      </c>
      <c r="C5271" t="s">
        <v>309</v>
      </c>
      <c r="D5271" t="s">
        <v>477</v>
      </c>
      <c r="E5271" t="s">
        <v>200</v>
      </c>
      <c r="F5271" t="s">
        <v>240</v>
      </c>
      <c r="G5271" s="133">
        <v>9</v>
      </c>
      <c r="H5271" t="s">
        <v>246</v>
      </c>
      <c r="I5271" t="s">
        <v>513</v>
      </c>
      <c r="J5271" t="s">
        <v>512</v>
      </c>
      <c r="K5271" s="327">
        <v>458</v>
      </c>
      <c r="L5271" s="326">
        <v>0.21645000576972959</v>
      </c>
      <c r="N5271" s="327">
        <v>1487</v>
      </c>
      <c r="O5271" s="326">
        <v>0.15805999934673309</v>
      </c>
      <c r="Q5271" s="327">
        <v>14319</v>
      </c>
      <c r="R5271" s="326">
        <v>0.11604999750852581</v>
      </c>
      <c r="S5271" s="325"/>
    </row>
    <row r="5272" spans="1:19" x14ac:dyDescent="0.25">
      <c r="A5272" t="s">
        <v>478</v>
      </c>
      <c r="B5272" t="s">
        <v>284</v>
      </c>
      <c r="C5272" t="s">
        <v>309</v>
      </c>
      <c r="D5272" t="s">
        <v>477</v>
      </c>
      <c r="E5272" t="s">
        <v>200</v>
      </c>
      <c r="F5272" t="s">
        <v>240</v>
      </c>
      <c r="G5272" s="133">
        <v>9</v>
      </c>
      <c r="H5272" t="s">
        <v>246</v>
      </c>
      <c r="I5272" t="s">
        <v>575</v>
      </c>
      <c r="J5272" t="s">
        <v>511</v>
      </c>
      <c r="K5272" s="327">
        <v>237</v>
      </c>
      <c r="L5272" s="326">
        <v>0.1120000034570694</v>
      </c>
      <c r="M5272" s="326">
        <v>0.1145500019192696</v>
      </c>
      <c r="N5272" s="327">
        <v>387</v>
      </c>
      <c r="O5272" s="326">
        <v>4.1140001267194748E-2</v>
      </c>
      <c r="P5272" s="326">
        <v>4.4319998472929001E-2</v>
      </c>
      <c r="Q5272" s="327">
        <v>5100</v>
      </c>
      <c r="R5272" s="326">
        <v>4.1329998522996902E-2</v>
      </c>
      <c r="S5272" s="325">
        <v>4.4070001691579819E-2</v>
      </c>
    </row>
    <row r="5273" spans="1:19" x14ac:dyDescent="0.25">
      <c r="A5273" t="s">
        <v>478</v>
      </c>
      <c r="B5273" t="s">
        <v>284</v>
      </c>
      <c r="C5273" t="s">
        <v>309</v>
      </c>
      <c r="D5273" t="s">
        <v>477</v>
      </c>
      <c r="E5273" t="s">
        <v>200</v>
      </c>
      <c r="F5273" t="s">
        <v>240</v>
      </c>
      <c r="G5273">
        <v>9</v>
      </c>
      <c r="H5273" t="s">
        <v>246</v>
      </c>
      <c r="I5273" t="s">
        <v>575</v>
      </c>
      <c r="J5273" t="s">
        <v>510</v>
      </c>
      <c r="K5273" s="142">
        <v>27</v>
      </c>
      <c r="L5273" s="326">
        <v>1.276000030338764E-2</v>
      </c>
      <c r="M5273" s="326">
        <v>1.3050000183284279E-2</v>
      </c>
      <c r="N5273" s="142">
        <v>114</v>
      </c>
      <c r="O5273" s="326">
        <v>1.212000008672476E-2</v>
      </c>
      <c r="P5273" s="326">
        <v>1.3059999793767931E-2</v>
      </c>
      <c r="Q5273" s="142">
        <v>2781</v>
      </c>
      <c r="R5273" s="326">
        <v>2.2539999336004261E-2</v>
      </c>
      <c r="S5273" s="326">
        <v>2.4029999971389771E-2</v>
      </c>
    </row>
    <row r="5274" spans="1:19" x14ac:dyDescent="0.25">
      <c r="A5274" t="s">
        <v>478</v>
      </c>
      <c r="B5274" t="s">
        <v>284</v>
      </c>
      <c r="C5274" t="s">
        <v>309</v>
      </c>
      <c r="D5274" t="s">
        <v>477</v>
      </c>
      <c r="E5274" t="s">
        <v>200</v>
      </c>
      <c r="F5274" t="s">
        <v>240</v>
      </c>
      <c r="G5274" s="133">
        <v>9</v>
      </c>
      <c r="H5274" t="s">
        <v>246</v>
      </c>
      <c r="I5274" t="s">
        <v>575</v>
      </c>
      <c r="J5274" t="s">
        <v>509</v>
      </c>
      <c r="K5274" s="327">
        <v>12</v>
      </c>
      <c r="L5274" s="326">
        <v>5.6699998676776886E-3</v>
      </c>
      <c r="M5274" s="326">
        <v>5.7999999262392521E-3</v>
      </c>
      <c r="N5274" s="327">
        <v>51</v>
      </c>
      <c r="O5274" s="326">
        <v>5.4199998266994953E-3</v>
      </c>
      <c r="P5274" s="326">
        <v>5.8400002308189869E-3</v>
      </c>
      <c r="Q5274" s="327">
        <v>909</v>
      </c>
      <c r="R5274" s="326">
        <v>7.3699997738003731E-3</v>
      </c>
      <c r="S5274" s="325">
        <v>7.8499997034668922E-3</v>
      </c>
    </row>
    <row r="5275" spans="1:19" x14ac:dyDescent="0.25">
      <c r="A5275" t="s">
        <v>478</v>
      </c>
      <c r="B5275" t="s">
        <v>284</v>
      </c>
      <c r="C5275" t="s">
        <v>309</v>
      </c>
      <c r="D5275" t="s">
        <v>477</v>
      </c>
      <c r="E5275" t="s">
        <v>200</v>
      </c>
      <c r="F5275" t="s">
        <v>240</v>
      </c>
      <c r="G5275">
        <v>9</v>
      </c>
      <c r="H5275" t="s">
        <v>246</v>
      </c>
      <c r="I5275" t="s">
        <v>575</v>
      </c>
      <c r="J5275" t="s">
        <v>508</v>
      </c>
      <c r="K5275" s="142">
        <v>32</v>
      </c>
      <c r="L5275" s="326">
        <v>1.5119999647140499E-2</v>
      </c>
      <c r="M5275" s="326">
        <v>1.5469999983906749E-2</v>
      </c>
      <c r="N5275" s="142">
        <v>76</v>
      </c>
      <c r="O5275" s="326">
        <v>8.0800000578165054E-3</v>
      </c>
      <c r="P5275" s="326">
        <v>8.7000001221895218E-3</v>
      </c>
      <c r="Q5275" s="142">
        <v>2219</v>
      </c>
      <c r="R5275" s="326">
        <v>1.7980000004172329E-2</v>
      </c>
      <c r="S5275" s="326">
        <v>1.9169999286532399E-2</v>
      </c>
    </row>
    <row r="5276" spans="1:19" x14ac:dyDescent="0.25">
      <c r="A5276" t="s">
        <v>478</v>
      </c>
      <c r="B5276" t="s">
        <v>284</v>
      </c>
      <c r="C5276" t="s">
        <v>309</v>
      </c>
      <c r="D5276" t="s">
        <v>477</v>
      </c>
      <c r="E5276" t="s">
        <v>200</v>
      </c>
      <c r="F5276" t="s">
        <v>240</v>
      </c>
      <c r="G5276" s="133">
        <v>9</v>
      </c>
      <c r="H5276" t="s">
        <v>246</v>
      </c>
      <c r="I5276" t="s">
        <v>575</v>
      </c>
      <c r="J5276" t="s">
        <v>438</v>
      </c>
      <c r="K5276" s="327">
        <v>47</v>
      </c>
      <c r="L5276" s="326">
        <v>2.221000008285046E-2</v>
      </c>
      <c r="N5276" s="327">
        <v>676</v>
      </c>
      <c r="O5276" s="326">
        <v>7.1850001811981201E-2</v>
      </c>
      <c r="Q5276" s="327">
        <v>7648</v>
      </c>
      <c r="R5276" s="326">
        <v>6.1980001628398902E-2</v>
      </c>
      <c r="S5276" s="325"/>
    </row>
    <row r="5277" spans="1:19" x14ac:dyDescent="0.25">
      <c r="A5277" t="s">
        <v>478</v>
      </c>
      <c r="B5277" t="s">
        <v>284</v>
      </c>
      <c r="C5277" t="s">
        <v>309</v>
      </c>
      <c r="D5277" t="s">
        <v>477</v>
      </c>
      <c r="E5277" t="s">
        <v>200</v>
      </c>
      <c r="F5277" t="s">
        <v>240</v>
      </c>
      <c r="G5277" s="133">
        <v>9</v>
      </c>
      <c r="H5277" t="s">
        <v>246</v>
      </c>
      <c r="I5277" t="s">
        <v>575</v>
      </c>
      <c r="J5277" t="s">
        <v>507</v>
      </c>
      <c r="K5277" s="327">
        <v>1761</v>
      </c>
      <c r="L5277" s="326">
        <v>0.83222997188568115</v>
      </c>
      <c r="M5277" s="326">
        <v>0.85114002227783203</v>
      </c>
      <c r="N5277" s="327">
        <v>8104</v>
      </c>
      <c r="O5277" s="326">
        <v>0.86138999462127686</v>
      </c>
      <c r="P5277" s="326">
        <v>0.92808002233505249</v>
      </c>
      <c r="Q5277" s="327">
        <v>104728</v>
      </c>
      <c r="R5277" s="326">
        <v>0.84878998994827271</v>
      </c>
      <c r="S5277" s="325">
        <v>0.90487998723983765</v>
      </c>
    </row>
    <row r="5278" spans="1:19" x14ac:dyDescent="0.25">
      <c r="A5278" t="s">
        <v>478</v>
      </c>
      <c r="B5278" t="s">
        <v>284</v>
      </c>
      <c r="C5278" t="s">
        <v>309</v>
      </c>
      <c r="D5278" t="s">
        <v>477</v>
      </c>
      <c r="E5278" t="s">
        <v>200</v>
      </c>
      <c r="F5278" t="s">
        <v>240</v>
      </c>
      <c r="G5278" s="133">
        <v>9</v>
      </c>
      <c r="H5278" t="s">
        <v>246</v>
      </c>
      <c r="I5278" t="s">
        <v>576</v>
      </c>
      <c r="J5278" t="s">
        <v>485</v>
      </c>
      <c r="K5278" s="327">
        <v>2</v>
      </c>
      <c r="L5278" s="326">
        <v>9.5000001601874828E-4</v>
      </c>
      <c r="M5278" s="326">
        <v>1</v>
      </c>
      <c r="N5278" s="327">
        <v>2</v>
      </c>
      <c r="O5278" s="326">
        <v>2.0999999833293259E-4</v>
      </c>
      <c r="P5278" s="326">
        <v>1</v>
      </c>
      <c r="Q5278" s="327">
        <v>2</v>
      </c>
      <c r="R5278" s="326">
        <v>1.99999994947575E-5</v>
      </c>
      <c r="S5278" s="325">
        <v>0.5</v>
      </c>
    </row>
    <row r="5279" spans="1:19" x14ac:dyDescent="0.25">
      <c r="A5279" t="s">
        <v>478</v>
      </c>
      <c r="B5279" t="s">
        <v>284</v>
      </c>
      <c r="C5279" t="s">
        <v>309</v>
      </c>
      <c r="D5279" t="s">
        <v>477</v>
      </c>
      <c r="E5279" t="s">
        <v>200</v>
      </c>
      <c r="F5279" t="s">
        <v>240</v>
      </c>
      <c r="G5279" s="133">
        <v>9</v>
      </c>
      <c r="H5279" t="s">
        <v>246</v>
      </c>
      <c r="I5279" t="s">
        <v>576</v>
      </c>
      <c r="J5279" t="s">
        <v>484</v>
      </c>
      <c r="K5279" s="327">
        <v>0</v>
      </c>
      <c r="L5279" s="326">
        <v>0</v>
      </c>
      <c r="M5279" s="326">
        <v>0</v>
      </c>
      <c r="N5279" s="327">
        <v>0</v>
      </c>
      <c r="O5279" s="326">
        <v>0</v>
      </c>
      <c r="P5279" s="326">
        <v>0</v>
      </c>
      <c r="Q5279" s="327">
        <v>2</v>
      </c>
      <c r="R5279" s="326">
        <v>1.99999994947575E-5</v>
      </c>
      <c r="S5279" s="325">
        <v>0.5</v>
      </c>
    </row>
    <row r="5280" spans="1:19" x14ac:dyDescent="0.25">
      <c r="A5280" t="s">
        <v>478</v>
      </c>
      <c r="B5280" t="s">
        <v>284</v>
      </c>
      <c r="C5280" t="s">
        <v>309</v>
      </c>
      <c r="D5280" t="s">
        <v>477</v>
      </c>
      <c r="E5280" t="s">
        <v>200</v>
      </c>
      <c r="F5280" t="s">
        <v>240</v>
      </c>
      <c r="G5280" s="133">
        <v>9</v>
      </c>
      <c r="H5280" t="s">
        <v>246</v>
      </c>
      <c r="I5280" t="s">
        <v>576</v>
      </c>
      <c r="J5280" t="s">
        <v>438</v>
      </c>
      <c r="K5280" s="327">
        <v>2114</v>
      </c>
      <c r="L5280" s="326">
        <v>0.99905002117156982</v>
      </c>
      <c r="N5280" s="327">
        <v>9406</v>
      </c>
      <c r="O5280" s="326">
        <v>0.9997900128364563</v>
      </c>
      <c r="Q5280" s="327">
        <v>123381</v>
      </c>
      <c r="R5280" s="326">
        <v>0.99997001886367798</v>
      </c>
      <c r="S5280" s="325"/>
    </row>
    <row r="5281" spans="1:19" x14ac:dyDescent="0.25">
      <c r="A5281" t="s">
        <v>478</v>
      </c>
      <c r="B5281" t="s">
        <v>284</v>
      </c>
      <c r="C5281" t="s">
        <v>309</v>
      </c>
      <c r="D5281" t="s">
        <v>477</v>
      </c>
      <c r="E5281" t="s">
        <v>200</v>
      </c>
      <c r="F5281" t="s">
        <v>240</v>
      </c>
      <c r="G5281" s="133">
        <v>9</v>
      </c>
      <c r="H5281" t="s">
        <v>246</v>
      </c>
      <c r="I5281" t="s">
        <v>504</v>
      </c>
      <c r="J5281" t="s">
        <v>506</v>
      </c>
      <c r="K5281" s="327">
        <v>458</v>
      </c>
      <c r="L5281" s="326">
        <v>0.21645000576972959</v>
      </c>
      <c r="N5281" s="327">
        <v>1487</v>
      </c>
      <c r="O5281" s="326">
        <v>0.15805999934673309</v>
      </c>
      <c r="Q5281" s="327">
        <v>14319</v>
      </c>
      <c r="R5281" s="326">
        <v>0.11604999750852581</v>
      </c>
      <c r="S5281" s="325"/>
    </row>
    <row r="5282" spans="1:19" x14ac:dyDescent="0.25">
      <c r="A5282" t="s">
        <v>478</v>
      </c>
      <c r="B5282" t="s">
        <v>284</v>
      </c>
      <c r="C5282" t="s">
        <v>309</v>
      </c>
      <c r="D5282" t="s">
        <v>477</v>
      </c>
      <c r="E5282" t="s">
        <v>200</v>
      </c>
      <c r="F5282" t="s">
        <v>240</v>
      </c>
      <c r="G5282" s="133">
        <v>9</v>
      </c>
      <c r="H5282" t="s">
        <v>246</v>
      </c>
      <c r="I5282" t="s">
        <v>504</v>
      </c>
      <c r="J5282" t="s">
        <v>424</v>
      </c>
      <c r="K5282" s="327">
        <v>221</v>
      </c>
      <c r="L5282" s="326">
        <v>0.1044400036334991</v>
      </c>
      <c r="M5282" s="326">
        <v>0.13328999280929571</v>
      </c>
      <c r="N5282" s="327">
        <v>910</v>
      </c>
      <c r="O5282" s="326">
        <v>9.6730001270771027E-2</v>
      </c>
      <c r="P5282" s="326">
        <v>0.1148800030350685</v>
      </c>
      <c r="Q5282" s="327">
        <v>13286</v>
      </c>
      <c r="R5282" s="326">
        <v>0.1076800003647804</v>
      </c>
      <c r="S5282" s="325">
        <v>0.12182000279426571</v>
      </c>
    </row>
    <row r="5283" spans="1:19" x14ac:dyDescent="0.25">
      <c r="A5283" t="s">
        <v>478</v>
      </c>
      <c r="B5283" t="s">
        <v>284</v>
      </c>
      <c r="C5283" t="s">
        <v>309</v>
      </c>
      <c r="D5283" t="s">
        <v>477</v>
      </c>
      <c r="E5283" t="s">
        <v>200</v>
      </c>
      <c r="F5283" t="s">
        <v>240</v>
      </c>
      <c r="G5283" s="133">
        <v>9</v>
      </c>
      <c r="H5283" t="s">
        <v>246</v>
      </c>
      <c r="I5283" t="s">
        <v>504</v>
      </c>
      <c r="J5283" t="s">
        <v>455</v>
      </c>
      <c r="K5283" s="327">
        <v>784</v>
      </c>
      <c r="L5283" s="326">
        <v>0.37051001191139221</v>
      </c>
      <c r="M5283" s="326">
        <v>0.47286000847816467</v>
      </c>
      <c r="N5283" s="327">
        <v>3476</v>
      </c>
      <c r="O5283" s="326">
        <v>0.36947000026702881</v>
      </c>
      <c r="P5283" s="326">
        <v>0.43882998824119568</v>
      </c>
      <c r="Q5283" s="327">
        <v>43045</v>
      </c>
      <c r="R5283" s="326">
        <v>0.34887000918388372</v>
      </c>
      <c r="S5283" s="325">
        <v>0.39467000961303711</v>
      </c>
    </row>
    <row r="5284" spans="1:19" x14ac:dyDescent="0.25">
      <c r="A5284" t="s">
        <v>478</v>
      </c>
      <c r="B5284" t="s">
        <v>284</v>
      </c>
      <c r="C5284" t="s">
        <v>309</v>
      </c>
      <c r="D5284" t="s">
        <v>477</v>
      </c>
      <c r="E5284" t="s">
        <v>200</v>
      </c>
      <c r="F5284" t="s">
        <v>240</v>
      </c>
      <c r="G5284">
        <v>9</v>
      </c>
      <c r="H5284" t="s">
        <v>246</v>
      </c>
      <c r="I5284" t="s">
        <v>504</v>
      </c>
      <c r="J5284" t="s">
        <v>505</v>
      </c>
      <c r="K5284" s="142">
        <v>538</v>
      </c>
      <c r="L5284" s="326">
        <v>0.25424998998641968</v>
      </c>
      <c r="M5284" s="326">
        <v>0.3244900107383728</v>
      </c>
      <c r="N5284" s="142">
        <v>2936</v>
      </c>
      <c r="O5284" s="326">
        <v>0.31207001209259028</v>
      </c>
      <c r="P5284" s="326">
        <v>0.37066000699996948</v>
      </c>
      <c r="Q5284" s="142">
        <v>42835</v>
      </c>
      <c r="R5284" s="326">
        <v>0.34716999530792242</v>
      </c>
      <c r="S5284" s="326">
        <v>0.39274001121521002</v>
      </c>
    </row>
    <row r="5285" spans="1:19" x14ac:dyDescent="0.25">
      <c r="A5285" t="s">
        <v>478</v>
      </c>
      <c r="B5285" t="s">
        <v>284</v>
      </c>
      <c r="C5285" t="s">
        <v>309</v>
      </c>
      <c r="D5285" t="s">
        <v>477</v>
      </c>
      <c r="E5285" t="s">
        <v>200</v>
      </c>
      <c r="F5285" t="s">
        <v>240</v>
      </c>
      <c r="G5285" s="133">
        <v>9</v>
      </c>
      <c r="H5285" t="s">
        <v>246</v>
      </c>
      <c r="I5285" t="s">
        <v>504</v>
      </c>
      <c r="J5285" t="s">
        <v>503</v>
      </c>
      <c r="K5285" s="327">
        <v>115</v>
      </c>
      <c r="L5285" s="326">
        <v>5.4349999874830253E-2</v>
      </c>
      <c r="M5285" s="326">
        <v>6.9360002875328064E-2</v>
      </c>
      <c r="N5285" s="327">
        <v>599</v>
      </c>
      <c r="O5285" s="326">
        <v>6.3670001924037933E-2</v>
      </c>
      <c r="P5285" s="326">
        <v>7.5620003044605255E-2</v>
      </c>
      <c r="Q5285" s="327">
        <v>9900</v>
      </c>
      <c r="R5285" s="326">
        <v>8.0239996314048767E-2</v>
      </c>
      <c r="S5285" s="325">
        <v>9.0769998729228973E-2</v>
      </c>
    </row>
    <row r="5286" spans="1:19" x14ac:dyDescent="0.25">
      <c r="A5286" t="s">
        <v>478</v>
      </c>
      <c r="B5286" t="s">
        <v>284</v>
      </c>
      <c r="C5286" t="s">
        <v>309</v>
      </c>
      <c r="D5286" t="s">
        <v>477</v>
      </c>
      <c r="E5286" t="s">
        <v>200</v>
      </c>
      <c r="F5286" t="s">
        <v>240</v>
      </c>
      <c r="G5286">
        <v>9</v>
      </c>
      <c r="H5286" t="s">
        <v>246</v>
      </c>
      <c r="I5286" t="s">
        <v>501</v>
      </c>
      <c r="J5286" t="s">
        <v>502</v>
      </c>
      <c r="K5286" s="142">
        <v>458</v>
      </c>
      <c r="L5286" s="326">
        <v>0.21645000576972959</v>
      </c>
      <c r="N5286" s="142">
        <v>1487</v>
      </c>
      <c r="O5286" s="326">
        <v>0.15805999934673309</v>
      </c>
      <c r="Q5286" s="142">
        <v>14319</v>
      </c>
      <c r="R5286" s="326">
        <v>0.11604999750852581</v>
      </c>
    </row>
    <row r="5287" spans="1:19" x14ac:dyDescent="0.25">
      <c r="A5287" t="s">
        <v>478</v>
      </c>
      <c r="B5287" t="s">
        <v>284</v>
      </c>
      <c r="C5287" t="s">
        <v>309</v>
      </c>
      <c r="D5287" t="s">
        <v>477</v>
      </c>
      <c r="E5287" t="s">
        <v>200</v>
      </c>
      <c r="F5287" t="s">
        <v>240</v>
      </c>
      <c r="G5287" s="133">
        <v>9</v>
      </c>
      <c r="H5287" t="s">
        <v>246</v>
      </c>
      <c r="I5287" t="s">
        <v>501</v>
      </c>
      <c r="J5287" t="s">
        <v>500</v>
      </c>
      <c r="K5287" s="327">
        <v>1658</v>
      </c>
      <c r="L5287" s="326">
        <v>0.78355002403259277</v>
      </c>
      <c r="M5287" s="326">
        <v>1</v>
      </c>
      <c r="N5287" s="327">
        <v>7921</v>
      </c>
      <c r="O5287" s="326">
        <v>0.84193998575210571</v>
      </c>
      <c r="P5287" s="326">
        <v>1</v>
      </c>
      <c r="Q5287" s="327">
        <v>109066</v>
      </c>
      <c r="R5287" s="326">
        <v>0.88394999504089355</v>
      </c>
      <c r="S5287" s="325">
        <v>1</v>
      </c>
    </row>
    <row r="5288" spans="1:19" x14ac:dyDescent="0.25">
      <c r="A5288" t="s">
        <v>478</v>
      </c>
      <c r="B5288" t="s">
        <v>284</v>
      </c>
      <c r="C5288" t="s">
        <v>309</v>
      </c>
      <c r="D5288" t="s">
        <v>477</v>
      </c>
      <c r="E5288" t="s">
        <v>200</v>
      </c>
      <c r="F5288" t="s">
        <v>240</v>
      </c>
      <c r="G5288">
        <v>9</v>
      </c>
      <c r="H5288" t="s">
        <v>246</v>
      </c>
      <c r="I5288" t="s">
        <v>577</v>
      </c>
      <c r="J5288" t="s">
        <v>493</v>
      </c>
      <c r="K5288" s="142">
        <v>1825</v>
      </c>
      <c r="L5288" s="326">
        <v>0.86247998476028442</v>
      </c>
      <c r="N5288" s="142">
        <v>3808</v>
      </c>
      <c r="O5288" s="326">
        <v>0.40476000308990479</v>
      </c>
      <c r="Q5288" s="142">
        <v>45663</v>
      </c>
      <c r="R5288" s="326">
        <v>0.37009000778198242</v>
      </c>
    </row>
    <row r="5289" spans="1:19" x14ac:dyDescent="0.25">
      <c r="A5289" t="s">
        <v>478</v>
      </c>
      <c r="B5289" t="s">
        <v>284</v>
      </c>
      <c r="C5289" t="s">
        <v>309</v>
      </c>
      <c r="D5289" t="s">
        <v>477</v>
      </c>
      <c r="E5289" t="s">
        <v>200</v>
      </c>
      <c r="F5289" t="s">
        <v>240</v>
      </c>
      <c r="G5289" s="133">
        <v>9</v>
      </c>
      <c r="H5289" t="s">
        <v>246</v>
      </c>
      <c r="I5289" t="s">
        <v>577</v>
      </c>
      <c r="J5289" t="s">
        <v>492</v>
      </c>
      <c r="K5289" s="327">
        <v>228</v>
      </c>
      <c r="L5289" s="326">
        <v>0.1077499985694885</v>
      </c>
      <c r="M5289" s="326">
        <v>0.78351002931594849</v>
      </c>
      <c r="N5289" s="327">
        <v>4394</v>
      </c>
      <c r="O5289" s="326">
        <v>0.4670499861240387</v>
      </c>
      <c r="P5289" s="326">
        <v>0.78464001417160034</v>
      </c>
      <c r="Q5289" s="327">
        <v>63272</v>
      </c>
      <c r="R5289" s="326">
        <v>0.51279997825622559</v>
      </c>
      <c r="S5289" s="325">
        <v>0.81407999992370605</v>
      </c>
    </row>
    <row r="5290" spans="1:19" x14ac:dyDescent="0.25">
      <c r="A5290" t="s">
        <v>478</v>
      </c>
      <c r="B5290" t="s">
        <v>284</v>
      </c>
      <c r="C5290" t="s">
        <v>309</v>
      </c>
      <c r="D5290" t="s">
        <v>477</v>
      </c>
      <c r="E5290" t="s">
        <v>200</v>
      </c>
      <c r="F5290" t="s">
        <v>240</v>
      </c>
      <c r="G5290">
        <v>9</v>
      </c>
      <c r="H5290" t="s">
        <v>246</v>
      </c>
      <c r="I5290" t="s">
        <v>577</v>
      </c>
      <c r="J5290" t="s">
        <v>491</v>
      </c>
      <c r="K5290" s="142">
        <v>46</v>
      </c>
      <c r="L5290" s="326">
        <v>2.1740000694990162E-2</v>
      </c>
      <c r="M5290" s="326">
        <v>0.15807999670505521</v>
      </c>
      <c r="N5290" s="142">
        <v>780</v>
      </c>
      <c r="O5290" s="326">
        <v>8.2910001277923584E-2</v>
      </c>
      <c r="P5290" s="326">
        <v>0.13929000496864319</v>
      </c>
      <c r="Q5290" s="142">
        <v>9186</v>
      </c>
      <c r="R5290" s="326">
        <v>7.4450001120567322E-2</v>
      </c>
      <c r="S5290" s="326">
        <v>0.11818999797105791</v>
      </c>
    </row>
    <row r="5291" spans="1:19" x14ac:dyDescent="0.25">
      <c r="A5291" t="s">
        <v>478</v>
      </c>
      <c r="B5291" t="s">
        <v>284</v>
      </c>
      <c r="C5291" t="s">
        <v>309</v>
      </c>
      <c r="D5291" t="s">
        <v>477</v>
      </c>
      <c r="E5291" t="s">
        <v>200</v>
      </c>
      <c r="F5291" t="s">
        <v>240</v>
      </c>
      <c r="G5291" s="133">
        <v>9</v>
      </c>
      <c r="H5291" t="s">
        <v>246</v>
      </c>
      <c r="I5291" t="s">
        <v>577</v>
      </c>
      <c r="J5291" t="s">
        <v>490</v>
      </c>
      <c r="K5291" s="327">
        <v>8</v>
      </c>
      <c r="L5291" s="326">
        <v>3.7799999117851262E-3</v>
      </c>
      <c r="M5291" s="326">
        <v>2.7489999309182171E-2</v>
      </c>
      <c r="N5291" s="327">
        <v>219</v>
      </c>
      <c r="O5291" s="326">
        <v>2.3280000314116481E-2</v>
      </c>
      <c r="P5291" s="326">
        <v>3.9110001176595688E-2</v>
      </c>
      <c r="Q5291" s="327">
        <v>3071</v>
      </c>
      <c r="R5291" s="326">
        <v>2.489000000059605E-2</v>
      </c>
      <c r="S5291" s="325">
        <v>3.9510000497102737E-2</v>
      </c>
    </row>
    <row r="5292" spans="1:19" x14ac:dyDescent="0.25">
      <c r="A5292" t="s">
        <v>478</v>
      </c>
      <c r="B5292" t="s">
        <v>284</v>
      </c>
      <c r="C5292" t="s">
        <v>309</v>
      </c>
      <c r="D5292" t="s">
        <v>477</v>
      </c>
      <c r="E5292" t="s">
        <v>200</v>
      </c>
      <c r="F5292" t="s">
        <v>240</v>
      </c>
      <c r="G5292" s="133">
        <v>9</v>
      </c>
      <c r="H5292" t="s">
        <v>246</v>
      </c>
      <c r="I5292" t="s">
        <v>577</v>
      </c>
      <c r="J5292" t="s">
        <v>489</v>
      </c>
      <c r="K5292" s="327">
        <v>7</v>
      </c>
      <c r="L5292" s="326">
        <v>3.3100000582635398E-3</v>
      </c>
      <c r="M5292" s="326">
        <v>2.404999919235706E-2</v>
      </c>
      <c r="N5292" s="327">
        <v>167</v>
      </c>
      <c r="O5292" s="326">
        <v>1.775000058114529E-2</v>
      </c>
      <c r="P5292" s="326">
        <v>2.982000075280666E-2</v>
      </c>
      <c r="Q5292" s="327">
        <v>1819</v>
      </c>
      <c r="R5292" s="326">
        <v>1.473999954760075E-2</v>
      </c>
      <c r="S5292" s="325">
        <v>2.339999936521053E-2</v>
      </c>
    </row>
    <row r="5293" spans="1:19" x14ac:dyDescent="0.25">
      <c r="A5293" t="s">
        <v>478</v>
      </c>
      <c r="B5293" t="s">
        <v>284</v>
      </c>
      <c r="C5293" t="s">
        <v>309</v>
      </c>
      <c r="D5293" t="s">
        <v>477</v>
      </c>
      <c r="E5293" t="s">
        <v>200</v>
      </c>
      <c r="F5293" t="s">
        <v>240</v>
      </c>
      <c r="G5293">
        <v>9</v>
      </c>
      <c r="H5293" t="s">
        <v>246</v>
      </c>
      <c r="I5293" t="s">
        <v>577</v>
      </c>
      <c r="J5293" t="s">
        <v>488</v>
      </c>
      <c r="K5293" s="142">
        <v>2</v>
      </c>
      <c r="L5293" s="326">
        <v>9.5000001601874828E-4</v>
      </c>
      <c r="M5293" s="326">
        <v>6.8700001575052738E-3</v>
      </c>
      <c r="N5293" s="142">
        <v>40</v>
      </c>
      <c r="O5293" s="326">
        <v>4.2500002309679994E-3</v>
      </c>
      <c r="P5293" s="326">
        <v>7.1399998851120472E-3</v>
      </c>
      <c r="Q5293" s="142">
        <v>374</v>
      </c>
      <c r="R5293" s="326">
        <v>3.03000002168119E-3</v>
      </c>
      <c r="S5293" s="326">
        <v>4.8099998384714127E-3</v>
      </c>
    </row>
    <row r="5294" spans="1:19" x14ac:dyDescent="0.25">
      <c r="A5294" t="s">
        <v>478</v>
      </c>
      <c r="B5294" t="s">
        <v>284</v>
      </c>
      <c r="C5294" t="s">
        <v>309</v>
      </c>
      <c r="D5294" t="s">
        <v>477</v>
      </c>
      <c r="E5294" t="s">
        <v>200</v>
      </c>
      <c r="F5294" t="s">
        <v>240</v>
      </c>
      <c r="G5294" s="133">
        <v>9</v>
      </c>
      <c r="H5294" t="s">
        <v>246</v>
      </c>
      <c r="I5294" t="s">
        <v>499</v>
      </c>
      <c r="J5294" t="s">
        <v>261</v>
      </c>
      <c r="K5294" s="327">
        <v>2105</v>
      </c>
      <c r="L5294" s="326">
        <v>0.99479997158050537</v>
      </c>
      <c r="N5294" s="327">
        <v>9348</v>
      </c>
      <c r="O5294" s="326">
        <v>0.99361997842788696</v>
      </c>
      <c r="Q5294" s="327">
        <v>122496</v>
      </c>
      <c r="R5294" s="326">
        <v>0.99278998374938965</v>
      </c>
      <c r="S5294" s="325"/>
    </row>
    <row r="5295" spans="1:19" x14ac:dyDescent="0.25">
      <c r="A5295" t="s">
        <v>478</v>
      </c>
      <c r="B5295" t="s">
        <v>284</v>
      </c>
      <c r="C5295" t="s">
        <v>309</v>
      </c>
      <c r="D5295" t="s">
        <v>477</v>
      </c>
      <c r="E5295" t="s">
        <v>200</v>
      </c>
      <c r="F5295" t="s">
        <v>240</v>
      </c>
      <c r="G5295" s="133">
        <v>9</v>
      </c>
      <c r="H5295" t="s">
        <v>246</v>
      </c>
      <c r="I5295" t="s">
        <v>499</v>
      </c>
      <c r="J5295" t="s">
        <v>262</v>
      </c>
      <c r="K5295" s="327">
        <v>11</v>
      </c>
      <c r="L5295" s="326">
        <v>5.2000000141561031E-3</v>
      </c>
      <c r="N5295" s="327">
        <v>60</v>
      </c>
      <c r="O5295" s="326">
        <v>6.380000151693821E-3</v>
      </c>
      <c r="Q5295" s="327">
        <v>889</v>
      </c>
      <c r="R5295" s="326">
        <v>7.2099999524652958E-3</v>
      </c>
      <c r="S5295" s="325"/>
    </row>
    <row r="5296" spans="1:19" x14ac:dyDescent="0.25">
      <c r="A5296" t="s">
        <v>478</v>
      </c>
      <c r="B5296" t="s">
        <v>284</v>
      </c>
      <c r="C5296" t="s">
        <v>309</v>
      </c>
      <c r="D5296" t="s">
        <v>477</v>
      </c>
      <c r="E5296" t="s">
        <v>200</v>
      </c>
      <c r="F5296" t="s">
        <v>240</v>
      </c>
      <c r="G5296" s="133">
        <v>9</v>
      </c>
      <c r="H5296" t="s">
        <v>246</v>
      </c>
      <c r="I5296" t="s">
        <v>578</v>
      </c>
      <c r="J5296" t="s">
        <v>498</v>
      </c>
      <c r="K5296" s="327">
        <v>182</v>
      </c>
      <c r="L5296" s="326">
        <v>8.6010001599788666E-2</v>
      </c>
      <c r="N5296" s="327">
        <v>1266</v>
      </c>
      <c r="O5296" s="326">
        <v>0.1345700025558472</v>
      </c>
      <c r="Q5296" s="327">
        <v>17871</v>
      </c>
      <c r="R5296" s="326">
        <v>0.1448400020599365</v>
      </c>
      <c r="S5296" s="325"/>
    </row>
    <row r="5297" spans="1:19" x14ac:dyDescent="0.25">
      <c r="A5297" t="s">
        <v>478</v>
      </c>
      <c r="B5297" t="s">
        <v>284</v>
      </c>
      <c r="C5297" t="s">
        <v>309</v>
      </c>
      <c r="D5297" t="s">
        <v>477</v>
      </c>
      <c r="E5297" t="s">
        <v>200</v>
      </c>
      <c r="F5297" t="s">
        <v>240</v>
      </c>
      <c r="G5297">
        <v>9</v>
      </c>
      <c r="H5297" t="s">
        <v>246</v>
      </c>
      <c r="I5297" t="s">
        <v>578</v>
      </c>
      <c r="J5297" t="s">
        <v>497</v>
      </c>
      <c r="K5297" s="142">
        <v>303</v>
      </c>
      <c r="L5297" s="326">
        <v>0.1431899964809418</v>
      </c>
      <c r="N5297" s="142">
        <v>1592</v>
      </c>
      <c r="O5297" s="326">
        <v>0.16922000050544739</v>
      </c>
      <c r="Q5297" s="142">
        <v>21943</v>
      </c>
      <c r="R5297" s="326">
        <v>0.17783999443054199</v>
      </c>
    </row>
    <row r="5298" spans="1:19" x14ac:dyDescent="0.25">
      <c r="A5298" t="s">
        <v>478</v>
      </c>
      <c r="B5298" t="s">
        <v>284</v>
      </c>
      <c r="C5298" t="s">
        <v>309</v>
      </c>
      <c r="D5298" t="s">
        <v>477</v>
      </c>
      <c r="E5298" t="s">
        <v>200</v>
      </c>
      <c r="F5298" t="s">
        <v>240</v>
      </c>
      <c r="G5298" s="133">
        <v>9</v>
      </c>
      <c r="H5298" t="s">
        <v>246</v>
      </c>
      <c r="I5298" t="s">
        <v>578</v>
      </c>
      <c r="J5298" t="s">
        <v>496</v>
      </c>
      <c r="K5298" s="327">
        <v>337</v>
      </c>
      <c r="L5298" s="326">
        <v>0.15926000475883481</v>
      </c>
      <c r="N5298" s="327">
        <v>1808</v>
      </c>
      <c r="O5298" s="326">
        <v>0.19217999279499051</v>
      </c>
      <c r="Q5298" s="327">
        <v>25988</v>
      </c>
      <c r="R5298" s="326">
        <v>0.21062999963760379</v>
      </c>
      <c r="S5298" s="325"/>
    </row>
    <row r="5299" spans="1:19" x14ac:dyDescent="0.25">
      <c r="A5299" t="s">
        <v>478</v>
      </c>
      <c r="B5299" t="s">
        <v>284</v>
      </c>
      <c r="C5299" t="s">
        <v>309</v>
      </c>
      <c r="D5299" t="s">
        <v>477</v>
      </c>
      <c r="E5299" t="s">
        <v>200</v>
      </c>
      <c r="F5299" t="s">
        <v>240</v>
      </c>
      <c r="G5299" s="133">
        <v>9</v>
      </c>
      <c r="H5299" t="s">
        <v>246</v>
      </c>
      <c r="I5299" t="s">
        <v>578</v>
      </c>
      <c r="J5299" t="s">
        <v>495</v>
      </c>
      <c r="K5299" s="327">
        <v>609</v>
      </c>
      <c r="L5299" s="326">
        <v>0.28780999779701227</v>
      </c>
      <c r="N5299" s="327">
        <v>2323</v>
      </c>
      <c r="O5299" s="326">
        <v>0.24692000448703769</v>
      </c>
      <c r="Q5299" s="327">
        <v>27975</v>
      </c>
      <c r="R5299" s="326">
        <v>0.22673000395298001</v>
      </c>
      <c r="S5299" s="325"/>
    </row>
    <row r="5300" spans="1:19" x14ac:dyDescent="0.25">
      <c r="A5300" t="s">
        <v>478</v>
      </c>
      <c r="B5300" t="s">
        <v>284</v>
      </c>
      <c r="C5300" t="s">
        <v>309</v>
      </c>
      <c r="D5300" t="s">
        <v>477</v>
      </c>
      <c r="E5300" t="s">
        <v>200</v>
      </c>
      <c r="F5300" t="s">
        <v>240</v>
      </c>
      <c r="G5300">
        <v>9</v>
      </c>
      <c r="H5300" t="s">
        <v>246</v>
      </c>
      <c r="I5300" t="s">
        <v>578</v>
      </c>
      <c r="J5300" t="s">
        <v>494</v>
      </c>
      <c r="K5300" s="142">
        <v>685</v>
      </c>
      <c r="L5300" s="326">
        <v>0.32372000813484192</v>
      </c>
      <c r="N5300" s="142">
        <v>2419</v>
      </c>
      <c r="O5300" s="326">
        <v>0.25712001323699951</v>
      </c>
      <c r="Q5300" s="142">
        <v>29608</v>
      </c>
      <c r="R5300" s="326">
        <v>0.23995999991893771</v>
      </c>
    </row>
    <row r="5301" spans="1:19" x14ac:dyDescent="0.25">
      <c r="A5301" t="s">
        <v>478</v>
      </c>
      <c r="B5301" t="s">
        <v>284</v>
      </c>
      <c r="C5301" t="s">
        <v>309</v>
      </c>
      <c r="D5301" t="s">
        <v>477</v>
      </c>
      <c r="E5301" t="s">
        <v>200</v>
      </c>
      <c r="F5301" t="s">
        <v>240</v>
      </c>
      <c r="G5301">
        <v>9</v>
      </c>
      <c r="H5301" t="s">
        <v>246</v>
      </c>
      <c r="I5301" t="s">
        <v>476</v>
      </c>
      <c r="J5301" t="s">
        <v>482</v>
      </c>
      <c r="K5301" s="142">
        <v>1671</v>
      </c>
      <c r="L5301" s="326">
        <v>0.7896999716758728</v>
      </c>
      <c r="M5301" s="326">
        <v>0.82396000623703003</v>
      </c>
      <c r="N5301" s="142">
        <v>7139</v>
      </c>
      <c r="O5301" s="326">
        <v>0.75881999731063843</v>
      </c>
      <c r="P5301" s="326">
        <v>0.7856299877166748</v>
      </c>
      <c r="Q5301" s="142">
        <v>91484</v>
      </c>
      <c r="R5301" s="326">
        <v>0.74145001173019409</v>
      </c>
      <c r="S5301" s="326">
        <v>0.77395999431610107</v>
      </c>
    </row>
    <row r="5302" spans="1:19" x14ac:dyDescent="0.25">
      <c r="A5302" t="s">
        <v>478</v>
      </c>
      <c r="B5302" t="s">
        <v>284</v>
      </c>
      <c r="C5302" t="s">
        <v>309</v>
      </c>
      <c r="D5302" t="s">
        <v>477</v>
      </c>
      <c r="E5302" t="s">
        <v>200</v>
      </c>
      <c r="F5302" t="s">
        <v>240</v>
      </c>
      <c r="G5302">
        <v>9</v>
      </c>
      <c r="H5302" t="s">
        <v>246</v>
      </c>
      <c r="I5302" t="s">
        <v>476</v>
      </c>
      <c r="J5302" t="s">
        <v>481</v>
      </c>
      <c r="K5302" s="142">
        <v>150</v>
      </c>
      <c r="L5302" s="326">
        <v>7.0890001952648163E-2</v>
      </c>
      <c r="M5302" s="326">
        <v>7.3959998786449432E-2</v>
      </c>
      <c r="N5302" s="142">
        <v>855</v>
      </c>
      <c r="O5302" s="326">
        <v>9.0879999101161957E-2</v>
      </c>
      <c r="P5302" s="326">
        <v>9.4089999794960022E-2</v>
      </c>
      <c r="Q5302" s="142">
        <v>12086</v>
      </c>
      <c r="R5302" s="326">
        <v>9.7949996590614319E-2</v>
      </c>
      <c r="S5302" s="326">
        <v>0.1022500023245811</v>
      </c>
    </row>
    <row r="5303" spans="1:19" x14ac:dyDescent="0.25">
      <c r="A5303" t="s">
        <v>478</v>
      </c>
      <c r="B5303" t="s">
        <v>284</v>
      </c>
      <c r="C5303" t="s">
        <v>309</v>
      </c>
      <c r="D5303" t="s">
        <v>477</v>
      </c>
      <c r="E5303" t="s">
        <v>200</v>
      </c>
      <c r="F5303" t="s">
        <v>240</v>
      </c>
      <c r="G5303">
        <v>9</v>
      </c>
      <c r="H5303" t="s">
        <v>246</v>
      </c>
      <c r="I5303" t="s">
        <v>476</v>
      </c>
      <c r="J5303" t="s">
        <v>480</v>
      </c>
      <c r="K5303" s="142">
        <v>115</v>
      </c>
      <c r="L5303" s="326">
        <v>5.4349999874830253E-2</v>
      </c>
      <c r="M5303" s="326">
        <v>5.6710001081228263E-2</v>
      </c>
      <c r="N5303" s="142">
        <v>624</v>
      </c>
      <c r="O5303" s="326">
        <v>6.6330000758171082E-2</v>
      </c>
      <c r="P5303" s="326">
        <v>6.8669997155666351E-2</v>
      </c>
      <c r="Q5303" s="142">
        <v>8487</v>
      </c>
      <c r="R5303" s="326">
        <v>6.8779997527599335E-2</v>
      </c>
      <c r="S5303" s="326">
        <v>7.1800000965595245E-2</v>
      </c>
    </row>
    <row r="5304" spans="1:19" x14ac:dyDescent="0.25">
      <c r="A5304" t="s">
        <v>478</v>
      </c>
      <c r="B5304" t="s">
        <v>284</v>
      </c>
      <c r="C5304" t="s">
        <v>309</v>
      </c>
      <c r="D5304" t="s">
        <v>477</v>
      </c>
      <c r="E5304" t="s">
        <v>200</v>
      </c>
      <c r="F5304" t="s">
        <v>240</v>
      </c>
      <c r="G5304" s="133">
        <v>9</v>
      </c>
      <c r="H5304" t="s">
        <v>246</v>
      </c>
      <c r="I5304" t="s">
        <v>476</v>
      </c>
      <c r="J5304" t="s">
        <v>479</v>
      </c>
      <c r="K5304" s="327">
        <v>88</v>
      </c>
      <c r="L5304" s="326">
        <v>4.1590001434087753E-2</v>
      </c>
      <c r="N5304" s="327">
        <v>321</v>
      </c>
      <c r="O5304" s="326">
        <v>3.4120000898838043E-2</v>
      </c>
      <c r="Q5304" s="327">
        <v>5183</v>
      </c>
      <c r="R5304" s="326">
        <v>4.2010001838207238E-2</v>
      </c>
      <c r="S5304" s="325"/>
    </row>
    <row r="5305" spans="1:19" x14ac:dyDescent="0.25">
      <c r="A5305" t="s">
        <v>478</v>
      </c>
      <c r="B5305" t="s">
        <v>284</v>
      </c>
      <c r="C5305" t="s">
        <v>309</v>
      </c>
      <c r="D5305" t="s">
        <v>477</v>
      </c>
      <c r="E5305" t="s">
        <v>200</v>
      </c>
      <c r="F5305" t="s">
        <v>240</v>
      </c>
      <c r="G5305" s="133">
        <v>9</v>
      </c>
      <c r="H5305" t="s">
        <v>246</v>
      </c>
      <c r="I5305" t="s">
        <v>476</v>
      </c>
      <c r="J5305" t="s">
        <v>475</v>
      </c>
      <c r="K5305" s="327">
        <v>92</v>
      </c>
      <c r="L5305" s="326">
        <v>4.3480001389980323E-2</v>
      </c>
      <c r="M5305" s="326">
        <v>4.5359998941421509E-2</v>
      </c>
      <c r="N5305" s="327">
        <v>469</v>
      </c>
      <c r="O5305" s="326">
        <v>4.9849998205900192E-2</v>
      </c>
      <c r="P5305" s="326">
        <v>5.1610000431537628E-2</v>
      </c>
      <c r="Q5305" s="327">
        <v>6145</v>
      </c>
      <c r="R5305" s="326">
        <v>4.9800001084804528E-2</v>
      </c>
      <c r="S5305" s="325">
        <v>5.1989998668432243E-2</v>
      </c>
    </row>
    <row r="5306" spans="1:19" x14ac:dyDescent="0.25">
      <c r="A5306" t="s">
        <v>478</v>
      </c>
      <c r="B5306" t="s">
        <v>284</v>
      </c>
      <c r="C5306" t="s">
        <v>309</v>
      </c>
      <c r="D5306" t="s">
        <v>477</v>
      </c>
      <c r="E5306" t="s">
        <v>201</v>
      </c>
      <c r="F5306" t="s">
        <v>241</v>
      </c>
      <c r="G5306" s="133">
        <v>2</v>
      </c>
      <c r="H5306" t="s">
        <v>243</v>
      </c>
      <c r="I5306" t="s">
        <v>525</v>
      </c>
      <c r="J5306" t="s">
        <v>530</v>
      </c>
      <c r="K5306" s="327">
        <v>0</v>
      </c>
      <c r="L5306" s="326">
        <v>0</v>
      </c>
      <c r="N5306" s="327">
        <v>15</v>
      </c>
      <c r="O5306" s="326">
        <v>4.6899998560547829E-3</v>
      </c>
      <c r="Q5306" s="327">
        <v>595</v>
      </c>
      <c r="R5306" s="326">
        <v>4.8199999146163464E-3</v>
      </c>
      <c r="S5306" s="325"/>
    </row>
    <row r="5307" spans="1:19" x14ac:dyDescent="0.25">
      <c r="A5307" t="s">
        <v>478</v>
      </c>
      <c r="B5307" t="s">
        <v>284</v>
      </c>
      <c r="C5307" t="s">
        <v>309</v>
      </c>
      <c r="D5307" t="s">
        <v>477</v>
      </c>
      <c r="E5307" t="s">
        <v>201</v>
      </c>
      <c r="F5307" t="s">
        <v>241</v>
      </c>
      <c r="G5307" s="133">
        <v>2</v>
      </c>
      <c r="H5307" t="s">
        <v>243</v>
      </c>
      <c r="I5307" t="s">
        <v>525</v>
      </c>
      <c r="J5307" t="s">
        <v>529</v>
      </c>
      <c r="K5307" s="327">
        <v>20</v>
      </c>
      <c r="L5307" s="326">
        <v>1.8479999154806141E-2</v>
      </c>
      <c r="N5307" s="327">
        <v>132</v>
      </c>
      <c r="O5307" s="326">
        <v>4.1280001401901252E-2</v>
      </c>
      <c r="Q5307" s="327">
        <v>4962</v>
      </c>
      <c r="R5307" s="326">
        <v>4.0219999849796302E-2</v>
      </c>
      <c r="S5307" s="325"/>
    </row>
    <row r="5308" spans="1:19" x14ac:dyDescent="0.25">
      <c r="A5308" t="s">
        <v>478</v>
      </c>
      <c r="B5308" t="s">
        <v>284</v>
      </c>
      <c r="C5308" t="s">
        <v>309</v>
      </c>
      <c r="D5308" t="s">
        <v>477</v>
      </c>
      <c r="E5308" t="s">
        <v>201</v>
      </c>
      <c r="F5308" t="s">
        <v>241</v>
      </c>
      <c r="G5308" s="133">
        <v>2</v>
      </c>
      <c r="H5308" t="s">
        <v>243</v>
      </c>
      <c r="I5308" t="s">
        <v>525</v>
      </c>
      <c r="J5308" t="s">
        <v>528</v>
      </c>
      <c r="K5308" s="327">
        <v>91</v>
      </c>
      <c r="L5308" s="326">
        <v>8.4100000560283661E-2</v>
      </c>
      <c r="N5308" s="327">
        <v>388</v>
      </c>
      <c r="O5308" s="326">
        <v>0.1213300004601479</v>
      </c>
      <c r="Q5308" s="327">
        <v>15699</v>
      </c>
      <c r="R5308" s="326">
        <v>0.12724000215530401</v>
      </c>
      <c r="S5308" s="325"/>
    </row>
    <row r="5309" spans="1:19" x14ac:dyDescent="0.25">
      <c r="A5309" t="s">
        <v>478</v>
      </c>
      <c r="B5309" t="s">
        <v>284</v>
      </c>
      <c r="C5309" t="s">
        <v>309</v>
      </c>
      <c r="D5309" t="s">
        <v>477</v>
      </c>
      <c r="E5309" t="s">
        <v>201</v>
      </c>
      <c r="F5309" t="s">
        <v>241</v>
      </c>
      <c r="G5309" s="133">
        <v>2</v>
      </c>
      <c r="H5309" t="s">
        <v>243</v>
      </c>
      <c r="I5309" t="s">
        <v>525</v>
      </c>
      <c r="J5309" t="s">
        <v>527</v>
      </c>
      <c r="K5309" s="327">
        <v>274</v>
      </c>
      <c r="L5309" s="326">
        <v>0.25323000550270081</v>
      </c>
      <c r="N5309" s="327">
        <v>705</v>
      </c>
      <c r="O5309" s="326">
        <v>0.22044999897480011</v>
      </c>
      <c r="Q5309" s="327">
        <v>30576</v>
      </c>
      <c r="R5309" s="326">
        <v>0.2478100061416626</v>
      </c>
      <c r="S5309" s="325"/>
    </row>
    <row r="5310" spans="1:19" x14ac:dyDescent="0.25">
      <c r="A5310" t="s">
        <v>478</v>
      </c>
      <c r="B5310" t="s">
        <v>284</v>
      </c>
      <c r="C5310" t="s">
        <v>309</v>
      </c>
      <c r="D5310" t="s">
        <v>477</v>
      </c>
      <c r="E5310" t="s">
        <v>201</v>
      </c>
      <c r="F5310" t="s">
        <v>241</v>
      </c>
      <c r="G5310" s="133">
        <v>2</v>
      </c>
      <c r="H5310" t="s">
        <v>243</v>
      </c>
      <c r="I5310" t="s">
        <v>525</v>
      </c>
      <c r="J5310" t="s">
        <v>526</v>
      </c>
      <c r="K5310" s="327">
        <v>333</v>
      </c>
      <c r="L5310" s="326">
        <v>0.30776000022888178</v>
      </c>
      <c r="N5310" s="327">
        <v>765</v>
      </c>
      <c r="O5310" s="326">
        <v>0.23920999467372889</v>
      </c>
      <c r="Q5310" s="327">
        <v>30917</v>
      </c>
      <c r="R5310" s="326">
        <v>0.25056999921798712</v>
      </c>
      <c r="S5310" s="325"/>
    </row>
    <row r="5311" spans="1:19" x14ac:dyDescent="0.25">
      <c r="A5311" t="s">
        <v>478</v>
      </c>
      <c r="B5311" t="s">
        <v>284</v>
      </c>
      <c r="C5311" t="s">
        <v>309</v>
      </c>
      <c r="D5311" t="s">
        <v>477</v>
      </c>
      <c r="E5311" t="s">
        <v>201</v>
      </c>
      <c r="F5311" t="s">
        <v>241</v>
      </c>
      <c r="G5311" s="133">
        <v>2</v>
      </c>
      <c r="H5311" t="s">
        <v>243</v>
      </c>
      <c r="I5311" t="s">
        <v>525</v>
      </c>
      <c r="J5311" t="s">
        <v>259</v>
      </c>
      <c r="K5311" s="327">
        <v>226</v>
      </c>
      <c r="L5311" s="326">
        <v>0.208869993686676</v>
      </c>
      <c r="N5311" s="327">
        <v>677</v>
      </c>
      <c r="O5311" s="326">
        <v>0.21168999373912811</v>
      </c>
      <c r="Q5311" s="327">
        <v>23351</v>
      </c>
      <c r="R5311" s="326">
        <v>0.18925000727176669</v>
      </c>
      <c r="S5311" s="325"/>
    </row>
    <row r="5312" spans="1:19" x14ac:dyDescent="0.25">
      <c r="A5312" t="s">
        <v>478</v>
      </c>
      <c r="B5312" t="s">
        <v>284</v>
      </c>
      <c r="C5312" t="s">
        <v>309</v>
      </c>
      <c r="D5312" t="s">
        <v>477</v>
      </c>
      <c r="E5312" t="s">
        <v>201</v>
      </c>
      <c r="F5312" t="s">
        <v>241</v>
      </c>
      <c r="G5312" s="133">
        <v>2</v>
      </c>
      <c r="H5312" t="s">
        <v>243</v>
      </c>
      <c r="I5312" t="s">
        <v>525</v>
      </c>
      <c r="J5312" t="s">
        <v>260</v>
      </c>
      <c r="K5312" s="327">
        <v>138</v>
      </c>
      <c r="L5312" s="326">
        <v>0.12754000723361969</v>
      </c>
      <c r="N5312" s="327">
        <v>516</v>
      </c>
      <c r="O5312" s="326">
        <v>0.1613499969244003</v>
      </c>
      <c r="Q5312" s="327">
        <v>17285</v>
      </c>
      <c r="R5312" s="326">
        <v>0.14009000360965729</v>
      </c>
      <c r="S5312" s="325"/>
    </row>
    <row r="5313" spans="1:19" x14ac:dyDescent="0.25">
      <c r="A5313" t="s">
        <v>478</v>
      </c>
      <c r="B5313" t="s">
        <v>284</v>
      </c>
      <c r="C5313" t="s">
        <v>309</v>
      </c>
      <c r="D5313" t="s">
        <v>477</v>
      </c>
      <c r="E5313" t="s">
        <v>201</v>
      </c>
      <c r="F5313" t="s">
        <v>241</v>
      </c>
      <c r="G5313" s="133">
        <v>2</v>
      </c>
      <c r="H5313" t="s">
        <v>243</v>
      </c>
      <c r="I5313" t="s">
        <v>521</v>
      </c>
      <c r="J5313" t="s">
        <v>524</v>
      </c>
      <c r="K5313" s="327">
        <v>909</v>
      </c>
      <c r="L5313" s="326">
        <v>0.84011000394821167</v>
      </c>
      <c r="M5313" s="326">
        <v>0.85272002220153809</v>
      </c>
      <c r="N5313" s="327">
        <v>2556</v>
      </c>
      <c r="O5313" s="326">
        <v>0.79925000667572021</v>
      </c>
      <c r="P5313" s="326">
        <v>0.81090998649597168</v>
      </c>
      <c r="Q5313" s="327">
        <v>99716</v>
      </c>
      <c r="R5313" s="326">
        <v>0.80817002058029175</v>
      </c>
      <c r="S5313" s="325">
        <v>0.84360998868942261</v>
      </c>
    </row>
    <row r="5314" spans="1:19" x14ac:dyDescent="0.25">
      <c r="A5314" t="s">
        <v>478</v>
      </c>
      <c r="B5314" t="s">
        <v>284</v>
      </c>
      <c r="C5314" t="s">
        <v>309</v>
      </c>
      <c r="D5314" t="s">
        <v>477</v>
      </c>
      <c r="E5314" t="s">
        <v>201</v>
      </c>
      <c r="F5314" t="s">
        <v>241</v>
      </c>
      <c r="G5314">
        <v>2</v>
      </c>
      <c r="H5314" t="s">
        <v>243</v>
      </c>
      <c r="I5314" t="s">
        <v>521</v>
      </c>
      <c r="J5314" t="s">
        <v>523</v>
      </c>
      <c r="K5314" s="142">
        <v>101</v>
      </c>
      <c r="L5314" s="326">
        <v>9.335000067949295E-2</v>
      </c>
      <c r="M5314" s="326">
        <v>9.4750002026557922E-2</v>
      </c>
      <c r="N5314" s="142">
        <v>348</v>
      </c>
      <c r="O5314" s="326">
        <v>0.10881999880075451</v>
      </c>
      <c r="P5314" s="326">
        <v>0.1104099974036217</v>
      </c>
      <c r="Q5314" s="142">
        <v>10969</v>
      </c>
      <c r="R5314" s="326">
        <v>8.8899999856948853E-2</v>
      </c>
      <c r="S5314" s="326">
        <v>9.2799998819828033E-2</v>
      </c>
    </row>
    <row r="5315" spans="1:19" x14ac:dyDescent="0.25">
      <c r="A5315" t="s">
        <v>478</v>
      </c>
      <c r="B5315" t="s">
        <v>284</v>
      </c>
      <c r="C5315" t="s">
        <v>309</v>
      </c>
      <c r="D5315" t="s">
        <v>477</v>
      </c>
      <c r="E5315" t="s">
        <v>201</v>
      </c>
      <c r="F5315" t="s">
        <v>241</v>
      </c>
      <c r="G5315" s="133">
        <v>2</v>
      </c>
      <c r="H5315" t="s">
        <v>243</v>
      </c>
      <c r="I5315" t="s">
        <v>521</v>
      </c>
      <c r="J5315" t="s">
        <v>522</v>
      </c>
      <c r="K5315" s="327">
        <v>56</v>
      </c>
      <c r="L5315" s="326">
        <v>5.1759999245405197E-2</v>
      </c>
      <c r="M5315" s="326">
        <v>5.2530001848936081E-2</v>
      </c>
      <c r="N5315" s="327">
        <v>248</v>
      </c>
      <c r="O5315" s="326">
        <v>7.7550001442432404E-2</v>
      </c>
      <c r="P5315" s="326">
        <v>7.8680001199245453E-2</v>
      </c>
      <c r="Q5315" s="327">
        <v>7517</v>
      </c>
      <c r="R5315" s="326">
        <v>6.0920000076293952E-2</v>
      </c>
      <c r="S5315" s="325">
        <v>6.3589997589588165E-2</v>
      </c>
    </row>
    <row r="5316" spans="1:19" x14ac:dyDescent="0.25">
      <c r="A5316" t="s">
        <v>478</v>
      </c>
      <c r="B5316" t="s">
        <v>284</v>
      </c>
      <c r="C5316" t="s">
        <v>309</v>
      </c>
      <c r="D5316" t="s">
        <v>477</v>
      </c>
      <c r="E5316" t="s">
        <v>201</v>
      </c>
      <c r="F5316" t="s">
        <v>241</v>
      </c>
      <c r="G5316">
        <v>2</v>
      </c>
      <c r="H5316" t="s">
        <v>243</v>
      </c>
      <c r="I5316" t="s">
        <v>521</v>
      </c>
      <c r="J5316" t="s">
        <v>438</v>
      </c>
      <c r="K5316" s="142">
        <v>16</v>
      </c>
      <c r="L5316" s="326">
        <v>1.47900003939867E-2</v>
      </c>
      <c r="N5316" s="142">
        <v>46</v>
      </c>
      <c r="O5316" s="326">
        <v>1.437999960035086E-2</v>
      </c>
      <c r="Q5316" s="142">
        <v>5183</v>
      </c>
      <c r="R5316" s="326">
        <v>4.2010001838207238E-2</v>
      </c>
    </row>
    <row r="5317" spans="1:19" x14ac:dyDescent="0.25">
      <c r="A5317" t="s">
        <v>478</v>
      </c>
      <c r="B5317" t="s">
        <v>284</v>
      </c>
      <c r="C5317" t="s">
        <v>309</v>
      </c>
      <c r="D5317" t="s">
        <v>477</v>
      </c>
      <c r="E5317" t="s">
        <v>201</v>
      </c>
      <c r="F5317" t="s">
        <v>241</v>
      </c>
      <c r="G5317" s="133">
        <v>2</v>
      </c>
      <c r="H5317" t="s">
        <v>243</v>
      </c>
      <c r="I5317" t="s">
        <v>517</v>
      </c>
      <c r="J5317" t="s">
        <v>520</v>
      </c>
      <c r="K5317" s="327">
        <v>391</v>
      </c>
      <c r="L5317" s="326">
        <v>0.36136999726295471</v>
      </c>
      <c r="N5317" s="327">
        <v>1159</v>
      </c>
      <c r="O5317" s="326">
        <v>0.36241000890731812</v>
      </c>
      <c r="Q5317" s="327">
        <v>43571</v>
      </c>
      <c r="R5317" s="326">
        <v>0.35313001275062561</v>
      </c>
      <c r="S5317" s="325"/>
    </row>
    <row r="5318" spans="1:19" x14ac:dyDescent="0.25">
      <c r="A5318" t="s">
        <v>478</v>
      </c>
      <c r="B5318" t="s">
        <v>284</v>
      </c>
      <c r="C5318" t="s">
        <v>309</v>
      </c>
      <c r="D5318" t="s">
        <v>477</v>
      </c>
      <c r="E5318" t="s">
        <v>201</v>
      </c>
      <c r="F5318" t="s">
        <v>241</v>
      </c>
      <c r="G5318" s="133">
        <v>2</v>
      </c>
      <c r="H5318" t="s">
        <v>243</v>
      </c>
      <c r="I5318" t="s">
        <v>517</v>
      </c>
      <c r="J5318" t="s">
        <v>519</v>
      </c>
      <c r="K5318" s="327">
        <v>236</v>
      </c>
      <c r="L5318" s="326">
        <v>0.21810999512672419</v>
      </c>
      <c r="N5318" s="327">
        <v>840</v>
      </c>
      <c r="O5318" s="326">
        <v>0.26265999674797058</v>
      </c>
      <c r="Q5318" s="327">
        <v>34904</v>
      </c>
      <c r="R5318" s="326">
        <v>0.28288999199867249</v>
      </c>
      <c r="S5318" s="325"/>
    </row>
    <row r="5319" spans="1:19" x14ac:dyDescent="0.25">
      <c r="A5319" t="s">
        <v>478</v>
      </c>
      <c r="B5319" t="s">
        <v>284</v>
      </c>
      <c r="C5319" t="s">
        <v>309</v>
      </c>
      <c r="D5319" t="s">
        <v>477</v>
      </c>
      <c r="E5319" t="s">
        <v>201</v>
      </c>
      <c r="F5319" t="s">
        <v>241</v>
      </c>
      <c r="G5319" s="133">
        <v>2</v>
      </c>
      <c r="H5319" t="s">
        <v>243</v>
      </c>
      <c r="I5319" t="s">
        <v>517</v>
      </c>
      <c r="J5319" t="s">
        <v>518</v>
      </c>
      <c r="K5319" s="327">
        <v>455</v>
      </c>
      <c r="L5319" s="326">
        <v>0.42052000761032099</v>
      </c>
      <c r="N5319" s="327">
        <v>1199</v>
      </c>
      <c r="O5319" s="326">
        <v>0.37492001056671143</v>
      </c>
      <c r="Q5319" s="327">
        <v>44910</v>
      </c>
      <c r="R5319" s="326">
        <v>0.3639799952507019</v>
      </c>
      <c r="S5319" s="325"/>
    </row>
    <row r="5320" spans="1:19" x14ac:dyDescent="0.25">
      <c r="A5320" t="s">
        <v>478</v>
      </c>
      <c r="B5320" t="s">
        <v>284</v>
      </c>
      <c r="C5320" t="s">
        <v>309</v>
      </c>
      <c r="D5320" t="s">
        <v>477</v>
      </c>
      <c r="E5320" t="s">
        <v>201</v>
      </c>
      <c r="F5320" t="s">
        <v>241</v>
      </c>
      <c r="G5320" s="133">
        <v>2</v>
      </c>
      <c r="H5320" t="s">
        <v>243</v>
      </c>
      <c r="I5320" t="s">
        <v>513</v>
      </c>
      <c r="J5320" t="s">
        <v>516</v>
      </c>
      <c r="K5320" s="327">
        <v>23</v>
      </c>
      <c r="L5320" s="326">
        <v>2.1260000765323639E-2</v>
      </c>
      <c r="M5320" s="326">
        <v>2.1640000864863399E-2</v>
      </c>
      <c r="N5320" s="327">
        <v>108</v>
      </c>
      <c r="O5320" s="326">
        <v>3.3769998699426651E-2</v>
      </c>
      <c r="P5320" s="326">
        <v>3.5130001604557037E-2</v>
      </c>
      <c r="Q5320" s="327">
        <v>4179</v>
      </c>
      <c r="R5320" s="326">
        <v>3.3870000392198563E-2</v>
      </c>
      <c r="S5320" s="325">
        <v>3.8320001214742661E-2</v>
      </c>
    </row>
    <row r="5321" spans="1:19" x14ac:dyDescent="0.25">
      <c r="A5321" t="s">
        <v>478</v>
      </c>
      <c r="B5321" t="s">
        <v>284</v>
      </c>
      <c r="C5321" t="s">
        <v>309</v>
      </c>
      <c r="D5321" t="s">
        <v>477</v>
      </c>
      <c r="E5321" t="s">
        <v>201</v>
      </c>
      <c r="F5321" t="s">
        <v>241</v>
      </c>
      <c r="G5321" s="133">
        <v>2</v>
      </c>
      <c r="H5321" t="s">
        <v>243</v>
      </c>
      <c r="I5321" t="s">
        <v>513</v>
      </c>
      <c r="J5321" t="s">
        <v>515</v>
      </c>
      <c r="K5321" s="327">
        <v>155</v>
      </c>
      <c r="L5321" s="326">
        <v>0.1432500034570694</v>
      </c>
      <c r="M5321" s="326">
        <v>0.14580999314785001</v>
      </c>
      <c r="N5321" s="327">
        <v>330</v>
      </c>
      <c r="O5321" s="326">
        <v>0.1031899973750114</v>
      </c>
      <c r="P5321" s="326">
        <v>0.1073499992489815</v>
      </c>
      <c r="Q5321" s="327">
        <v>13286</v>
      </c>
      <c r="R5321" s="326">
        <v>0.1076800003647804</v>
      </c>
      <c r="S5321" s="325">
        <v>0.12182000279426571</v>
      </c>
    </row>
    <row r="5322" spans="1:19" x14ac:dyDescent="0.25">
      <c r="A5322" t="s">
        <v>478</v>
      </c>
      <c r="B5322" t="s">
        <v>284</v>
      </c>
      <c r="C5322" t="s">
        <v>309</v>
      </c>
      <c r="D5322" t="s">
        <v>477</v>
      </c>
      <c r="E5322" t="s">
        <v>201</v>
      </c>
      <c r="F5322" t="s">
        <v>241</v>
      </c>
      <c r="G5322" s="133">
        <v>2</v>
      </c>
      <c r="H5322" t="s">
        <v>243</v>
      </c>
      <c r="I5322" t="s">
        <v>513</v>
      </c>
      <c r="J5322" t="s">
        <v>514</v>
      </c>
      <c r="K5322" s="327">
        <v>885</v>
      </c>
      <c r="L5322" s="326">
        <v>0.81792998313903809</v>
      </c>
      <c r="M5322" s="326">
        <v>0.83254998922348022</v>
      </c>
      <c r="N5322" s="327">
        <v>2636</v>
      </c>
      <c r="O5322" s="326">
        <v>0.82427000999450684</v>
      </c>
      <c r="P5322" s="326">
        <v>0.85750997066497803</v>
      </c>
      <c r="Q5322" s="327">
        <v>91601</v>
      </c>
      <c r="R5322" s="326">
        <v>0.74239999055862427</v>
      </c>
      <c r="S5322" s="325">
        <v>0.83986997604370117</v>
      </c>
    </row>
    <row r="5323" spans="1:19" x14ac:dyDescent="0.25">
      <c r="A5323" t="s">
        <v>478</v>
      </c>
      <c r="B5323" t="s">
        <v>284</v>
      </c>
      <c r="C5323" t="s">
        <v>309</v>
      </c>
      <c r="D5323" t="s">
        <v>477</v>
      </c>
      <c r="E5323" t="s">
        <v>201</v>
      </c>
      <c r="F5323" t="s">
        <v>241</v>
      </c>
      <c r="G5323">
        <v>2</v>
      </c>
      <c r="H5323" t="s">
        <v>243</v>
      </c>
      <c r="I5323" t="s">
        <v>513</v>
      </c>
      <c r="J5323" t="s">
        <v>512</v>
      </c>
      <c r="K5323" s="142">
        <v>19</v>
      </c>
      <c r="L5323" s="326">
        <v>1.755999960005283E-2</v>
      </c>
      <c r="N5323" s="142">
        <v>124</v>
      </c>
      <c r="O5323" s="326">
        <v>3.8770001381635673E-2</v>
      </c>
      <c r="Q5323" s="142">
        <v>14319</v>
      </c>
      <c r="R5323" s="326">
        <v>0.11604999750852581</v>
      </c>
    </row>
    <row r="5324" spans="1:19" x14ac:dyDescent="0.25">
      <c r="A5324" t="s">
        <v>478</v>
      </c>
      <c r="B5324" t="s">
        <v>284</v>
      </c>
      <c r="C5324" t="s">
        <v>309</v>
      </c>
      <c r="D5324" t="s">
        <v>477</v>
      </c>
      <c r="E5324" t="s">
        <v>201</v>
      </c>
      <c r="F5324" t="s">
        <v>241</v>
      </c>
      <c r="G5324">
        <v>2</v>
      </c>
      <c r="H5324" t="s">
        <v>243</v>
      </c>
      <c r="I5324" t="s">
        <v>575</v>
      </c>
      <c r="J5324" t="s">
        <v>511</v>
      </c>
      <c r="K5324" s="142">
        <v>11</v>
      </c>
      <c r="L5324" s="326">
        <v>1.016999967396259E-2</v>
      </c>
      <c r="M5324" s="326">
        <v>1.0529999621212481E-2</v>
      </c>
      <c r="N5324" s="142">
        <v>113</v>
      </c>
      <c r="O5324" s="326">
        <v>3.5330001264810562E-2</v>
      </c>
      <c r="P5324" s="326">
        <v>3.6019999533891678E-2</v>
      </c>
      <c r="Q5324" s="142">
        <v>5100</v>
      </c>
      <c r="R5324" s="326">
        <v>4.1329998522996902E-2</v>
      </c>
      <c r="S5324" s="326">
        <v>4.4070001691579819E-2</v>
      </c>
    </row>
    <row r="5325" spans="1:19" x14ac:dyDescent="0.25">
      <c r="A5325" t="s">
        <v>478</v>
      </c>
      <c r="B5325" t="s">
        <v>284</v>
      </c>
      <c r="C5325" t="s">
        <v>309</v>
      </c>
      <c r="D5325" t="s">
        <v>477</v>
      </c>
      <c r="E5325" t="s">
        <v>201</v>
      </c>
      <c r="F5325" t="s">
        <v>241</v>
      </c>
      <c r="G5325" s="133">
        <v>2</v>
      </c>
      <c r="H5325" t="s">
        <v>243</v>
      </c>
      <c r="I5325" t="s">
        <v>575</v>
      </c>
      <c r="J5325" t="s">
        <v>510</v>
      </c>
      <c r="K5325" s="327">
        <v>2</v>
      </c>
      <c r="L5325" s="326">
        <v>1.850000000558794E-3</v>
      </c>
      <c r="M5325" s="326">
        <v>1.909999991767108E-3</v>
      </c>
      <c r="N5325" s="327">
        <v>12</v>
      </c>
      <c r="O5325" s="326">
        <v>3.7499999161809679E-3</v>
      </c>
      <c r="P5325" s="326">
        <v>3.830000059679151E-3</v>
      </c>
      <c r="Q5325" s="327">
        <v>2781</v>
      </c>
      <c r="R5325" s="326">
        <v>2.2539999336004261E-2</v>
      </c>
      <c r="S5325" s="325">
        <v>2.4029999971389771E-2</v>
      </c>
    </row>
    <row r="5326" spans="1:19" x14ac:dyDescent="0.25">
      <c r="A5326" t="s">
        <v>478</v>
      </c>
      <c r="B5326" t="s">
        <v>284</v>
      </c>
      <c r="C5326" t="s">
        <v>309</v>
      </c>
      <c r="D5326" t="s">
        <v>477</v>
      </c>
      <c r="E5326" t="s">
        <v>201</v>
      </c>
      <c r="F5326" t="s">
        <v>241</v>
      </c>
      <c r="G5326" s="133">
        <v>2</v>
      </c>
      <c r="H5326" t="s">
        <v>243</v>
      </c>
      <c r="I5326" t="s">
        <v>575</v>
      </c>
      <c r="J5326" t="s">
        <v>509</v>
      </c>
      <c r="K5326" s="327">
        <v>5</v>
      </c>
      <c r="L5326" s="326">
        <v>4.6199997887015343E-3</v>
      </c>
      <c r="M5326" s="326">
        <v>4.7800000756978989E-3</v>
      </c>
      <c r="N5326" s="327">
        <v>18</v>
      </c>
      <c r="O5326" s="326">
        <v>5.6300000287592411E-3</v>
      </c>
      <c r="P5326" s="326">
        <v>5.7399999350309372E-3</v>
      </c>
      <c r="Q5326" s="327">
        <v>909</v>
      </c>
      <c r="R5326" s="326">
        <v>7.3699997738003731E-3</v>
      </c>
      <c r="S5326" s="325">
        <v>7.8499997034668922E-3</v>
      </c>
    </row>
    <row r="5327" spans="1:19" x14ac:dyDescent="0.25">
      <c r="A5327" t="s">
        <v>478</v>
      </c>
      <c r="B5327" t="s">
        <v>284</v>
      </c>
      <c r="C5327" t="s">
        <v>309</v>
      </c>
      <c r="D5327" t="s">
        <v>477</v>
      </c>
      <c r="E5327" t="s">
        <v>201</v>
      </c>
      <c r="F5327" t="s">
        <v>241</v>
      </c>
      <c r="G5327" s="133">
        <v>2</v>
      </c>
      <c r="H5327" t="s">
        <v>243</v>
      </c>
      <c r="I5327" t="s">
        <v>575</v>
      </c>
      <c r="J5327" t="s">
        <v>508</v>
      </c>
      <c r="K5327" s="327">
        <v>2</v>
      </c>
      <c r="L5327" s="326">
        <v>1.850000000558794E-3</v>
      </c>
      <c r="M5327" s="326">
        <v>1.909999991767108E-3</v>
      </c>
      <c r="N5327" s="327">
        <v>14</v>
      </c>
      <c r="O5327" s="326">
        <v>4.3799998238682747E-3</v>
      </c>
      <c r="P5327" s="326">
        <v>4.459999967366457E-3</v>
      </c>
      <c r="Q5327" s="327">
        <v>2219</v>
      </c>
      <c r="R5327" s="326">
        <v>1.7980000004172329E-2</v>
      </c>
      <c r="S5327" s="325">
        <v>1.9169999286532399E-2</v>
      </c>
    </row>
    <row r="5328" spans="1:19" x14ac:dyDescent="0.25">
      <c r="A5328" t="s">
        <v>478</v>
      </c>
      <c r="B5328" t="s">
        <v>284</v>
      </c>
      <c r="C5328" t="s">
        <v>309</v>
      </c>
      <c r="D5328" t="s">
        <v>477</v>
      </c>
      <c r="E5328" t="s">
        <v>201</v>
      </c>
      <c r="F5328" t="s">
        <v>241</v>
      </c>
      <c r="G5328" s="133">
        <v>2</v>
      </c>
      <c r="H5328" t="s">
        <v>243</v>
      </c>
      <c r="I5328" t="s">
        <v>575</v>
      </c>
      <c r="J5328" t="s">
        <v>438</v>
      </c>
      <c r="K5328" s="327">
        <v>37</v>
      </c>
      <c r="L5328" s="326">
        <v>3.4200001507997513E-2</v>
      </c>
      <c r="N5328" s="327">
        <v>61</v>
      </c>
      <c r="O5328" s="326">
        <v>1.906999945640564E-2</v>
      </c>
      <c r="Q5328" s="327">
        <v>7648</v>
      </c>
      <c r="R5328" s="326">
        <v>6.1980001628398902E-2</v>
      </c>
      <c r="S5328" s="325"/>
    </row>
    <row r="5329" spans="1:19" x14ac:dyDescent="0.25">
      <c r="A5329" t="s">
        <v>478</v>
      </c>
      <c r="B5329" t="s">
        <v>284</v>
      </c>
      <c r="C5329" t="s">
        <v>309</v>
      </c>
      <c r="D5329" t="s">
        <v>477</v>
      </c>
      <c r="E5329" t="s">
        <v>201</v>
      </c>
      <c r="F5329" t="s">
        <v>241</v>
      </c>
      <c r="G5329" s="133">
        <v>2</v>
      </c>
      <c r="H5329" t="s">
        <v>243</v>
      </c>
      <c r="I5329" t="s">
        <v>575</v>
      </c>
      <c r="J5329" t="s">
        <v>507</v>
      </c>
      <c r="K5329" s="327">
        <v>1025</v>
      </c>
      <c r="L5329" s="326">
        <v>0.94731998443603516</v>
      </c>
      <c r="M5329" s="326">
        <v>0.98085999488830566</v>
      </c>
      <c r="N5329" s="327">
        <v>2980</v>
      </c>
      <c r="O5329" s="326">
        <v>0.93182998895645142</v>
      </c>
      <c r="P5329" s="326">
        <v>0.94994997978210449</v>
      </c>
      <c r="Q5329" s="327">
        <v>104728</v>
      </c>
      <c r="R5329" s="326">
        <v>0.84878998994827271</v>
      </c>
      <c r="S5329" s="325">
        <v>0.90487998723983765</v>
      </c>
    </row>
    <row r="5330" spans="1:19" x14ac:dyDescent="0.25">
      <c r="A5330" t="s">
        <v>478</v>
      </c>
      <c r="B5330" t="s">
        <v>284</v>
      </c>
      <c r="C5330" t="s">
        <v>309</v>
      </c>
      <c r="D5330" t="s">
        <v>477</v>
      </c>
      <c r="E5330" t="s">
        <v>201</v>
      </c>
      <c r="F5330" t="s">
        <v>241</v>
      </c>
      <c r="G5330" s="133">
        <v>2</v>
      </c>
      <c r="H5330" t="s">
        <v>243</v>
      </c>
      <c r="I5330" t="s">
        <v>576</v>
      </c>
      <c r="J5330" t="s">
        <v>485</v>
      </c>
      <c r="K5330" s="327">
        <v>0</v>
      </c>
      <c r="L5330" s="326">
        <v>0</v>
      </c>
      <c r="N5330" s="327">
        <v>0</v>
      </c>
      <c r="O5330" s="326">
        <v>0</v>
      </c>
      <c r="Q5330" s="327">
        <v>2</v>
      </c>
      <c r="R5330" s="326">
        <v>1.99999994947575E-5</v>
      </c>
      <c r="S5330" s="325">
        <v>0.5</v>
      </c>
    </row>
    <row r="5331" spans="1:19" x14ac:dyDescent="0.25">
      <c r="A5331" t="s">
        <v>478</v>
      </c>
      <c r="B5331" t="s">
        <v>284</v>
      </c>
      <c r="C5331" t="s">
        <v>309</v>
      </c>
      <c r="D5331" t="s">
        <v>477</v>
      </c>
      <c r="E5331" t="s">
        <v>201</v>
      </c>
      <c r="F5331" t="s">
        <v>241</v>
      </c>
      <c r="G5331" s="133">
        <v>2</v>
      </c>
      <c r="H5331" t="s">
        <v>243</v>
      </c>
      <c r="I5331" t="s">
        <v>576</v>
      </c>
      <c r="J5331" t="s">
        <v>484</v>
      </c>
      <c r="K5331" s="327">
        <v>0</v>
      </c>
      <c r="L5331" s="326">
        <v>0</v>
      </c>
      <c r="N5331" s="327">
        <v>0</v>
      </c>
      <c r="O5331" s="326">
        <v>0</v>
      </c>
      <c r="Q5331" s="327">
        <v>2</v>
      </c>
      <c r="R5331" s="326">
        <v>1.99999994947575E-5</v>
      </c>
      <c r="S5331" s="325">
        <v>0.5</v>
      </c>
    </row>
    <row r="5332" spans="1:19" x14ac:dyDescent="0.25">
      <c r="A5332" t="s">
        <v>478</v>
      </c>
      <c r="B5332" t="s">
        <v>284</v>
      </c>
      <c r="C5332" t="s">
        <v>309</v>
      </c>
      <c r="D5332" t="s">
        <v>477</v>
      </c>
      <c r="E5332" t="s">
        <v>201</v>
      </c>
      <c r="F5332" t="s">
        <v>241</v>
      </c>
      <c r="G5332" s="133">
        <v>2</v>
      </c>
      <c r="H5332" t="s">
        <v>243</v>
      </c>
      <c r="I5332" t="s">
        <v>576</v>
      </c>
      <c r="J5332" t="s">
        <v>438</v>
      </c>
      <c r="K5332" s="327">
        <v>1082</v>
      </c>
      <c r="L5332" s="326">
        <v>1</v>
      </c>
      <c r="N5332" s="327">
        <v>3198</v>
      </c>
      <c r="O5332" s="326">
        <v>1</v>
      </c>
      <c r="Q5332" s="327">
        <v>123381</v>
      </c>
      <c r="R5332" s="326">
        <v>0.99997001886367798</v>
      </c>
      <c r="S5332" s="325"/>
    </row>
    <row r="5333" spans="1:19" x14ac:dyDescent="0.25">
      <c r="A5333" t="s">
        <v>478</v>
      </c>
      <c r="B5333" t="s">
        <v>284</v>
      </c>
      <c r="C5333" t="s">
        <v>309</v>
      </c>
      <c r="D5333" t="s">
        <v>477</v>
      </c>
      <c r="E5333" t="s">
        <v>201</v>
      </c>
      <c r="F5333" t="s">
        <v>241</v>
      </c>
      <c r="G5333">
        <v>2</v>
      </c>
      <c r="H5333" t="s">
        <v>243</v>
      </c>
      <c r="I5333" t="s">
        <v>504</v>
      </c>
      <c r="J5333" t="s">
        <v>506</v>
      </c>
      <c r="K5333" s="142">
        <v>19</v>
      </c>
      <c r="L5333" s="326">
        <v>1.755999960005283E-2</v>
      </c>
      <c r="N5333" s="142">
        <v>124</v>
      </c>
      <c r="O5333" s="326">
        <v>3.8770001381635673E-2</v>
      </c>
      <c r="Q5333" s="142">
        <v>14319</v>
      </c>
      <c r="R5333" s="326">
        <v>0.11604999750852581</v>
      </c>
    </row>
    <row r="5334" spans="1:19" x14ac:dyDescent="0.25">
      <c r="A5334" t="s">
        <v>478</v>
      </c>
      <c r="B5334" t="s">
        <v>284</v>
      </c>
      <c r="C5334" t="s">
        <v>309</v>
      </c>
      <c r="D5334" t="s">
        <v>477</v>
      </c>
      <c r="E5334" t="s">
        <v>201</v>
      </c>
      <c r="F5334" t="s">
        <v>241</v>
      </c>
      <c r="G5334">
        <v>2</v>
      </c>
      <c r="H5334" t="s">
        <v>243</v>
      </c>
      <c r="I5334" t="s">
        <v>504</v>
      </c>
      <c r="J5334" t="s">
        <v>424</v>
      </c>
      <c r="K5334" s="142">
        <v>155</v>
      </c>
      <c r="L5334" s="326">
        <v>0.1432500034570694</v>
      </c>
      <c r="M5334" s="326">
        <v>0.14580999314785001</v>
      </c>
      <c r="N5334" s="142">
        <v>330</v>
      </c>
      <c r="O5334" s="326">
        <v>0.1031899973750114</v>
      </c>
      <c r="P5334" s="326">
        <v>0.1073499992489815</v>
      </c>
      <c r="Q5334" s="142">
        <v>13286</v>
      </c>
      <c r="R5334" s="326">
        <v>0.1076800003647804</v>
      </c>
      <c r="S5334" s="326">
        <v>0.12182000279426571</v>
      </c>
    </row>
    <row r="5335" spans="1:19" x14ac:dyDescent="0.25">
      <c r="A5335" t="s">
        <v>478</v>
      </c>
      <c r="B5335" t="s">
        <v>284</v>
      </c>
      <c r="C5335" t="s">
        <v>309</v>
      </c>
      <c r="D5335" t="s">
        <v>477</v>
      </c>
      <c r="E5335" t="s">
        <v>201</v>
      </c>
      <c r="F5335" t="s">
        <v>241</v>
      </c>
      <c r="G5335">
        <v>2</v>
      </c>
      <c r="H5335" t="s">
        <v>243</v>
      </c>
      <c r="I5335" t="s">
        <v>504</v>
      </c>
      <c r="J5335" t="s">
        <v>455</v>
      </c>
      <c r="K5335" s="142">
        <v>452</v>
      </c>
      <c r="L5335" s="326">
        <v>0.41773998737335211</v>
      </c>
      <c r="M5335" s="326">
        <v>0.42520999908447271</v>
      </c>
      <c r="N5335" s="142">
        <v>1121</v>
      </c>
      <c r="O5335" s="326">
        <v>0.3505299985408783</v>
      </c>
      <c r="P5335" s="326">
        <v>0.36467000842094421</v>
      </c>
      <c r="Q5335" s="142">
        <v>43045</v>
      </c>
      <c r="R5335" s="326">
        <v>0.34887000918388372</v>
      </c>
      <c r="S5335" s="326">
        <v>0.39467000961303711</v>
      </c>
    </row>
    <row r="5336" spans="1:19" x14ac:dyDescent="0.25">
      <c r="A5336" t="s">
        <v>478</v>
      </c>
      <c r="B5336" t="s">
        <v>284</v>
      </c>
      <c r="C5336" t="s">
        <v>309</v>
      </c>
      <c r="D5336" t="s">
        <v>477</v>
      </c>
      <c r="E5336" t="s">
        <v>201</v>
      </c>
      <c r="F5336" t="s">
        <v>241</v>
      </c>
      <c r="G5336">
        <v>2</v>
      </c>
      <c r="H5336" t="s">
        <v>243</v>
      </c>
      <c r="I5336" t="s">
        <v>504</v>
      </c>
      <c r="J5336" t="s">
        <v>505</v>
      </c>
      <c r="K5336" s="142">
        <v>391</v>
      </c>
      <c r="L5336" s="326">
        <v>0.36136999726295471</v>
      </c>
      <c r="M5336" s="326">
        <v>0.36783000826835632</v>
      </c>
      <c r="N5336" s="142">
        <v>1374</v>
      </c>
      <c r="O5336" s="326">
        <v>0.42963999509811401</v>
      </c>
      <c r="P5336" s="326">
        <v>0.44696998596191412</v>
      </c>
      <c r="Q5336" s="142">
        <v>42835</v>
      </c>
      <c r="R5336" s="326">
        <v>0.34716999530792242</v>
      </c>
      <c r="S5336" s="326">
        <v>0.39274001121521002</v>
      </c>
    </row>
    <row r="5337" spans="1:19" x14ac:dyDescent="0.25">
      <c r="A5337" t="s">
        <v>478</v>
      </c>
      <c r="B5337" t="s">
        <v>284</v>
      </c>
      <c r="C5337" t="s">
        <v>309</v>
      </c>
      <c r="D5337" t="s">
        <v>477</v>
      </c>
      <c r="E5337" t="s">
        <v>201</v>
      </c>
      <c r="F5337" t="s">
        <v>241</v>
      </c>
      <c r="G5337" s="133">
        <v>2</v>
      </c>
      <c r="H5337" t="s">
        <v>243</v>
      </c>
      <c r="I5337" t="s">
        <v>504</v>
      </c>
      <c r="J5337" t="s">
        <v>503</v>
      </c>
      <c r="K5337" s="327">
        <v>65</v>
      </c>
      <c r="L5337" s="326">
        <v>6.007000058889389E-2</v>
      </c>
      <c r="M5337" s="326">
        <v>6.1149999499320977E-2</v>
      </c>
      <c r="N5337" s="327">
        <v>249</v>
      </c>
      <c r="O5337" s="326">
        <v>7.7859997749328613E-2</v>
      </c>
      <c r="P5337" s="326">
        <v>8.1000000238418579E-2</v>
      </c>
      <c r="Q5337" s="327">
        <v>9900</v>
      </c>
      <c r="R5337" s="326">
        <v>8.0239996314048767E-2</v>
      </c>
      <c r="S5337" s="325">
        <v>9.0769998729228973E-2</v>
      </c>
    </row>
    <row r="5338" spans="1:19" x14ac:dyDescent="0.25">
      <c r="A5338" t="s">
        <v>478</v>
      </c>
      <c r="B5338" t="s">
        <v>284</v>
      </c>
      <c r="C5338" t="s">
        <v>309</v>
      </c>
      <c r="D5338" t="s">
        <v>477</v>
      </c>
      <c r="E5338" t="s">
        <v>201</v>
      </c>
      <c r="F5338" t="s">
        <v>241</v>
      </c>
      <c r="G5338" s="133">
        <v>2</v>
      </c>
      <c r="H5338" t="s">
        <v>243</v>
      </c>
      <c r="I5338" t="s">
        <v>501</v>
      </c>
      <c r="J5338" t="s">
        <v>502</v>
      </c>
      <c r="K5338" s="327">
        <v>19</v>
      </c>
      <c r="L5338" s="326">
        <v>1.755999960005283E-2</v>
      </c>
      <c r="N5338" s="327">
        <v>124</v>
      </c>
      <c r="O5338" s="326">
        <v>3.8770001381635673E-2</v>
      </c>
      <c r="Q5338" s="327">
        <v>14319</v>
      </c>
      <c r="R5338" s="326">
        <v>0.11604999750852581</v>
      </c>
      <c r="S5338" s="325"/>
    </row>
    <row r="5339" spans="1:19" x14ac:dyDescent="0.25">
      <c r="A5339" t="s">
        <v>478</v>
      </c>
      <c r="B5339" t="s">
        <v>284</v>
      </c>
      <c r="C5339" t="s">
        <v>309</v>
      </c>
      <c r="D5339" t="s">
        <v>477</v>
      </c>
      <c r="E5339" t="s">
        <v>201</v>
      </c>
      <c r="F5339" t="s">
        <v>241</v>
      </c>
      <c r="G5339" s="133">
        <v>2</v>
      </c>
      <c r="H5339" t="s">
        <v>243</v>
      </c>
      <c r="I5339" t="s">
        <v>501</v>
      </c>
      <c r="J5339" t="s">
        <v>500</v>
      </c>
      <c r="K5339" s="327">
        <v>1063</v>
      </c>
      <c r="L5339" s="326">
        <v>0.98243999481201172</v>
      </c>
      <c r="M5339" s="326">
        <v>1</v>
      </c>
      <c r="N5339" s="327">
        <v>3074</v>
      </c>
      <c r="O5339" s="326">
        <v>0.96122997999191284</v>
      </c>
      <c r="P5339" s="326">
        <v>1</v>
      </c>
      <c r="Q5339" s="327">
        <v>109066</v>
      </c>
      <c r="R5339" s="326">
        <v>0.88394999504089355</v>
      </c>
      <c r="S5339" s="325">
        <v>1</v>
      </c>
    </row>
    <row r="5340" spans="1:19" x14ac:dyDescent="0.25">
      <c r="A5340" t="s">
        <v>478</v>
      </c>
      <c r="B5340" t="s">
        <v>284</v>
      </c>
      <c r="C5340" t="s">
        <v>309</v>
      </c>
      <c r="D5340" t="s">
        <v>477</v>
      </c>
      <c r="E5340" t="s">
        <v>201</v>
      </c>
      <c r="F5340" t="s">
        <v>241</v>
      </c>
      <c r="G5340" s="133">
        <v>2</v>
      </c>
      <c r="H5340" t="s">
        <v>243</v>
      </c>
      <c r="I5340" t="s">
        <v>577</v>
      </c>
      <c r="J5340" t="s">
        <v>493</v>
      </c>
      <c r="K5340" s="327">
        <v>118</v>
      </c>
      <c r="L5340" s="326">
        <v>0.1090599969029427</v>
      </c>
      <c r="N5340" s="327">
        <v>267</v>
      </c>
      <c r="O5340" s="326">
        <v>8.3489999175071716E-2</v>
      </c>
      <c r="Q5340" s="327">
        <v>45663</v>
      </c>
      <c r="R5340" s="326">
        <v>0.37009000778198242</v>
      </c>
      <c r="S5340" s="325"/>
    </row>
    <row r="5341" spans="1:19" x14ac:dyDescent="0.25">
      <c r="A5341" t="s">
        <v>478</v>
      </c>
      <c r="B5341" t="s">
        <v>284</v>
      </c>
      <c r="C5341" t="s">
        <v>309</v>
      </c>
      <c r="D5341" t="s">
        <v>477</v>
      </c>
      <c r="E5341" t="s">
        <v>201</v>
      </c>
      <c r="F5341" t="s">
        <v>241</v>
      </c>
      <c r="G5341" s="133">
        <v>2</v>
      </c>
      <c r="H5341" t="s">
        <v>243</v>
      </c>
      <c r="I5341" t="s">
        <v>577</v>
      </c>
      <c r="J5341" t="s">
        <v>492</v>
      </c>
      <c r="K5341" s="327">
        <v>866</v>
      </c>
      <c r="L5341" s="326">
        <v>0.8003699779510498</v>
      </c>
      <c r="M5341" s="326">
        <v>0.89833998680114746</v>
      </c>
      <c r="N5341" s="327">
        <v>2380</v>
      </c>
      <c r="O5341" s="326">
        <v>0.74422001838684082</v>
      </c>
      <c r="P5341" s="326">
        <v>0.81200999021530151</v>
      </c>
      <c r="Q5341" s="327">
        <v>63272</v>
      </c>
      <c r="R5341" s="326">
        <v>0.51279997825622559</v>
      </c>
      <c r="S5341" s="325">
        <v>0.81407999992370605</v>
      </c>
    </row>
    <row r="5342" spans="1:19" x14ac:dyDescent="0.25">
      <c r="A5342" t="s">
        <v>478</v>
      </c>
      <c r="B5342" t="s">
        <v>284</v>
      </c>
      <c r="C5342" t="s">
        <v>309</v>
      </c>
      <c r="D5342" t="s">
        <v>477</v>
      </c>
      <c r="E5342" t="s">
        <v>201</v>
      </c>
      <c r="F5342" t="s">
        <v>241</v>
      </c>
      <c r="G5342">
        <v>2</v>
      </c>
      <c r="H5342" t="s">
        <v>243</v>
      </c>
      <c r="I5342" t="s">
        <v>577</v>
      </c>
      <c r="J5342" t="s">
        <v>491</v>
      </c>
      <c r="K5342" s="142">
        <v>55</v>
      </c>
      <c r="L5342" s="326">
        <v>5.0829999148845673E-2</v>
      </c>
      <c r="M5342" s="326">
        <v>5.7050000876188278E-2</v>
      </c>
      <c r="N5342" s="142">
        <v>363</v>
      </c>
      <c r="O5342" s="326">
        <v>0.1135099977254868</v>
      </c>
      <c r="P5342" s="326">
        <v>0.12385000288486479</v>
      </c>
      <c r="Q5342" s="142">
        <v>9186</v>
      </c>
      <c r="R5342" s="326">
        <v>7.4450001120567322E-2</v>
      </c>
      <c r="S5342" s="326">
        <v>0.11818999797105791</v>
      </c>
    </row>
    <row r="5343" spans="1:19" x14ac:dyDescent="0.25">
      <c r="A5343" t="s">
        <v>478</v>
      </c>
      <c r="B5343" t="s">
        <v>284</v>
      </c>
      <c r="C5343" t="s">
        <v>309</v>
      </c>
      <c r="D5343" t="s">
        <v>477</v>
      </c>
      <c r="E5343" t="s">
        <v>201</v>
      </c>
      <c r="F5343" t="s">
        <v>241</v>
      </c>
      <c r="G5343" s="133">
        <v>2</v>
      </c>
      <c r="H5343" t="s">
        <v>243</v>
      </c>
      <c r="I5343" t="s">
        <v>577</v>
      </c>
      <c r="J5343" t="s">
        <v>490</v>
      </c>
      <c r="K5343" s="327">
        <v>32</v>
      </c>
      <c r="L5343" s="326">
        <v>2.9570000246167179E-2</v>
      </c>
      <c r="M5343" s="326">
        <v>3.319999948143959E-2</v>
      </c>
      <c r="N5343" s="327">
        <v>118</v>
      </c>
      <c r="O5343" s="326">
        <v>3.6899998784065247E-2</v>
      </c>
      <c r="P5343" s="326">
        <v>4.0259998291730881E-2</v>
      </c>
      <c r="Q5343" s="327">
        <v>3071</v>
      </c>
      <c r="R5343" s="326">
        <v>2.489000000059605E-2</v>
      </c>
      <c r="S5343" s="325">
        <v>3.9510000497102737E-2</v>
      </c>
    </row>
    <row r="5344" spans="1:19" x14ac:dyDescent="0.25">
      <c r="A5344" t="s">
        <v>478</v>
      </c>
      <c r="B5344" t="s">
        <v>284</v>
      </c>
      <c r="C5344" t="s">
        <v>309</v>
      </c>
      <c r="D5344" t="s">
        <v>477</v>
      </c>
      <c r="E5344" t="s">
        <v>201</v>
      </c>
      <c r="F5344" t="s">
        <v>241</v>
      </c>
      <c r="G5344">
        <v>2</v>
      </c>
      <c r="H5344" t="s">
        <v>243</v>
      </c>
      <c r="I5344" t="s">
        <v>577</v>
      </c>
      <c r="J5344" t="s">
        <v>489</v>
      </c>
      <c r="K5344" s="142">
        <v>9</v>
      </c>
      <c r="L5344" s="326">
        <v>8.320000022649765E-3</v>
      </c>
      <c r="M5344" s="326">
        <v>9.3400003388524055E-3</v>
      </c>
      <c r="N5344" s="142">
        <v>51</v>
      </c>
      <c r="O5344" s="326">
        <v>1.5949999913573269E-2</v>
      </c>
      <c r="P5344" s="326">
        <v>1.740000024437904E-2</v>
      </c>
      <c r="Q5344" s="142">
        <v>1819</v>
      </c>
      <c r="R5344" s="326">
        <v>1.473999954760075E-2</v>
      </c>
      <c r="S5344" s="326">
        <v>2.339999936521053E-2</v>
      </c>
    </row>
    <row r="5345" spans="1:19" x14ac:dyDescent="0.25">
      <c r="A5345" t="s">
        <v>478</v>
      </c>
      <c r="B5345" t="s">
        <v>284</v>
      </c>
      <c r="C5345" t="s">
        <v>309</v>
      </c>
      <c r="D5345" t="s">
        <v>477</v>
      </c>
      <c r="E5345" t="s">
        <v>201</v>
      </c>
      <c r="F5345" t="s">
        <v>241</v>
      </c>
      <c r="G5345" s="133">
        <v>2</v>
      </c>
      <c r="H5345" t="s">
        <v>243</v>
      </c>
      <c r="I5345" t="s">
        <v>577</v>
      </c>
      <c r="J5345" t="s">
        <v>488</v>
      </c>
      <c r="K5345" s="327">
        <v>2</v>
      </c>
      <c r="L5345" s="326">
        <v>1.850000000558794E-3</v>
      </c>
      <c r="M5345" s="326">
        <v>2.069999929517508E-3</v>
      </c>
      <c r="N5345" s="327">
        <v>19</v>
      </c>
      <c r="O5345" s="326">
        <v>5.9400000609457493E-3</v>
      </c>
      <c r="P5345" s="326">
        <v>6.4799999818205833E-3</v>
      </c>
      <c r="Q5345" s="327">
        <v>374</v>
      </c>
      <c r="R5345" s="326">
        <v>3.03000002168119E-3</v>
      </c>
      <c r="S5345" s="325">
        <v>4.8099998384714127E-3</v>
      </c>
    </row>
    <row r="5346" spans="1:19" x14ac:dyDescent="0.25">
      <c r="A5346" t="s">
        <v>478</v>
      </c>
      <c r="B5346" t="s">
        <v>284</v>
      </c>
      <c r="C5346" t="s">
        <v>309</v>
      </c>
      <c r="D5346" t="s">
        <v>477</v>
      </c>
      <c r="E5346" t="s">
        <v>201</v>
      </c>
      <c r="F5346" t="s">
        <v>241</v>
      </c>
      <c r="G5346">
        <v>2</v>
      </c>
      <c r="H5346" t="s">
        <v>243</v>
      </c>
      <c r="I5346" t="s">
        <v>499</v>
      </c>
      <c r="J5346" t="s">
        <v>261</v>
      </c>
      <c r="K5346" s="142">
        <v>1074</v>
      </c>
      <c r="L5346" s="326">
        <v>0.99260997772216797</v>
      </c>
      <c r="N5346" s="142">
        <v>3171</v>
      </c>
      <c r="O5346" s="326">
        <v>0.99155998229980469</v>
      </c>
      <c r="Q5346" s="142">
        <v>122496</v>
      </c>
      <c r="R5346" s="326">
        <v>0.99278998374938965</v>
      </c>
    </row>
    <row r="5347" spans="1:19" x14ac:dyDescent="0.25">
      <c r="A5347" t="s">
        <v>478</v>
      </c>
      <c r="B5347" t="s">
        <v>284</v>
      </c>
      <c r="C5347" t="s">
        <v>309</v>
      </c>
      <c r="D5347" t="s">
        <v>477</v>
      </c>
      <c r="E5347" t="s">
        <v>201</v>
      </c>
      <c r="F5347" t="s">
        <v>241</v>
      </c>
      <c r="G5347" s="133">
        <v>2</v>
      </c>
      <c r="H5347" t="s">
        <v>243</v>
      </c>
      <c r="I5347" t="s">
        <v>499</v>
      </c>
      <c r="J5347" t="s">
        <v>262</v>
      </c>
      <c r="K5347" s="327">
        <v>8</v>
      </c>
      <c r="L5347" s="326">
        <v>7.3899999260902396E-3</v>
      </c>
      <c r="N5347" s="327">
        <v>27</v>
      </c>
      <c r="O5347" s="326">
        <v>8.4400000050663948E-3</v>
      </c>
      <c r="Q5347" s="327">
        <v>889</v>
      </c>
      <c r="R5347" s="326">
        <v>7.2099999524652958E-3</v>
      </c>
      <c r="S5347" s="325"/>
    </row>
    <row r="5348" spans="1:19" x14ac:dyDescent="0.25">
      <c r="A5348" t="s">
        <v>478</v>
      </c>
      <c r="B5348" t="s">
        <v>284</v>
      </c>
      <c r="C5348" t="s">
        <v>309</v>
      </c>
      <c r="D5348" t="s">
        <v>477</v>
      </c>
      <c r="E5348" t="s">
        <v>201</v>
      </c>
      <c r="F5348" t="s">
        <v>241</v>
      </c>
      <c r="G5348">
        <v>2</v>
      </c>
      <c r="H5348" t="s">
        <v>243</v>
      </c>
      <c r="I5348" t="s">
        <v>578</v>
      </c>
      <c r="J5348" t="s">
        <v>498</v>
      </c>
      <c r="K5348" s="142">
        <v>153</v>
      </c>
      <c r="L5348" s="326">
        <v>0.14139999449253079</v>
      </c>
      <c r="N5348" s="142">
        <v>693</v>
      </c>
      <c r="O5348" s="326">
        <v>0.2167000025510788</v>
      </c>
      <c r="Q5348" s="142">
        <v>17871</v>
      </c>
      <c r="R5348" s="326">
        <v>0.1448400020599365</v>
      </c>
    </row>
    <row r="5349" spans="1:19" x14ac:dyDescent="0.25">
      <c r="A5349" t="s">
        <v>478</v>
      </c>
      <c r="B5349" t="s">
        <v>284</v>
      </c>
      <c r="C5349" t="s">
        <v>309</v>
      </c>
      <c r="D5349" t="s">
        <v>477</v>
      </c>
      <c r="E5349" t="s">
        <v>201</v>
      </c>
      <c r="F5349" t="s">
        <v>241</v>
      </c>
      <c r="G5349" s="133">
        <v>2</v>
      </c>
      <c r="H5349" t="s">
        <v>243</v>
      </c>
      <c r="I5349" t="s">
        <v>578</v>
      </c>
      <c r="J5349" t="s">
        <v>497</v>
      </c>
      <c r="K5349" s="327">
        <v>170</v>
      </c>
      <c r="L5349" s="326">
        <v>0.1571200042963028</v>
      </c>
      <c r="N5349" s="327">
        <v>640</v>
      </c>
      <c r="O5349" s="326">
        <v>0.20013000071048739</v>
      </c>
      <c r="Q5349" s="327">
        <v>21943</v>
      </c>
      <c r="R5349" s="326">
        <v>0.17783999443054199</v>
      </c>
      <c r="S5349" s="325"/>
    </row>
    <row r="5350" spans="1:19" x14ac:dyDescent="0.25">
      <c r="A5350" t="s">
        <v>478</v>
      </c>
      <c r="B5350" t="s">
        <v>284</v>
      </c>
      <c r="C5350" t="s">
        <v>309</v>
      </c>
      <c r="D5350" t="s">
        <v>477</v>
      </c>
      <c r="E5350" t="s">
        <v>201</v>
      </c>
      <c r="F5350" t="s">
        <v>241</v>
      </c>
      <c r="G5350" s="133">
        <v>2</v>
      </c>
      <c r="H5350" t="s">
        <v>243</v>
      </c>
      <c r="I5350" t="s">
        <v>578</v>
      </c>
      <c r="J5350" t="s">
        <v>496</v>
      </c>
      <c r="K5350" s="327">
        <v>259</v>
      </c>
      <c r="L5350" s="326">
        <v>0.23937000334262851</v>
      </c>
      <c r="N5350" s="327">
        <v>564</v>
      </c>
      <c r="O5350" s="326">
        <v>0.17635999619960779</v>
      </c>
      <c r="Q5350" s="327">
        <v>25988</v>
      </c>
      <c r="R5350" s="326">
        <v>0.21062999963760379</v>
      </c>
      <c r="S5350" s="325"/>
    </row>
    <row r="5351" spans="1:19" x14ac:dyDescent="0.25">
      <c r="A5351" t="s">
        <v>478</v>
      </c>
      <c r="B5351" t="s">
        <v>284</v>
      </c>
      <c r="C5351" t="s">
        <v>309</v>
      </c>
      <c r="D5351" t="s">
        <v>477</v>
      </c>
      <c r="E5351" t="s">
        <v>201</v>
      </c>
      <c r="F5351" t="s">
        <v>241</v>
      </c>
      <c r="G5351" s="133">
        <v>2</v>
      </c>
      <c r="H5351" t="s">
        <v>243</v>
      </c>
      <c r="I5351" t="s">
        <v>578</v>
      </c>
      <c r="J5351" t="s">
        <v>495</v>
      </c>
      <c r="K5351" s="327">
        <v>319</v>
      </c>
      <c r="L5351" s="326">
        <v>0.29482001066207891</v>
      </c>
      <c r="N5351" s="327">
        <v>789</v>
      </c>
      <c r="O5351" s="326">
        <v>0.24672000110149381</v>
      </c>
      <c r="Q5351" s="327">
        <v>27975</v>
      </c>
      <c r="R5351" s="326">
        <v>0.22673000395298001</v>
      </c>
      <c r="S5351" s="325"/>
    </row>
    <row r="5352" spans="1:19" x14ac:dyDescent="0.25">
      <c r="A5352" t="s">
        <v>478</v>
      </c>
      <c r="B5352" t="s">
        <v>284</v>
      </c>
      <c r="C5352" t="s">
        <v>309</v>
      </c>
      <c r="D5352" t="s">
        <v>477</v>
      </c>
      <c r="E5352" t="s">
        <v>201</v>
      </c>
      <c r="F5352" t="s">
        <v>241</v>
      </c>
      <c r="G5352" s="133">
        <v>2</v>
      </c>
      <c r="H5352" t="s">
        <v>243</v>
      </c>
      <c r="I5352" t="s">
        <v>578</v>
      </c>
      <c r="J5352" t="s">
        <v>494</v>
      </c>
      <c r="K5352" s="327">
        <v>181</v>
      </c>
      <c r="L5352" s="326">
        <v>0.1672800034284592</v>
      </c>
      <c r="N5352" s="327">
        <v>512</v>
      </c>
      <c r="O5352" s="326">
        <v>0.1600999981164932</v>
      </c>
      <c r="Q5352" s="327">
        <v>29608</v>
      </c>
      <c r="R5352" s="326">
        <v>0.23995999991893771</v>
      </c>
      <c r="S5352" s="325"/>
    </row>
    <row r="5353" spans="1:19" x14ac:dyDescent="0.25">
      <c r="A5353" t="s">
        <v>478</v>
      </c>
      <c r="B5353" t="s">
        <v>284</v>
      </c>
      <c r="C5353" t="s">
        <v>309</v>
      </c>
      <c r="D5353" t="s">
        <v>477</v>
      </c>
      <c r="E5353" t="s">
        <v>201</v>
      </c>
      <c r="F5353" t="s">
        <v>241</v>
      </c>
      <c r="G5353" s="133">
        <v>2</v>
      </c>
      <c r="H5353" t="s">
        <v>243</v>
      </c>
      <c r="I5353" t="s">
        <v>476</v>
      </c>
      <c r="J5353" t="s">
        <v>482</v>
      </c>
      <c r="K5353" s="327">
        <v>827</v>
      </c>
      <c r="L5353" s="326">
        <v>0.76433002948760986</v>
      </c>
      <c r="M5353" s="326">
        <v>0.77579998970031738</v>
      </c>
      <c r="N5353" s="327">
        <v>2305</v>
      </c>
      <c r="O5353" s="326">
        <v>0.72075998783111572</v>
      </c>
      <c r="P5353" s="326">
        <v>0.73128002882003784</v>
      </c>
      <c r="Q5353" s="327">
        <v>91484</v>
      </c>
      <c r="R5353" s="326">
        <v>0.74145001173019409</v>
      </c>
      <c r="S5353" s="325">
        <v>0.77395999431610107</v>
      </c>
    </row>
    <row r="5354" spans="1:19" x14ac:dyDescent="0.25">
      <c r="A5354" t="s">
        <v>478</v>
      </c>
      <c r="B5354" t="s">
        <v>284</v>
      </c>
      <c r="C5354" t="s">
        <v>309</v>
      </c>
      <c r="D5354" t="s">
        <v>477</v>
      </c>
      <c r="E5354" t="s">
        <v>201</v>
      </c>
      <c r="F5354" t="s">
        <v>241</v>
      </c>
      <c r="G5354" s="133">
        <v>2</v>
      </c>
      <c r="H5354" t="s">
        <v>243</v>
      </c>
      <c r="I5354" t="s">
        <v>476</v>
      </c>
      <c r="J5354" t="s">
        <v>481</v>
      </c>
      <c r="K5354" s="327">
        <v>104</v>
      </c>
      <c r="L5354" s="326">
        <v>9.6119999885559082E-2</v>
      </c>
      <c r="M5354" s="326">
        <v>9.7560003399848938E-2</v>
      </c>
      <c r="N5354" s="327">
        <v>329</v>
      </c>
      <c r="O5354" s="326">
        <v>0.10288000106811521</v>
      </c>
      <c r="P5354" s="326">
        <v>0.10437999665737149</v>
      </c>
      <c r="Q5354" s="327">
        <v>12086</v>
      </c>
      <c r="R5354" s="326">
        <v>9.7949996590614319E-2</v>
      </c>
      <c r="S5354" s="325">
        <v>0.1022500023245811</v>
      </c>
    </row>
    <row r="5355" spans="1:19" x14ac:dyDescent="0.25">
      <c r="A5355" t="s">
        <v>478</v>
      </c>
      <c r="B5355" t="s">
        <v>284</v>
      </c>
      <c r="C5355" t="s">
        <v>309</v>
      </c>
      <c r="D5355" t="s">
        <v>477</v>
      </c>
      <c r="E5355" t="s">
        <v>201</v>
      </c>
      <c r="F5355" t="s">
        <v>241</v>
      </c>
      <c r="G5355" s="133">
        <v>2</v>
      </c>
      <c r="H5355" t="s">
        <v>243</v>
      </c>
      <c r="I5355" t="s">
        <v>476</v>
      </c>
      <c r="J5355" t="s">
        <v>480</v>
      </c>
      <c r="K5355" s="327">
        <v>87</v>
      </c>
      <c r="L5355" s="326">
        <v>8.0410003662109375E-2</v>
      </c>
      <c r="M5355" s="326">
        <v>8.1610001623630524E-2</v>
      </c>
      <c r="N5355" s="327">
        <v>297</v>
      </c>
      <c r="O5355" s="326">
        <v>9.2869997024536133E-2</v>
      </c>
      <c r="P5355" s="326">
        <v>9.4230003654956818E-2</v>
      </c>
      <c r="Q5355" s="327">
        <v>8487</v>
      </c>
      <c r="R5355" s="326">
        <v>6.8779997527599335E-2</v>
      </c>
      <c r="S5355" s="325">
        <v>7.1800000965595245E-2</v>
      </c>
    </row>
    <row r="5356" spans="1:19" x14ac:dyDescent="0.25">
      <c r="A5356" t="s">
        <v>478</v>
      </c>
      <c r="B5356" t="s">
        <v>284</v>
      </c>
      <c r="C5356" t="s">
        <v>309</v>
      </c>
      <c r="D5356" t="s">
        <v>477</v>
      </c>
      <c r="E5356" t="s">
        <v>201</v>
      </c>
      <c r="F5356" t="s">
        <v>241</v>
      </c>
      <c r="G5356">
        <v>2</v>
      </c>
      <c r="H5356" t="s">
        <v>243</v>
      </c>
      <c r="I5356" t="s">
        <v>476</v>
      </c>
      <c r="J5356" t="s">
        <v>479</v>
      </c>
      <c r="K5356" s="142">
        <v>16</v>
      </c>
      <c r="L5356" s="326">
        <v>1.47900003939867E-2</v>
      </c>
      <c r="N5356" s="142">
        <v>46</v>
      </c>
      <c r="O5356" s="326">
        <v>1.437999960035086E-2</v>
      </c>
      <c r="Q5356" s="142">
        <v>5183</v>
      </c>
      <c r="R5356" s="326">
        <v>4.2010001838207238E-2</v>
      </c>
    </row>
    <row r="5357" spans="1:19" x14ac:dyDescent="0.25">
      <c r="A5357" t="s">
        <v>478</v>
      </c>
      <c r="B5357" t="s">
        <v>284</v>
      </c>
      <c r="C5357" t="s">
        <v>309</v>
      </c>
      <c r="D5357" t="s">
        <v>477</v>
      </c>
      <c r="E5357" t="s">
        <v>201</v>
      </c>
      <c r="F5357" t="s">
        <v>241</v>
      </c>
      <c r="G5357" s="133">
        <v>2</v>
      </c>
      <c r="H5357" t="s">
        <v>243</v>
      </c>
      <c r="I5357" t="s">
        <v>476</v>
      </c>
      <c r="J5357" t="s">
        <v>475</v>
      </c>
      <c r="K5357" s="327">
        <v>48</v>
      </c>
      <c r="L5357" s="326">
        <v>4.4360000640153878E-2</v>
      </c>
      <c r="M5357" s="326">
        <v>4.5030001550912857E-2</v>
      </c>
      <c r="N5357" s="327">
        <v>221</v>
      </c>
      <c r="O5357" s="326">
        <v>6.9109998643398285E-2</v>
      </c>
      <c r="P5357" s="326">
        <v>7.0110000669956207E-2</v>
      </c>
      <c r="Q5357" s="327">
        <v>6145</v>
      </c>
      <c r="R5357" s="326">
        <v>4.9800001084804528E-2</v>
      </c>
      <c r="S5357" s="325">
        <v>5.1989998668432243E-2</v>
      </c>
    </row>
    <row r="5358" spans="1:19" x14ac:dyDescent="0.25">
      <c r="A5358" t="s">
        <v>478</v>
      </c>
      <c r="B5358" t="s">
        <v>284</v>
      </c>
      <c r="C5358" t="s">
        <v>309</v>
      </c>
      <c r="D5358" t="s">
        <v>477</v>
      </c>
      <c r="E5358" t="s">
        <v>202</v>
      </c>
      <c r="F5358" t="s">
        <v>242</v>
      </c>
      <c r="G5358" s="133">
        <v>8</v>
      </c>
      <c r="H5358" t="s">
        <v>245</v>
      </c>
      <c r="I5358" t="s">
        <v>525</v>
      </c>
      <c r="J5358" t="s">
        <v>530</v>
      </c>
      <c r="K5358" s="327">
        <v>8</v>
      </c>
      <c r="L5358" s="326">
        <v>5.4899998940527439E-3</v>
      </c>
      <c r="N5358" s="327">
        <v>54</v>
      </c>
      <c r="O5358" s="326">
        <v>4.3999999761581421E-3</v>
      </c>
      <c r="Q5358" s="327">
        <v>595</v>
      </c>
      <c r="R5358" s="326">
        <v>4.8199999146163464E-3</v>
      </c>
      <c r="S5358" s="325"/>
    </row>
    <row r="5359" spans="1:19" x14ac:dyDescent="0.25">
      <c r="A5359" t="s">
        <v>478</v>
      </c>
      <c r="B5359" t="s">
        <v>284</v>
      </c>
      <c r="C5359" t="s">
        <v>309</v>
      </c>
      <c r="D5359" t="s">
        <v>477</v>
      </c>
      <c r="E5359" t="s">
        <v>202</v>
      </c>
      <c r="F5359" t="s">
        <v>242</v>
      </c>
      <c r="G5359" s="133">
        <v>8</v>
      </c>
      <c r="H5359" t="s">
        <v>245</v>
      </c>
      <c r="I5359" t="s">
        <v>525</v>
      </c>
      <c r="J5359" t="s">
        <v>529</v>
      </c>
      <c r="K5359" s="327">
        <v>44</v>
      </c>
      <c r="L5359" s="326">
        <v>3.020000085234642E-2</v>
      </c>
      <c r="N5359" s="327">
        <v>443</v>
      </c>
      <c r="O5359" s="326">
        <v>3.6109998822212219E-2</v>
      </c>
      <c r="Q5359" s="327">
        <v>4962</v>
      </c>
      <c r="R5359" s="326">
        <v>4.0219999849796302E-2</v>
      </c>
      <c r="S5359" s="325"/>
    </row>
    <row r="5360" spans="1:19" x14ac:dyDescent="0.25">
      <c r="A5360" t="s">
        <v>478</v>
      </c>
      <c r="B5360" t="s">
        <v>284</v>
      </c>
      <c r="C5360" t="s">
        <v>309</v>
      </c>
      <c r="D5360" t="s">
        <v>477</v>
      </c>
      <c r="E5360" t="s">
        <v>202</v>
      </c>
      <c r="F5360" t="s">
        <v>242</v>
      </c>
      <c r="G5360" s="133">
        <v>8</v>
      </c>
      <c r="H5360" t="s">
        <v>245</v>
      </c>
      <c r="I5360" t="s">
        <v>525</v>
      </c>
      <c r="J5360" t="s">
        <v>528</v>
      </c>
      <c r="K5360" s="327">
        <v>142</v>
      </c>
      <c r="L5360" s="326">
        <v>9.7460001707077026E-2</v>
      </c>
      <c r="N5360" s="327">
        <v>1464</v>
      </c>
      <c r="O5360" s="326">
        <v>0.1193400025367737</v>
      </c>
      <c r="Q5360" s="327">
        <v>15699</v>
      </c>
      <c r="R5360" s="326">
        <v>0.12724000215530401</v>
      </c>
      <c r="S5360" s="325"/>
    </row>
    <row r="5361" spans="1:19" x14ac:dyDescent="0.25">
      <c r="A5361" t="s">
        <v>478</v>
      </c>
      <c r="B5361" t="s">
        <v>284</v>
      </c>
      <c r="C5361" t="s">
        <v>309</v>
      </c>
      <c r="D5361" t="s">
        <v>477</v>
      </c>
      <c r="E5361" t="s">
        <v>202</v>
      </c>
      <c r="F5361" t="s">
        <v>242</v>
      </c>
      <c r="G5361" s="133">
        <v>8</v>
      </c>
      <c r="H5361" t="s">
        <v>245</v>
      </c>
      <c r="I5361" t="s">
        <v>525</v>
      </c>
      <c r="J5361" t="s">
        <v>527</v>
      </c>
      <c r="K5361" s="327">
        <v>350</v>
      </c>
      <c r="L5361" s="326">
        <v>0.24021999537944791</v>
      </c>
      <c r="N5361" s="327">
        <v>3030</v>
      </c>
      <c r="O5361" s="326">
        <v>0.24699999392032621</v>
      </c>
      <c r="Q5361" s="327">
        <v>30576</v>
      </c>
      <c r="R5361" s="326">
        <v>0.2478100061416626</v>
      </c>
      <c r="S5361" s="325"/>
    </row>
    <row r="5362" spans="1:19" x14ac:dyDescent="0.25">
      <c r="A5362" t="s">
        <v>478</v>
      </c>
      <c r="B5362" t="s">
        <v>284</v>
      </c>
      <c r="C5362" t="s">
        <v>309</v>
      </c>
      <c r="D5362" t="s">
        <v>477</v>
      </c>
      <c r="E5362" t="s">
        <v>202</v>
      </c>
      <c r="F5362" t="s">
        <v>242</v>
      </c>
      <c r="G5362">
        <v>8</v>
      </c>
      <c r="H5362" t="s">
        <v>245</v>
      </c>
      <c r="I5362" t="s">
        <v>525</v>
      </c>
      <c r="J5362" t="s">
        <v>526</v>
      </c>
      <c r="K5362" s="142">
        <v>386</v>
      </c>
      <c r="L5362" s="326">
        <v>0.26493000984191889</v>
      </c>
      <c r="N5362" s="142">
        <v>3124</v>
      </c>
      <c r="O5362" s="326">
        <v>0.25466999411582952</v>
      </c>
      <c r="Q5362" s="142">
        <v>30917</v>
      </c>
      <c r="R5362" s="326">
        <v>0.25056999921798712</v>
      </c>
    </row>
    <row r="5363" spans="1:19" x14ac:dyDescent="0.25">
      <c r="A5363" t="s">
        <v>478</v>
      </c>
      <c r="B5363" t="s">
        <v>284</v>
      </c>
      <c r="C5363" t="s">
        <v>309</v>
      </c>
      <c r="D5363" t="s">
        <v>477</v>
      </c>
      <c r="E5363" t="s">
        <v>202</v>
      </c>
      <c r="F5363" t="s">
        <v>242</v>
      </c>
      <c r="G5363">
        <v>8</v>
      </c>
      <c r="H5363" t="s">
        <v>245</v>
      </c>
      <c r="I5363" t="s">
        <v>525</v>
      </c>
      <c r="J5363" t="s">
        <v>259</v>
      </c>
      <c r="K5363" s="142">
        <v>300</v>
      </c>
      <c r="L5363" s="326">
        <v>0.2058999985456467</v>
      </c>
      <c r="N5363" s="142">
        <v>2397</v>
      </c>
      <c r="O5363" s="326">
        <v>0.1953999996185303</v>
      </c>
      <c r="Q5363" s="142">
        <v>23351</v>
      </c>
      <c r="R5363" s="326">
        <v>0.18925000727176669</v>
      </c>
    </row>
    <row r="5364" spans="1:19" x14ac:dyDescent="0.25">
      <c r="A5364" t="s">
        <v>478</v>
      </c>
      <c r="B5364" t="s">
        <v>284</v>
      </c>
      <c r="C5364" t="s">
        <v>309</v>
      </c>
      <c r="D5364" t="s">
        <v>477</v>
      </c>
      <c r="E5364" t="s">
        <v>202</v>
      </c>
      <c r="F5364" t="s">
        <v>242</v>
      </c>
      <c r="G5364" s="133">
        <v>8</v>
      </c>
      <c r="H5364" t="s">
        <v>245</v>
      </c>
      <c r="I5364" t="s">
        <v>525</v>
      </c>
      <c r="J5364" t="s">
        <v>260</v>
      </c>
      <c r="K5364" s="327">
        <v>227</v>
      </c>
      <c r="L5364" s="326">
        <v>0.15579999983310699</v>
      </c>
      <c r="N5364" s="327">
        <v>1755</v>
      </c>
      <c r="O5364" s="326">
        <v>0.14306999742984769</v>
      </c>
      <c r="Q5364" s="327">
        <v>17285</v>
      </c>
      <c r="R5364" s="326">
        <v>0.14009000360965729</v>
      </c>
      <c r="S5364" s="325"/>
    </row>
    <row r="5365" spans="1:19" x14ac:dyDescent="0.25">
      <c r="A5365" t="s">
        <v>478</v>
      </c>
      <c r="B5365" t="s">
        <v>284</v>
      </c>
      <c r="C5365" t="s">
        <v>309</v>
      </c>
      <c r="D5365" t="s">
        <v>477</v>
      </c>
      <c r="E5365" t="s">
        <v>202</v>
      </c>
      <c r="F5365" t="s">
        <v>242</v>
      </c>
      <c r="G5365" s="133">
        <v>8</v>
      </c>
      <c r="H5365" t="s">
        <v>245</v>
      </c>
      <c r="I5365" t="s">
        <v>521</v>
      </c>
      <c r="J5365" t="s">
        <v>524</v>
      </c>
      <c r="K5365" s="327">
        <v>1180</v>
      </c>
      <c r="L5365" s="326">
        <v>0.80988001823425293</v>
      </c>
      <c r="M5365" s="326">
        <v>0.83039999008178711</v>
      </c>
      <c r="N5365" s="327">
        <v>9789</v>
      </c>
      <c r="O5365" s="326">
        <v>0.79799002408981323</v>
      </c>
      <c r="P5365" s="326">
        <v>0.82837998867034912</v>
      </c>
      <c r="Q5365" s="327">
        <v>99716</v>
      </c>
      <c r="R5365" s="326">
        <v>0.80817002058029175</v>
      </c>
      <c r="S5365" s="325">
        <v>0.84360998868942261</v>
      </c>
    </row>
    <row r="5366" spans="1:19" x14ac:dyDescent="0.25">
      <c r="A5366" t="s">
        <v>478</v>
      </c>
      <c r="B5366" t="s">
        <v>284</v>
      </c>
      <c r="C5366" t="s">
        <v>309</v>
      </c>
      <c r="D5366" t="s">
        <v>477</v>
      </c>
      <c r="E5366" t="s">
        <v>202</v>
      </c>
      <c r="F5366" t="s">
        <v>242</v>
      </c>
      <c r="G5366">
        <v>8</v>
      </c>
      <c r="H5366" t="s">
        <v>245</v>
      </c>
      <c r="I5366" t="s">
        <v>521</v>
      </c>
      <c r="J5366" t="s">
        <v>523</v>
      </c>
      <c r="K5366" s="142">
        <v>136</v>
      </c>
      <c r="L5366" s="326">
        <v>9.3340002000331879E-2</v>
      </c>
      <c r="M5366" s="326">
        <v>9.5710001885890961E-2</v>
      </c>
      <c r="N5366" s="142">
        <v>1188</v>
      </c>
      <c r="O5366" s="326">
        <v>9.6850000321865082E-2</v>
      </c>
      <c r="P5366" s="326">
        <v>0.1005299985408783</v>
      </c>
      <c r="Q5366" s="142">
        <v>10969</v>
      </c>
      <c r="R5366" s="326">
        <v>8.8899999856948853E-2</v>
      </c>
      <c r="S5366" s="326">
        <v>9.2799998819828033E-2</v>
      </c>
    </row>
    <row r="5367" spans="1:19" x14ac:dyDescent="0.25">
      <c r="A5367" t="s">
        <v>478</v>
      </c>
      <c r="B5367" t="s">
        <v>284</v>
      </c>
      <c r="C5367" t="s">
        <v>309</v>
      </c>
      <c r="D5367" t="s">
        <v>477</v>
      </c>
      <c r="E5367" t="s">
        <v>202</v>
      </c>
      <c r="F5367" t="s">
        <v>242</v>
      </c>
      <c r="G5367" s="133">
        <v>8</v>
      </c>
      <c r="H5367" t="s">
        <v>245</v>
      </c>
      <c r="I5367" t="s">
        <v>521</v>
      </c>
      <c r="J5367" t="s">
        <v>522</v>
      </c>
      <c r="K5367" s="327">
        <v>105</v>
      </c>
      <c r="L5367" s="326">
        <v>7.2070002555847168E-2</v>
      </c>
      <c r="M5367" s="326">
        <v>7.3890000581741333E-2</v>
      </c>
      <c r="N5367" s="327">
        <v>840</v>
      </c>
      <c r="O5367" s="326">
        <v>6.8479999899864197E-2</v>
      </c>
      <c r="P5367" s="326">
        <v>7.1079999208450317E-2</v>
      </c>
      <c r="Q5367" s="327">
        <v>7517</v>
      </c>
      <c r="R5367" s="326">
        <v>6.0920000076293952E-2</v>
      </c>
      <c r="S5367" s="325">
        <v>6.3589997589588165E-2</v>
      </c>
    </row>
    <row r="5368" spans="1:19" x14ac:dyDescent="0.25">
      <c r="A5368" t="s">
        <v>478</v>
      </c>
      <c r="B5368" t="s">
        <v>284</v>
      </c>
      <c r="C5368" t="s">
        <v>309</v>
      </c>
      <c r="D5368" t="s">
        <v>477</v>
      </c>
      <c r="E5368" t="s">
        <v>202</v>
      </c>
      <c r="F5368" t="s">
        <v>242</v>
      </c>
      <c r="G5368" s="133">
        <v>8</v>
      </c>
      <c r="H5368" t="s">
        <v>245</v>
      </c>
      <c r="I5368" t="s">
        <v>521</v>
      </c>
      <c r="J5368" t="s">
        <v>438</v>
      </c>
      <c r="K5368" s="327">
        <v>36</v>
      </c>
      <c r="L5368" s="326">
        <v>2.4709999561309811E-2</v>
      </c>
      <c r="N5368" s="327">
        <v>450</v>
      </c>
      <c r="O5368" s="326">
        <v>3.6680001765489578E-2</v>
      </c>
      <c r="Q5368" s="327">
        <v>5183</v>
      </c>
      <c r="R5368" s="326">
        <v>4.2010001838207238E-2</v>
      </c>
      <c r="S5368" s="325"/>
    </row>
    <row r="5369" spans="1:19" x14ac:dyDescent="0.25">
      <c r="A5369" t="s">
        <v>478</v>
      </c>
      <c r="B5369" t="s">
        <v>284</v>
      </c>
      <c r="C5369" t="s">
        <v>309</v>
      </c>
      <c r="D5369" t="s">
        <v>477</v>
      </c>
      <c r="E5369" t="s">
        <v>202</v>
      </c>
      <c r="F5369" t="s">
        <v>242</v>
      </c>
      <c r="G5369" s="133">
        <v>8</v>
      </c>
      <c r="H5369" t="s">
        <v>245</v>
      </c>
      <c r="I5369" t="s">
        <v>517</v>
      </c>
      <c r="J5369" t="s">
        <v>520</v>
      </c>
      <c r="K5369" s="327">
        <v>473</v>
      </c>
      <c r="L5369" s="326">
        <v>0.32464000582695007</v>
      </c>
      <c r="N5369" s="327">
        <v>4270</v>
      </c>
      <c r="O5369" s="326">
        <v>0.34808999300003052</v>
      </c>
      <c r="Q5369" s="327">
        <v>43571</v>
      </c>
      <c r="R5369" s="326">
        <v>0.35313001275062561</v>
      </c>
      <c r="S5369" s="325"/>
    </row>
    <row r="5370" spans="1:19" x14ac:dyDescent="0.25">
      <c r="A5370" t="s">
        <v>478</v>
      </c>
      <c r="B5370" t="s">
        <v>284</v>
      </c>
      <c r="C5370" t="s">
        <v>309</v>
      </c>
      <c r="D5370" t="s">
        <v>477</v>
      </c>
      <c r="E5370" t="s">
        <v>202</v>
      </c>
      <c r="F5370" t="s">
        <v>242</v>
      </c>
      <c r="G5370" s="133">
        <v>8</v>
      </c>
      <c r="H5370" t="s">
        <v>245</v>
      </c>
      <c r="I5370" t="s">
        <v>517</v>
      </c>
      <c r="J5370" t="s">
        <v>519</v>
      </c>
      <c r="K5370" s="327">
        <v>427</v>
      </c>
      <c r="L5370" s="326">
        <v>0.293069988489151</v>
      </c>
      <c r="N5370" s="327">
        <v>3432</v>
      </c>
      <c r="O5370" s="326">
        <v>0.27978000044822687</v>
      </c>
      <c r="Q5370" s="327">
        <v>34904</v>
      </c>
      <c r="R5370" s="326">
        <v>0.28288999199867249</v>
      </c>
      <c r="S5370" s="325"/>
    </row>
    <row r="5371" spans="1:19" x14ac:dyDescent="0.25">
      <c r="A5371" t="s">
        <v>478</v>
      </c>
      <c r="B5371" t="s">
        <v>284</v>
      </c>
      <c r="C5371" t="s">
        <v>309</v>
      </c>
      <c r="D5371" t="s">
        <v>477</v>
      </c>
      <c r="E5371" t="s">
        <v>202</v>
      </c>
      <c r="F5371" t="s">
        <v>242</v>
      </c>
      <c r="G5371" s="133">
        <v>8</v>
      </c>
      <c r="H5371" t="s">
        <v>245</v>
      </c>
      <c r="I5371" t="s">
        <v>517</v>
      </c>
      <c r="J5371" t="s">
        <v>518</v>
      </c>
      <c r="K5371" s="327">
        <v>557</v>
      </c>
      <c r="L5371" s="326">
        <v>0.38229000568389893</v>
      </c>
      <c r="N5371" s="327">
        <v>4565</v>
      </c>
      <c r="O5371" s="326">
        <v>0.37213999032974238</v>
      </c>
      <c r="Q5371" s="327">
        <v>44910</v>
      </c>
      <c r="R5371" s="326">
        <v>0.3639799952507019</v>
      </c>
      <c r="S5371" s="325"/>
    </row>
    <row r="5372" spans="1:19" x14ac:dyDescent="0.25">
      <c r="A5372" t="s">
        <v>478</v>
      </c>
      <c r="B5372" t="s">
        <v>284</v>
      </c>
      <c r="C5372" t="s">
        <v>309</v>
      </c>
      <c r="D5372" t="s">
        <v>477</v>
      </c>
      <c r="E5372" t="s">
        <v>202</v>
      </c>
      <c r="F5372" t="s">
        <v>242</v>
      </c>
      <c r="G5372">
        <v>8</v>
      </c>
      <c r="H5372" t="s">
        <v>245</v>
      </c>
      <c r="I5372" t="s">
        <v>513</v>
      </c>
      <c r="J5372" t="s">
        <v>516</v>
      </c>
      <c r="K5372" s="142">
        <v>34</v>
      </c>
      <c r="L5372" s="326">
        <v>2.3339999839663509E-2</v>
      </c>
      <c r="M5372" s="326">
        <v>2.3959999904036518E-2</v>
      </c>
      <c r="N5372" s="142">
        <v>392</v>
      </c>
      <c r="O5372" s="326">
        <v>3.1959999352693558E-2</v>
      </c>
      <c r="P5372" s="326">
        <v>3.4669999033212662E-2</v>
      </c>
      <c r="Q5372" s="142">
        <v>4179</v>
      </c>
      <c r="R5372" s="326">
        <v>3.3870000392198563E-2</v>
      </c>
      <c r="S5372" s="326">
        <v>3.8320001214742661E-2</v>
      </c>
    </row>
    <row r="5373" spans="1:19" x14ac:dyDescent="0.25">
      <c r="A5373" t="s">
        <v>478</v>
      </c>
      <c r="B5373" t="s">
        <v>284</v>
      </c>
      <c r="C5373" t="s">
        <v>309</v>
      </c>
      <c r="D5373" t="s">
        <v>477</v>
      </c>
      <c r="E5373" t="s">
        <v>202</v>
      </c>
      <c r="F5373" t="s">
        <v>242</v>
      </c>
      <c r="G5373">
        <v>8</v>
      </c>
      <c r="H5373" t="s">
        <v>245</v>
      </c>
      <c r="I5373" t="s">
        <v>513</v>
      </c>
      <c r="J5373" t="s">
        <v>515</v>
      </c>
      <c r="K5373" s="142">
        <v>179</v>
      </c>
      <c r="L5373" s="326">
        <v>0.122859999537468</v>
      </c>
      <c r="M5373" s="326">
        <v>0.12614999711513519</v>
      </c>
      <c r="N5373" s="142">
        <v>1311</v>
      </c>
      <c r="O5373" s="326">
        <v>0.1068700030446053</v>
      </c>
      <c r="P5373" s="326">
        <v>0.11596000194549561</v>
      </c>
      <c r="Q5373" s="142">
        <v>13286</v>
      </c>
      <c r="R5373" s="326">
        <v>0.1076800003647804</v>
      </c>
      <c r="S5373" s="326">
        <v>0.12182000279426571</v>
      </c>
    </row>
    <row r="5374" spans="1:19" x14ac:dyDescent="0.25">
      <c r="A5374" t="s">
        <v>478</v>
      </c>
      <c r="B5374" t="s">
        <v>284</v>
      </c>
      <c r="C5374" t="s">
        <v>309</v>
      </c>
      <c r="D5374" t="s">
        <v>477</v>
      </c>
      <c r="E5374" t="s">
        <v>202</v>
      </c>
      <c r="F5374" t="s">
        <v>242</v>
      </c>
      <c r="G5374" s="133">
        <v>8</v>
      </c>
      <c r="H5374" t="s">
        <v>245</v>
      </c>
      <c r="I5374" t="s">
        <v>513</v>
      </c>
      <c r="J5374" t="s">
        <v>514</v>
      </c>
      <c r="K5374" s="327">
        <v>1206</v>
      </c>
      <c r="L5374" s="326">
        <v>0.82773000001907349</v>
      </c>
      <c r="M5374" s="326">
        <v>0.84988999366760254</v>
      </c>
      <c r="N5374" s="327">
        <v>9603</v>
      </c>
      <c r="O5374" s="326">
        <v>0.78282999992370605</v>
      </c>
      <c r="P5374" s="326">
        <v>0.84937000274658203</v>
      </c>
      <c r="Q5374" s="327">
        <v>91601</v>
      </c>
      <c r="R5374" s="326">
        <v>0.74239999055862427</v>
      </c>
      <c r="S5374" s="325">
        <v>0.83986997604370117</v>
      </c>
    </row>
    <row r="5375" spans="1:19" x14ac:dyDescent="0.25">
      <c r="A5375" t="s">
        <v>478</v>
      </c>
      <c r="B5375" t="s">
        <v>284</v>
      </c>
      <c r="C5375" t="s">
        <v>309</v>
      </c>
      <c r="D5375" t="s">
        <v>477</v>
      </c>
      <c r="E5375" t="s">
        <v>202</v>
      </c>
      <c r="F5375" t="s">
        <v>242</v>
      </c>
      <c r="G5375" s="133">
        <v>8</v>
      </c>
      <c r="H5375" t="s">
        <v>245</v>
      </c>
      <c r="I5375" t="s">
        <v>513</v>
      </c>
      <c r="J5375" t="s">
        <v>512</v>
      </c>
      <c r="K5375" s="327">
        <v>38</v>
      </c>
      <c r="L5375" s="326">
        <v>2.607999928295612E-2</v>
      </c>
      <c r="N5375" s="327">
        <v>961</v>
      </c>
      <c r="O5375" s="326">
        <v>7.8340001404285431E-2</v>
      </c>
      <c r="Q5375" s="327">
        <v>14319</v>
      </c>
      <c r="R5375" s="326">
        <v>0.11604999750852581</v>
      </c>
      <c r="S5375" s="325"/>
    </row>
    <row r="5376" spans="1:19" x14ac:dyDescent="0.25">
      <c r="A5376" t="s">
        <v>478</v>
      </c>
      <c r="B5376" t="s">
        <v>284</v>
      </c>
      <c r="C5376" t="s">
        <v>309</v>
      </c>
      <c r="D5376" t="s">
        <v>477</v>
      </c>
      <c r="E5376" t="s">
        <v>202</v>
      </c>
      <c r="F5376" t="s">
        <v>242</v>
      </c>
      <c r="G5376" s="133">
        <v>8</v>
      </c>
      <c r="H5376" t="s">
        <v>245</v>
      </c>
      <c r="I5376" t="s">
        <v>575</v>
      </c>
      <c r="J5376" t="s">
        <v>511</v>
      </c>
      <c r="K5376" s="327">
        <v>29</v>
      </c>
      <c r="L5376" s="326">
        <v>1.9899999722838398E-2</v>
      </c>
      <c r="M5376" s="326">
        <v>2.047999948263168E-2</v>
      </c>
      <c r="N5376" s="327">
        <v>756</v>
      </c>
      <c r="O5376" s="326">
        <v>6.1629999428987503E-2</v>
      </c>
      <c r="P5376" s="326">
        <v>6.4429998397827148E-2</v>
      </c>
      <c r="Q5376" s="327">
        <v>5100</v>
      </c>
      <c r="R5376" s="326">
        <v>4.1329998522996902E-2</v>
      </c>
      <c r="S5376" s="325">
        <v>4.4070001691579819E-2</v>
      </c>
    </row>
    <row r="5377" spans="1:19" x14ac:dyDescent="0.25">
      <c r="A5377" t="s">
        <v>478</v>
      </c>
      <c r="B5377" t="s">
        <v>284</v>
      </c>
      <c r="C5377" t="s">
        <v>309</v>
      </c>
      <c r="D5377" t="s">
        <v>477</v>
      </c>
      <c r="E5377" t="s">
        <v>202</v>
      </c>
      <c r="F5377" t="s">
        <v>242</v>
      </c>
      <c r="G5377" s="133">
        <v>8</v>
      </c>
      <c r="H5377" t="s">
        <v>245</v>
      </c>
      <c r="I5377" t="s">
        <v>575</v>
      </c>
      <c r="J5377" t="s">
        <v>510</v>
      </c>
      <c r="K5377" s="327">
        <v>10</v>
      </c>
      <c r="L5377" s="326">
        <v>6.8600000813603401E-3</v>
      </c>
      <c r="M5377" s="326">
        <v>7.0600002072751522E-3</v>
      </c>
      <c r="N5377" s="327">
        <v>297</v>
      </c>
      <c r="O5377" s="326">
        <v>2.4210000410675999E-2</v>
      </c>
      <c r="P5377" s="326">
        <v>2.5310000404715541E-2</v>
      </c>
      <c r="Q5377" s="327">
        <v>2781</v>
      </c>
      <c r="R5377" s="326">
        <v>2.2539999336004261E-2</v>
      </c>
      <c r="S5377" s="325">
        <v>2.4029999971389771E-2</v>
      </c>
    </row>
    <row r="5378" spans="1:19" x14ac:dyDescent="0.25">
      <c r="A5378" t="s">
        <v>478</v>
      </c>
      <c r="B5378" t="s">
        <v>284</v>
      </c>
      <c r="C5378" t="s">
        <v>309</v>
      </c>
      <c r="D5378" t="s">
        <v>477</v>
      </c>
      <c r="E5378" t="s">
        <v>202</v>
      </c>
      <c r="F5378" t="s">
        <v>242</v>
      </c>
      <c r="G5378" s="133">
        <v>8</v>
      </c>
      <c r="H5378" t="s">
        <v>245</v>
      </c>
      <c r="I5378" t="s">
        <v>575</v>
      </c>
      <c r="J5378" t="s">
        <v>509</v>
      </c>
      <c r="K5378" s="327">
        <v>12</v>
      </c>
      <c r="L5378" s="326">
        <v>8.24000034481287E-3</v>
      </c>
      <c r="M5378" s="326">
        <v>8.4699997678399086E-3</v>
      </c>
      <c r="N5378" s="327">
        <v>101</v>
      </c>
      <c r="O5378" s="326">
        <v>8.229999803006649E-3</v>
      </c>
      <c r="P5378" s="326">
        <v>8.6099999025464058E-3</v>
      </c>
      <c r="Q5378" s="327">
        <v>909</v>
      </c>
      <c r="R5378" s="326">
        <v>7.3699997738003731E-3</v>
      </c>
      <c r="S5378" s="325">
        <v>7.8499997034668922E-3</v>
      </c>
    </row>
    <row r="5379" spans="1:19" x14ac:dyDescent="0.25">
      <c r="A5379" t="s">
        <v>478</v>
      </c>
      <c r="B5379" t="s">
        <v>284</v>
      </c>
      <c r="C5379" t="s">
        <v>309</v>
      </c>
      <c r="D5379" t="s">
        <v>477</v>
      </c>
      <c r="E5379" t="s">
        <v>202</v>
      </c>
      <c r="F5379" t="s">
        <v>242</v>
      </c>
      <c r="G5379" s="133">
        <v>8</v>
      </c>
      <c r="H5379" t="s">
        <v>245</v>
      </c>
      <c r="I5379" t="s">
        <v>575</v>
      </c>
      <c r="J5379" t="s">
        <v>508</v>
      </c>
      <c r="K5379" s="327">
        <v>6</v>
      </c>
      <c r="L5379" s="326">
        <v>4.120000172406435E-3</v>
      </c>
      <c r="M5379" s="326">
        <v>4.2400001548230648E-3</v>
      </c>
      <c r="N5379" s="327">
        <v>142</v>
      </c>
      <c r="O5379" s="326">
        <v>1.157999970018864E-2</v>
      </c>
      <c r="P5379" s="326">
        <v>1.2099999934434891E-2</v>
      </c>
      <c r="Q5379" s="327">
        <v>2219</v>
      </c>
      <c r="R5379" s="326">
        <v>1.7980000004172329E-2</v>
      </c>
      <c r="S5379" s="325">
        <v>1.9169999286532399E-2</v>
      </c>
    </row>
    <row r="5380" spans="1:19" x14ac:dyDescent="0.25">
      <c r="A5380" t="s">
        <v>478</v>
      </c>
      <c r="B5380" t="s">
        <v>284</v>
      </c>
      <c r="C5380" t="s">
        <v>309</v>
      </c>
      <c r="D5380" t="s">
        <v>477</v>
      </c>
      <c r="E5380" t="s">
        <v>202</v>
      </c>
      <c r="F5380" t="s">
        <v>242</v>
      </c>
      <c r="G5380" s="133">
        <v>8</v>
      </c>
      <c r="H5380" t="s">
        <v>245</v>
      </c>
      <c r="I5380" t="s">
        <v>575</v>
      </c>
      <c r="J5380" t="s">
        <v>438</v>
      </c>
      <c r="K5380" s="327">
        <v>41</v>
      </c>
      <c r="L5380" s="326">
        <v>2.8139999136328701E-2</v>
      </c>
      <c r="N5380" s="327">
        <v>534</v>
      </c>
      <c r="O5380" s="326">
        <v>4.3529998511075967E-2</v>
      </c>
      <c r="Q5380" s="327">
        <v>7648</v>
      </c>
      <c r="R5380" s="326">
        <v>6.1980001628398902E-2</v>
      </c>
      <c r="S5380" s="325"/>
    </row>
    <row r="5381" spans="1:19" x14ac:dyDescent="0.25">
      <c r="A5381" t="s">
        <v>478</v>
      </c>
      <c r="B5381" t="s">
        <v>284</v>
      </c>
      <c r="C5381" t="s">
        <v>309</v>
      </c>
      <c r="D5381" t="s">
        <v>477</v>
      </c>
      <c r="E5381" t="s">
        <v>202</v>
      </c>
      <c r="F5381" t="s">
        <v>242</v>
      </c>
      <c r="G5381" s="133">
        <v>8</v>
      </c>
      <c r="H5381" t="s">
        <v>245</v>
      </c>
      <c r="I5381" t="s">
        <v>575</v>
      </c>
      <c r="J5381" t="s">
        <v>507</v>
      </c>
      <c r="K5381" s="327">
        <v>1359</v>
      </c>
      <c r="L5381" s="326">
        <v>0.9327399730682373</v>
      </c>
      <c r="M5381" s="326">
        <v>0.95974999666213989</v>
      </c>
      <c r="N5381" s="327">
        <v>10437</v>
      </c>
      <c r="O5381" s="326">
        <v>0.85082000494003296</v>
      </c>
      <c r="P5381" s="326">
        <v>0.88954001665115356</v>
      </c>
      <c r="Q5381" s="327">
        <v>104728</v>
      </c>
      <c r="R5381" s="326">
        <v>0.84878998994827271</v>
      </c>
      <c r="S5381" s="325">
        <v>0.90487998723983765</v>
      </c>
    </row>
    <row r="5382" spans="1:19" x14ac:dyDescent="0.25">
      <c r="A5382" t="s">
        <v>478</v>
      </c>
      <c r="B5382" t="s">
        <v>284</v>
      </c>
      <c r="C5382" t="s">
        <v>309</v>
      </c>
      <c r="D5382" t="s">
        <v>477</v>
      </c>
      <c r="E5382" t="s">
        <v>202</v>
      </c>
      <c r="F5382" t="s">
        <v>242</v>
      </c>
      <c r="G5382" s="133">
        <v>8</v>
      </c>
      <c r="H5382" t="s">
        <v>245</v>
      </c>
      <c r="I5382" t="s">
        <v>576</v>
      </c>
      <c r="J5382" t="s">
        <v>485</v>
      </c>
      <c r="K5382" s="327">
        <v>0</v>
      </c>
      <c r="L5382" s="326">
        <v>0</v>
      </c>
      <c r="N5382" s="327">
        <v>0</v>
      </c>
      <c r="O5382" s="326">
        <v>0</v>
      </c>
      <c r="P5382" s="326">
        <v>0</v>
      </c>
      <c r="Q5382" s="327">
        <v>2</v>
      </c>
      <c r="R5382" s="326">
        <v>1.99999994947575E-5</v>
      </c>
      <c r="S5382" s="325">
        <v>0.5</v>
      </c>
    </row>
    <row r="5383" spans="1:19" x14ac:dyDescent="0.25">
      <c r="A5383" t="s">
        <v>478</v>
      </c>
      <c r="B5383" t="s">
        <v>284</v>
      </c>
      <c r="C5383" t="s">
        <v>309</v>
      </c>
      <c r="D5383" t="s">
        <v>477</v>
      </c>
      <c r="E5383" t="s">
        <v>202</v>
      </c>
      <c r="F5383" t="s">
        <v>242</v>
      </c>
      <c r="G5383" s="133">
        <v>8</v>
      </c>
      <c r="H5383" t="s">
        <v>245</v>
      </c>
      <c r="I5383" t="s">
        <v>576</v>
      </c>
      <c r="J5383" t="s">
        <v>484</v>
      </c>
      <c r="K5383" s="327">
        <v>0</v>
      </c>
      <c r="L5383" s="326">
        <v>0</v>
      </c>
      <c r="N5383" s="327">
        <v>2</v>
      </c>
      <c r="O5383" s="326">
        <v>1.5999999595806E-4</v>
      </c>
      <c r="P5383" s="326">
        <v>1</v>
      </c>
      <c r="Q5383" s="327">
        <v>2</v>
      </c>
      <c r="R5383" s="326">
        <v>1.99999994947575E-5</v>
      </c>
      <c r="S5383" s="325">
        <v>0.5</v>
      </c>
    </row>
    <row r="5384" spans="1:19" x14ac:dyDescent="0.25">
      <c r="A5384" t="s">
        <v>478</v>
      </c>
      <c r="B5384" t="s">
        <v>284</v>
      </c>
      <c r="C5384" t="s">
        <v>309</v>
      </c>
      <c r="D5384" t="s">
        <v>477</v>
      </c>
      <c r="E5384" t="s">
        <v>202</v>
      </c>
      <c r="F5384" t="s">
        <v>242</v>
      </c>
      <c r="G5384" s="133">
        <v>8</v>
      </c>
      <c r="H5384" t="s">
        <v>245</v>
      </c>
      <c r="I5384" t="s">
        <v>576</v>
      </c>
      <c r="J5384" t="s">
        <v>438</v>
      </c>
      <c r="K5384" s="327">
        <v>1457</v>
      </c>
      <c r="L5384" s="326">
        <v>1</v>
      </c>
      <c r="N5384" s="327">
        <v>12265</v>
      </c>
      <c r="O5384" s="326">
        <v>0.99984002113342285</v>
      </c>
      <c r="Q5384" s="327">
        <v>123381</v>
      </c>
      <c r="R5384" s="326">
        <v>0.99997001886367798</v>
      </c>
      <c r="S5384" s="325"/>
    </row>
    <row r="5385" spans="1:19" x14ac:dyDescent="0.25">
      <c r="A5385" t="s">
        <v>478</v>
      </c>
      <c r="B5385" t="s">
        <v>284</v>
      </c>
      <c r="C5385" t="s">
        <v>309</v>
      </c>
      <c r="D5385" t="s">
        <v>477</v>
      </c>
      <c r="E5385" t="s">
        <v>202</v>
      </c>
      <c r="F5385" t="s">
        <v>242</v>
      </c>
      <c r="G5385" s="133">
        <v>8</v>
      </c>
      <c r="H5385" t="s">
        <v>245</v>
      </c>
      <c r="I5385" t="s">
        <v>504</v>
      </c>
      <c r="J5385" t="s">
        <v>506</v>
      </c>
      <c r="K5385" s="327">
        <v>38</v>
      </c>
      <c r="L5385" s="326">
        <v>2.607999928295612E-2</v>
      </c>
      <c r="N5385" s="327">
        <v>961</v>
      </c>
      <c r="O5385" s="326">
        <v>7.8340001404285431E-2</v>
      </c>
      <c r="Q5385" s="327">
        <v>14319</v>
      </c>
      <c r="R5385" s="326">
        <v>0.11604999750852581</v>
      </c>
      <c r="S5385" s="325"/>
    </row>
    <row r="5386" spans="1:19" x14ac:dyDescent="0.25">
      <c r="A5386" t="s">
        <v>478</v>
      </c>
      <c r="B5386" t="s">
        <v>284</v>
      </c>
      <c r="C5386" t="s">
        <v>309</v>
      </c>
      <c r="D5386" t="s">
        <v>477</v>
      </c>
      <c r="E5386" t="s">
        <v>202</v>
      </c>
      <c r="F5386" t="s">
        <v>242</v>
      </c>
      <c r="G5386">
        <v>8</v>
      </c>
      <c r="H5386" t="s">
        <v>245</v>
      </c>
      <c r="I5386" t="s">
        <v>504</v>
      </c>
      <c r="J5386" t="s">
        <v>424</v>
      </c>
      <c r="K5386" s="142">
        <v>179</v>
      </c>
      <c r="L5386" s="326">
        <v>0.122859999537468</v>
      </c>
      <c r="M5386" s="326">
        <v>0.12614999711513519</v>
      </c>
      <c r="N5386" s="142">
        <v>1311</v>
      </c>
      <c r="O5386" s="326">
        <v>0.1068700030446053</v>
      </c>
      <c r="P5386" s="326">
        <v>0.11596000194549561</v>
      </c>
      <c r="Q5386" s="142">
        <v>13286</v>
      </c>
      <c r="R5386" s="326">
        <v>0.1076800003647804</v>
      </c>
      <c r="S5386" s="326">
        <v>0.12182000279426571</v>
      </c>
    </row>
    <row r="5387" spans="1:19" x14ac:dyDescent="0.25">
      <c r="A5387" t="s">
        <v>478</v>
      </c>
      <c r="B5387" t="s">
        <v>284</v>
      </c>
      <c r="C5387" t="s">
        <v>309</v>
      </c>
      <c r="D5387" t="s">
        <v>477</v>
      </c>
      <c r="E5387" t="s">
        <v>202</v>
      </c>
      <c r="F5387" t="s">
        <v>242</v>
      </c>
      <c r="G5387" s="133">
        <v>8</v>
      </c>
      <c r="H5387" t="s">
        <v>245</v>
      </c>
      <c r="I5387" t="s">
        <v>504</v>
      </c>
      <c r="J5387" t="s">
        <v>455</v>
      </c>
      <c r="K5387" s="327">
        <v>610</v>
      </c>
      <c r="L5387" s="326">
        <v>0.41866999864578253</v>
      </c>
      <c r="M5387" s="326">
        <v>0.42987999320030212</v>
      </c>
      <c r="N5387" s="327">
        <v>4319</v>
      </c>
      <c r="O5387" s="326">
        <v>0.35207998752593989</v>
      </c>
      <c r="P5387" s="326">
        <v>0.38201001286506647</v>
      </c>
      <c r="Q5387" s="327">
        <v>43045</v>
      </c>
      <c r="R5387" s="326">
        <v>0.34887000918388372</v>
      </c>
      <c r="S5387" s="325">
        <v>0.39467000961303711</v>
      </c>
    </row>
    <row r="5388" spans="1:19" x14ac:dyDescent="0.25">
      <c r="A5388" t="s">
        <v>478</v>
      </c>
      <c r="B5388" t="s">
        <v>284</v>
      </c>
      <c r="C5388" t="s">
        <v>309</v>
      </c>
      <c r="D5388" t="s">
        <v>477</v>
      </c>
      <c r="E5388" t="s">
        <v>202</v>
      </c>
      <c r="F5388" t="s">
        <v>242</v>
      </c>
      <c r="G5388" s="133">
        <v>8</v>
      </c>
      <c r="H5388" t="s">
        <v>245</v>
      </c>
      <c r="I5388" t="s">
        <v>504</v>
      </c>
      <c r="J5388" t="s">
        <v>505</v>
      </c>
      <c r="K5388" s="327">
        <v>533</v>
      </c>
      <c r="L5388" s="326">
        <v>0.36581999063491821</v>
      </c>
      <c r="M5388" s="326">
        <v>0.37562000751495361</v>
      </c>
      <c r="N5388" s="327">
        <v>4637</v>
      </c>
      <c r="O5388" s="326">
        <v>0.37801000475883478</v>
      </c>
      <c r="P5388" s="326">
        <v>0.41014000773429871</v>
      </c>
      <c r="Q5388" s="327">
        <v>42835</v>
      </c>
      <c r="R5388" s="326">
        <v>0.34716999530792242</v>
      </c>
      <c r="S5388" s="325">
        <v>0.39274001121521002</v>
      </c>
    </row>
    <row r="5389" spans="1:19" x14ac:dyDescent="0.25">
      <c r="A5389" t="s">
        <v>478</v>
      </c>
      <c r="B5389" t="s">
        <v>284</v>
      </c>
      <c r="C5389" t="s">
        <v>309</v>
      </c>
      <c r="D5389" t="s">
        <v>477</v>
      </c>
      <c r="E5389" t="s">
        <v>202</v>
      </c>
      <c r="F5389" t="s">
        <v>242</v>
      </c>
      <c r="G5389">
        <v>8</v>
      </c>
      <c r="H5389" t="s">
        <v>245</v>
      </c>
      <c r="I5389" t="s">
        <v>504</v>
      </c>
      <c r="J5389" t="s">
        <v>503</v>
      </c>
      <c r="K5389" s="142">
        <v>97</v>
      </c>
      <c r="L5389" s="326">
        <v>6.6579997539520264E-2</v>
      </c>
      <c r="M5389" s="326">
        <v>6.8360000848770142E-2</v>
      </c>
      <c r="N5389" s="142">
        <v>1039</v>
      </c>
      <c r="O5389" s="326">
        <v>8.4700003266334534E-2</v>
      </c>
      <c r="P5389" s="326">
        <v>9.1899998486042023E-2</v>
      </c>
      <c r="Q5389" s="142">
        <v>9900</v>
      </c>
      <c r="R5389" s="326">
        <v>8.0239996314048767E-2</v>
      </c>
      <c r="S5389" s="326">
        <v>9.0769998729228973E-2</v>
      </c>
    </row>
    <row r="5390" spans="1:19" x14ac:dyDescent="0.25">
      <c r="A5390" t="s">
        <v>478</v>
      </c>
      <c r="B5390" t="s">
        <v>284</v>
      </c>
      <c r="C5390" t="s">
        <v>309</v>
      </c>
      <c r="D5390" t="s">
        <v>477</v>
      </c>
      <c r="E5390" t="s">
        <v>202</v>
      </c>
      <c r="F5390" t="s">
        <v>242</v>
      </c>
      <c r="G5390" s="133">
        <v>8</v>
      </c>
      <c r="H5390" t="s">
        <v>245</v>
      </c>
      <c r="I5390" t="s">
        <v>501</v>
      </c>
      <c r="J5390" t="s">
        <v>502</v>
      </c>
      <c r="K5390" s="327">
        <v>38</v>
      </c>
      <c r="L5390" s="326">
        <v>2.607999928295612E-2</v>
      </c>
      <c r="N5390" s="327">
        <v>961</v>
      </c>
      <c r="O5390" s="326">
        <v>7.8340001404285431E-2</v>
      </c>
      <c r="Q5390" s="327">
        <v>14319</v>
      </c>
      <c r="R5390" s="326">
        <v>0.11604999750852581</v>
      </c>
      <c r="S5390" s="325"/>
    </row>
    <row r="5391" spans="1:19" x14ac:dyDescent="0.25">
      <c r="A5391" t="s">
        <v>478</v>
      </c>
      <c r="B5391" t="s">
        <v>284</v>
      </c>
      <c r="C5391" t="s">
        <v>309</v>
      </c>
      <c r="D5391" t="s">
        <v>477</v>
      </c>
      <c r="E5391" t="s">
        <v>202</v>
      </c>
      <c r="F5391" t="s">
        <v>242</v>
      </c>
      <c r="G5391" s="133">
        <v>8</v>
      </c>
      <c r="H5391" t="s">
        <v>245</v>
      </c>
      <c r="I5391" t="s">
        <v>501</v>
      </c>
      <c r="J5391" t="s">
        <v>500</v>
      </c>
      <c r="K5391" s="327">
        <v>1419</v>
      </c>
      <c r="L5391" s="326">
        <v>0.97391998767852783</v>
      </c>
      <c r="M5391" s="326">
        <v>1</v>
      </c>
      <c r="N5391" s="327">
        <v>11306</v>
      </c>
      <c r="O5391" s="326">
        <v>0.92166000604629517</v>
      </c>
      <c r="P5391" s="326">
        <v>1</v>
      </c>
      <c r="Q5391" s="327">
        <v>109066</v>
      </c>
      <c r="R5391" s="326">
        <v>0.88394999504089355</v>
      </c>
      <c r="S5391" s="325">
        <v>1</v>
      </c>
    </row>
    <row r="5392" spans="1:19" x14ac:dyDescent="0.25">
      <c r="A5392" t="s">
        <v>478</v>
      </c>
      <c r="B5392" t="s">
        <v>284</v>
      </c>
      <c r="C5392" t="s">
        <v>309</v>
      </c>
      <c r="D5392" t="s">
        <v>477</v>
      </c>
      <c r="E5392" t="s">
        <v>202</v>
      </c>
      <c r="F5392" t="s">
        <v>242</v>
      </c>
      <c r="G5392">
        <v>8</v>
      </c>
      <c r="H5392" t="s">
        <v>245</v>
      </c>
      <c r="I5392" t="s">
        <v>577</v>
      </c>
      <c r="J5392" t="s">
        <v>493</v>
      </c>
      <c r="K5392" s="142">
        <v>417</v>
      </c>
      <c r="L5392" s="326">
        <v>0.28619998693466192</v>
      </c>
      <c r="N5392" s="142">
        <v>3568</v>
      </c>
      <c r="O5392" s="326">
        <v>0.29085999727249151</v>
      </c>
      <c r="Q5392" s="142">
        <v>45663</v>
      </c>
      <c r="R5392" s="326">
        <v>0.37009000778198242</v>
      </c>
    </row>
    <row r="5393" spans="1:19" x14ac:dyDescent="0.25">
      <c r="A5393" t="s">
        <v>478</v>
      </c>
      <c r="B5393" t="s">
        <v>284</v>
      </c>
      <c r="C5393" t="s">
        <v>309</v>
      </c>
      <c r="D5393" t="s">
        <v>477</v>
      </c>
      <c r="E5393" t="s">
        <v>202</v>
      </c>
      <c r="F5393" t="s">
        <v>242</v>
      </c>
      <c r="G5393" s="133">
        <v>8</v>
      </c>
      <c r="H5393" t="s">
        <v>245</v>
      </c>
      <c r="I5393" t="s">
        <v>577</v>
      </c>
      <c r="J5393" t="s">
        <v>492</v>
      </c>
      <c r="K5393" s="327">
        <v>823</v>
      </c>
      <c r="L5393" s="326">
        <v>0.56485998630523682</v>
      </c>
      <c r="M5393" s="326">
        <v>0.79135000705718994</v>
      </c>
      <c r="N5393" s="327">
        <v>6927</v>
      </c>
      <c r="O5393" s="326">
        <v>0.5646899938583374</v>
      </c>
      <c r="P5393" s="326">
        <v>0.79629999399185181</v>
      </c>
      <c r="Q5393" s="327">
        <v>63272</v>
      </c>
      <c r="R5393" s="326">
        <v>0.51279997825622559</v>
      </c>
      <c r="S5393" s="325">
        <v>0.81407999992370605</v>
      </c>
    </row>
    <row r="5394" spans="1:19" x14ac:dyDescent="0.25">
      <c r="A5394" t="s">
        <v>478</v>
      </c>
      <c r="B5394" t="s">
        <v>284</v>
      </c>
      <c r="C5394" t="s">
        <v>309</v>
      </c>
      <c r="D5394" t="s">
        <v>477</v>
      </c>
      <c r="E5394" t="s">
        <v>202</v>
      </c>
      <c r="F5394" t="s">
        <v>242</v>
      </c>
      <c r="G5394">
        <v>8</v>
      </c>
      <c r="H5394" t="s">
        <v>245</v>
      </c>
      <c r="I5394" t="s">
        <v>577</v>
      </c>
      <c r="J5394" t="s">
        <v>491</v>
      </c>
      <c r="K5394" s="142">
        <v>110</v>
      </c>
      <c r="L5394" s="326">
        <v>7.5499996542930603E-2</v>
      </c>
      <c r="M5394" s="326">
        <v>0.10576999932527539</v>
      </c>
      <c r="N5394" s="142">
        <v>1072</v>
      </c>
      <c r="O5394" s="326">
        <v>8.7389998137950897E-2</v>
      </c>
      <c r="P5394" s="326">
        <v>0.1232300028204918</v>
      </c>
      <c r="Q5394" s="142">
        <v>9186</v>
      </c>
      <c r="R5394" s="326">
        <v>7.4450001120567322E-2</v>
      </c>
      <c r="S5394" s="326">
        <v>0.11818999797105791</v>
      </c>
    </row>
    <row r="5395" spans="1:19" x14ac:dyDescent="0.25">
      <c r="A5395" t="s">
        <v>478</v>
      </c>
      <c r="B5395" t="s">
        <v>284</v>
      </c>
      <c r="C5395" t="s">
        <v>309</v>
      </c>
      <c r="D5395" t="s">
        <v>477</v>
      </c>
      <c r="E5395" t="s">
        <v>202</v>
      </c>
      <c r="F5395" t="s">
        <v>242</v>
      </c>
      <c r="G5395">
        <v>8</v>
      </c>
      <c r="H5395" t="s">
        <v>245</v>
      </c>
      <c r="I5395" t="s">
        <v>577</v>
      </c>
      <c r="J5395" t="s">
        <v>490</v>
      </c>
      <c r="K5395" s="142">
        <v>84</v>
      </c>
      <c r="L5395" s="326">
        <v>5.7649999856948853E-2</v>
      </c>
      <c r="M5395" s="326">
        <v>8.0770000815391541E-2</v>
      </c>
      <c r="N5395" s="142">
        <v>412</v>
      </c>
      <c r="O5395" s="326">
        <v>3.3590000122785568E-2</v>
      </c>
      <c r="P5395" s="326">
        <v>4.7359999269247062E-2</v>
      </c>
      <c r="Q5395" s="142">
        <v>3071</v>
      </c>
      <c r="R5395" s="326">
        <v>2.489000000059605E-2</v>
      </c>
      <c r="S5395" s="326">
        <v>3.9510000497102737E-2</v>
      </c>
    </row>
    <row r="5396" spans="1:19" x14ac:dyDescent="0.25">
      <c r="A5396" t="s">
        <v>478</v>
      </c>
      <c r="B5396" t="s">
        <v>284</v>
      </c>
      <c r="C5396" t="s">
        <v>309</v>
      </c>
      <c r="D5396" t="s">
        <v>477</v>
      </c>
      <c r="E5396" t="s">
        <v>202</v>
      </c>
      <c r="F5396" t="s">
        <v>242</v>
      </c>
      <c r="G5396" s="133">
        <v>8</v>
      </c>
      <c r="H5396" t="s">
        <v>245</v>
      </c>
      <c r="I5396" t="s">
        <v>577</v>
      </c>
      <c r="J5396" t="s">
        <v>489</v>
      </c>
      <c r="K5396" s="327">
        <v>21</v>
      </c>
      <c r="L5396" s="326">
        <v>1.441000029444695E-2</v>
      </c>
      <c r="M5396" s="326">
        <v>2.0190000534057621E-2</v>
      </c>
      <c r="N5396" s="327">
        <v>252</v>
      </c>
      <c r="O5396" s="326">
        <v>2.054000087082386E-2</v>
      </c>
      <c r="P5396" s="326">
        <v>2.8969999402761459E-2</v>
      </c>
      <c r="Q5396" s="327">
        <v>1819</v>
      </c>
      <c r="R5396" s="326">
        <v>1.473999954760075E-2</v>
      </c>
      <c r="S5396" s="325">
        <v>2.339999936521053E-2</v>
      </c>
    </row>
    <row r="5397" spans="1:19" x14ac:dyDescent="0.25">
      <c r="A5397" t="s">
        <v>478</v>
      </c>
      <c r="B5397" t="s">
        <v>284</v>
      </c>
      <c r="C5397" t="s">
        <v>309</v>
      </c>
      <c r="D5397" t="s">
        <v>477</v>
      </c>
      <c r="E5397" t="s">
        <v>202</v>
      </c>
      <c r="F5397" t="s">
        <v>242</v>
      </c>
      <c r="G5397">
        <v>8</v>
      </c>
      <c r="H5397" t="s">
        <v>245</v>
      </c>
      <c r="I5397" t="s">
        <v>577</v>
      </c>
      <c r="J5397" t="s">
        <v>488</v>
      </c>
      <c r="K5397" s="142">
        <v>2</v>
      </c>
      <c r="L5397" s="326">
        <v>1.369999954476953E-3</v>
      </c>
      <c r="M5397" s="326">
        <v>1.9199999514967201E-3</v>
      </c>
      <c r="N5397" s="142">
        <v>36</v>
      </c>
      <c r="O5397" s="326">
        <v>2.9299999587237831E-3</v>
      </c>
      <c r="P5397" s="326">
        <v>4.1399998590350151E-3</v>
      </c>
      <c r="Q5397" s="142">
        <v>374</v>
      </c>
      <c r="R5397" s="326">
        <v>3.03000002168119E-3</v>
      </c>
      <c r="S5397" s="326">
        <v>4.8099998384714127E-3</v>
      </c>
    </row>
    <row r="5398" spans="1:19" x14ac:dyDescent="0.25">
      <c r="A5398" t="s">
        <v>478</v>
      </c>
      <c r="B5398" t="s">
        <v>284</v>
      </c>
      <c r="C5398" t="s">
        <v>309</v>
      </c>
      <c r="D5398" t="s">
        <v>477</v>
      </c>
      <c r="E5398" t="s">
        <v>202</v>
      </c>
      <c r="F5398" t="s">
        <v>242</v>
      </c>
      <c r="G5398" s="133">
        <v>8</v>
      </c>
      <c r="H5398" t="s">
        <v>245</v>
      </c>
      <c r="I5398" t="s">
        <v>499</v>
      </c>
      <c r="J5398" t="s">
        <v>261</v>
      </c>
      <c r="K5398" s="327">
        <v>1448</v>
      </c>
      <c r="L5398" s="326">
        <v>0.99382001161575317</v>
      </c>
      <c r="N5398" s="327">
        <v>12179</v>
      </c>
      <c r="O5398" s="326">
        <v>0.99282997846603394</v>
      </c>
      <c r="Q5398" s="327">
        <v>122496</v>
      </c>
      <c r="R5398" s="326">
        <v>0.99278998374938965</v>
      </c>
      <c r="S5398" s="325"/>
    </row>
    <row r="5399" spans="1:19" x14ac:dyDescent="0.25">
      <c r="A5399" t="s">
        <v>478</v>
      </c>
      <c r="B5399" t="s">
        <v>284</v>
      </c>
      <c r="C5399" t="s">
        <v>309</v>
      </c>
      <c r="D5399" t="s">
        <v>477</v>
      </c>
      <c r="E5399" t="s">
        <v>202</v>
      </c>
      <c r="F5399" t="s">
        <v>242</v>
      </c>
      <c r="G5399" s="133">
        <v>8</v>
      </c>
      <c r="H5399" t="s">
        <v>245</v>
      </c>
      <c r="I5399" t="s">
        <v>499</v>
      </c>
      <c r="J5399" t="s">
        <v>262</v>
      </c>
      <c r="K5399" s="327">
        <v>9</v>
      </c>
      <c r="L5399" s="326">
        <v>6.1800000257790089E-3</v>
      </c>
      <c r="N5399" s="327">
        <v>88</v>
      </c>
      <c r="O5399" s="326">
        <v>7.1700001135468483E-3</v>
      </c>
      <c r="Q5399" s="327">
        <v>889</v>
      </c>
      <c r="R5399" s="326">
        <v>7.2099999524652958E-3</v>
      </c>
      <c r="S5399" s="325"/>
    </row>
    <row r="5400" spans="1:19" x14ac:dyDescent="0.25">
      <c r="A5400" t="s">
        <v>478</v>
      </c>
      <c r="B5400" t="s">
        <v>284</v>
      </c>
      <c r="C5400" t="s">
        <v>309</v>
      </c>
      <c r="D5400" t="s">
        <v>477</v>
      </c>
      <c r="E5400" t="s">
        <v>202</v>
      </c>
      <c r="F5400" t="s">
        <v>242</v>
      </c>
      <c r="G5400" s="133">
        <v>8</v>
      </c>
      <c r="H5400" t="s">
        <v>245</v>
      </c>
      <c r="I5400" t="s">
        <v>578</v>
      </c>
      <c r="J5400" t="s">
        <v>498</v>
      </c>
      <c r="K5400" s="327">
        <v>248</v>
      </c>
      <c r="L5400" s="326">
        <v>0.17021000385284421</v>
      </c>
      <c r="N5400" s="327">
        <v>2713</v>
      </c>
      <c r="O5400" s="326">
        <v>0.2211599946022034</v>
      </c>
      <c r="Q5400" s="327">
        <v>17871</v>
      </c>
      <c r="R5400" s="326">
        <v>0.1448400020599365</v>
      </c>
      <c r="S5400" s="325"/>
    </row>
    <row r="5401" spans="1:19" x14ac:dyDescent="0.25">
      <c r="A5401" t="s">
        <v>478</v>
      </c>
      <c r="B5401" t="s">
        <v>284</v>
      </c>
      <c r="C5401" t="s">
        <v>309</v>
      </c>
      <c r="D5401" t="s">
        <v>477</v>
      </c>
      <c r="E5401" t="s">
        <v>202</v>
      </c>
      <c r="F5401" t="s">
        <v>242</v>
      </c>
      <c r="G5401">
        <v>8</v>
      </c>
      <c r="H5401" t="s">
        <v>245</v>
      </c>
      <c r="I5401" t="s">
        <v>578</v>
      </c>
      <c r="J5401" t="s">
        <v>497</v>
      </c>
      <c r="K5401" s="142">
        <v>277</v>
      </c>
      <c r="L5401" s="326">
        <v>0.19011999666690829</v>
      </c>
      <c r="N5401" s="142">
        <v>2240</v>
      </c>
      <c r="O5401" s="326">
        <v>0.18260000646114349</v>
      </c>
      <c r="Q5401" s="142">
        <v>21943</v>
      </c>
      <c r="R5401" s="326">
        <v>0.17783999443054199</v>
      </c>
    </row>
    <row r="5402" spans="1:19" x14ac:dyDescent="0.25">
      <c r="A5402" t="s">
        <v>478</v>
      </c>
      <c r="B5402" t="s">
        <v>284</v>
      </c>
      <c r="C5402" t="s">
        <v>309</v>
      </c>
      <c r="D5402" t="s">
        <v>477</v>
      </c>
      <c r="E5402" t="s">
        <v>202</v>
      </c>
      <c r="F5402" t="s">
        <v>242</v>
      </c>
      <c r="G5402" s="133">
        <v>8</v>
      </c>
      <c r="H5402" t="s">
        <v>245</v>
      </c>
      <c r="I5402" t="s">
        <v>578</v>
      </c>
      <c r="J5402" t="s">
        <v>496</v>
      </c>
      <c r="K5402" s="327">
        <v>290</v>
      </c>
      <c r="L5402" s="326">
        <v>0.1990399956703186</v>
      </c>
      <c r="N5402" s="327">
        <v>2633</v>
      </c>
      <c r="O5402" s="326">
        <v>0.21464000642299649</v>
      </c>
      <c r="Q5402" s="327">
        <v>25988</v>
      </c>
      <c r="R5402" s="326">
        <v>0.21062999963760379</v>
      </c>
      <c r="S5402" s="325"/>
    </row>
    <row r="5403" spans="1:19" x14ac:dyDescent="0.25">
      <c r="A5403" t="s">
        <v>478</v>
      </c>
      <c r="B5403" t="s">
        <v>284</v>
      </c>
      <c r="C5403" t="s">
        <v>309</v>
      </c>
      <c r="D5403" t="s">
        <v>477</v>
      </c>
      <c r="E5403" t="s">
        <v>202</v>
      </c>
      <c r="F5403" t="s">
        <v>242</v>
      </c>
      <c r="G5403" s="133">
        <v>8</v>
      </c>
      <c r="H5403" t="s">
        <v>245</v>
      </c>
      <c r="I5403" t="s">
        <v>578</v>
      </c>
      <c r="J5403" t="s">
        <v>495</v>
      </c>
      <c r="K5403" s="327">
        <v>334</v>
      </c>
      <c r="L5403" s="326">
        <v>0.22924000024795529</v>
      </c>
      <c r="N5403" s="327">
        <v>2581</v>
      </c>
      <c r="O5403" s="326">
        <v>0.21040000021457669</v>
      </c>
      <c r="Q5403" s="327">
        <v>27975</v>
      </c>
      <c r="R5403" s="326">
        <v>0.22673000395298001</v>
      </c>
      <c r="S5403" s="325"/>
    </row>
    <row r="5404" spans="1:19" x14ac:dyDescent="0.25">
      <c r="A5404" t="s">
        <v>478</v>
      </c>
      <c r="B5404" t="s">
        <v>284</v>
      </c>
      <c r="C5404" t="s">
        <v>309</v>
      </c>
      <c r="D5404" t="s">
        <v>477</v>
      </c>
      <c r="E5404" t="s">
        <v>202</v>
      </c>
      <c r="F5404" t="s">
        <v>242</v>
      </c>
      <c r="G5404">
        <v>8</v>
      </c>
      <c r="H5404" t="s">
        <v>245</v>
      </c>
      <c r="I5404" t="s">
        <v>578</v>
      </c>
      <c r="J5404" t="s">
        <v>494</v>
      </c>
      <c r="K5404" s="142">
        <v>308</v>
      </c>
      <c r="L5404" s="326">
        <v>0.2113900035619736</v>
      </c>
      <c r="N5404" s="142">
        <v>2100</v>
      </c>
      <c r="O5404" s="326">
        <v>0.1711899936199188</v>
      </c>
      <c r="Q5404" s="142">
        <v>29608</v>
      </c>
      <c r="R5404" s="326">
        <v>0.23995999991893771</v>
      </c>
    </row>
    <row r="5405" spans="1:19" x14ac:dyDescent="0.25">
      <c r="A5405" t="s">
        <v>478</v>
      </c>
      <c r="B5405" t="s">
        <v>284</v>
      </c>
      <c r="C5405" t="s">
        <v>309</v>
      </c>
      <c r="D5405" t="s">
        <v>477</v>
      </c>
      <c r="E5405" t="s">
        <v>202</v>
      </c>
      <c r="F5405" t="s">
        <v>242</v>
      </c>
      <c r="G5405" s="133">
        <v>8</v>
      </c>
      <c r="H5405" t="s">
        <v>245</v>
      </c>
      <c r="I5405" t="s">
        <v>476</v>
      </c>
      <c r="J5405" t="s">
        <v>482</v>
      </c>
      <c r="K5405" s="327">
        <v>1054</v>
      </c>
      <c r="L5405" s="326">
        <v>0.72339999675750732</v>
      </c>
      <c r="M5405" s="326">
        <v>0.7417299747467041</v>
      </c>
      <c r="N5405" s="327">
        <v>8908</v>
      </c>
      <c r="O5405" s="326">
        <v>0.72618001699447632</v>
      </c>
      <c r="P5405" s="326">
        <v>0.75383001565933228</v>
      </c>
      <c r="Q5405" s="327">
        <v>91484</v>
      </c>
      <c r="R5405" s="326">
        <v>0.74145001173019409</v>
      </c>
      <c r="S5405" s="325">
        <v>0.77395999431610107</v>
      </c>
    </row>
    <row r="5406" spans="1:19" x14ac:dyDescent="0.25">
      <c r="A5406" t="s">
        <v>478</v>
      </c>
      <c r="B5406" t="s">
        <v>284</v>
      </c>
      <c r="C5406" t="s">
        <v>309</v>
      </c>
      <c r="D5406" t="s">
        <v>477</v>
      </c>
      <c r="E5406" t="s">
        <v>202</v>
      </c>
      <c r="F5406" t="s">
        <v>242</v>
      </c>
      <c r="G5406" s="133">
        <v>8</v>
      </c>
      <c r="H5406" t="s">
        <v>245</v>
      </c>
      <c r="I5406" t="s">
        <v>476</v>
      </c>
      <c r="J5406" t="s">
        <v>481</v>
      </c>
      <c r="K5406" s="327">
        <v>173</v>
      </c>
      <c r="L5406" s="326">
        <v>0.11873999983072279</v>
      </c>
      <c r="M5406" s="326">
        <v>0.12174999713897711</v>
      </c>
      <c r="N5406" s="327">
        <v>1293</v>
      </c>
      <c r="O5406" s="326">
        <v>0.1054000034928322</v>
      </c>
      <c r="P5406" s="326">
        <v>0.10942000150680541</v>
      </c>
      <c r="Q5406" s="327">
        <v>12086</v>
      </c>
      <c r="R5406" s="326">
        <v>9.7949996590614319E-2</v>
      </c>
      <c r="S5406" s="325">
        <v>0.1022500023245811</v>
      </c>
    </row>
    <row r="5407" spans="1:19" x14ac:dyDescent="0.25">
      <c r="A5407" t="s">
        <v>478</v>
      </c>
      <c r="B5407" t="s">
        <v>284</v>
      </c>
      <c r="C5407" t="s">
        <v>309</v>
      </c>
      <c r="D5407" t="s">
        <v>477</v>
      </c>
      <c r="E5407" t="s">
        <v>202</v>
      </c>
      <c r="F5407" t="s">
        <v>242</v>
      </c>
      <c r="G5407">
        <v>8</v>
      </c>
      <c r="H5407" t="s">
        <v>245</v>
      </c>
      <c r="I5407" t="s">
        <v>476</v>
      </c>
      <c r="J5407" t="s">
        <v>480</v>
      </c>
      <c r="K5407" s="142">
        <v>110</v>
      </c>
      <c r="L5407" s="326">
        <v>7.5499996542930603E-2</v>
      </c>
      <c r="M5407" s="326">
        <v>7.7409997582435608E-2</v>
      </c>
      <c r="N5407" s="142">
        <v>938</v>
      </c>
      <c r="O5407" s="326">
        <v>7.647000253200531E-2</v>
      </c>
      <c r="P5407" s="326">
        <v>7.937999814748764E-2</v>
      </c>
      <c r="Q5407" s="142">
        <v>8487</v>
      </c>
      <c r="R5407" s="326">
        <v>6.8779997527599335E-2</v>
      </c>
      <c r="S5407" s="326">
        <v>7.1800000965595245E-2</v>
      </c>
    </row>
    <row r="5408" spans="1:19" x14ac:dyDescent="0.25">
      <c r="A5408" t="s">
        <v>478</v>
      </c>
      <c r="B5408" t="s">
        <v>284</v>
      </c>
      <c r="C5408" t="s">
        <v>309</v>
      </c>
      <c r="D5408" t="s">
        <v>477</v>
      </c>
      <c r="E5408" t="s">
        <v>202</v>
      </c>
      <c r="F5408" t="s">
        <v>242</v>
      </c>
      <c r="G5408" s="133">
        <v>8</v>
      </c>
      <c r="H5408" t="s">
        <v>245</v>
      </c>
      <c r="I5408" t="s">
        <v>476</v>
      </c>
      <c r="J5408" t="s">
        <v>479</v>
      </c>
      <c r="K5408" s="327">
        <v>36</v>
      </c>
      <c r="L5408" s="326">
        <v>2.4709999561309811E-2</v>
      </c>
      <c r="N5408" s="327">
        <v>450</v>
      </c>
      <c r="O5408" s="326">
        <v>3.6680001765489578E-2</v>
      </c>
      <c r="Q5408" s="327">
        <v>5183</v>
      </c>
      <c r="R5408" s="326">
        <v>4.2010001838207238E-2</v>
      </c>
      <c r="S5408" s="325"/>
    </row>
    <row r="5409" spans="1:19" x14ac:dyDescent="0.25">
      <c r="A5409" t="s">
        <v>478</v>
      </c>
      <c r="B5409" t="s">
        <v>284</v>
      </c>
      <c r="C5409" t="s">
        <v>309</v>
      </c>
      <c r="D5409" t="s">
        <v>477</v>
      </c>
      <c r="E5409" t="s">
        <v>202</v>
      </c>
      <c r="F5409" t="s">
        <v>242</v>
      </c>
      <c r="G5409" s="133">
        <v>8</v>
      </c>
      <c r="H5409" t="s">
        <v>245</v>
      </c>
      <c r="I5409" t="s">
        <v>476</v>
      </c>
      <c r="J5409" t="s">
        <v>475</v>
      </c>
      <c r="K5409" s="327">
        <v>84</v>
      </c>
      <c r="L5409" s="326">
        <v>5.7649999856948853E-2</v>
      </c>
      <c r="M5409" s="326">
        <v>5.9110000729560852E-2</v>
      </c>
      <c r="N5409" s="327">
        <v>678</v>
      </c>
      <c r="O5409" s="326">
        <v>5.5270001292228699E-2</v>
      </c>
      <c r="P5409" s="326">
        <v>5.7369999587535858E-2</v>
      </c>
      <c r="Q5409" s="327">
        <v>6145</v>
      </c>
      <c r="R5409" s="326">
        <v>4.9800001084804528E-2</v>
      </c>
      <c r="S5409" s="325">
        <v>5.1989998668432243E-2</v>
      </c>
    </row>
    <row r="5410" spans="1:19" x14ac:dyDescent="0.25">
      <c r="A5410" t="s">
        <v>478</v>
      </c>
      <c r="B5410" t="s">
        <v>284</v>
      </c>
      <c r="C5410" t="s">
        <v>309</v>
      </c>
      <c r="D5410" t="s">
        <v>477</v>
      </c>
      <c r="E5410" t="s">
        <v>207</v>
      </c>
      <c r="F5410" t="s">
        <v>208</v>
      </c>
      <c r="G5410" s="133">
        <v>8</v>
      </c>
      <c r="H5410" t="s">
        <v>245</v>
      </c>
      <c r="I5410" t="s">
        <v>525</v>
      </c>
      <c r="J5410" t="s">
        <v>530</v>
      </c>
      <c r="K5410" s="327">
        <v>2</v>
      </c>
      <c r="L5410" s="326">
        <v>3.1699999235570431E-3</v>
      </c>
      <c r="N5410" s="327">
        <v>54</v>
      </c>
      <c r="O5410" s="326">
        <v>4.3999999761581421E-3</v>
      </c>
      <c r="Q5410" s="327">
        <v>595</v>
      </c>
      <c r="R5410" s="326">
        <v>4.8199999146163464E-3</v>
      </c>
      <c r="S5410" s="325"/>
    </row>
    <row r="5411" spans="1:19" x14ac:dyDescent="0.25">
      <c r="A5411" t="s">
        <v>478</v>
      </c>
      <c r="B5411" t="s">
        <v>284</v>
      </c>
      <c r="C5411" t="s">
        <v>309</v>
      </c>
      <c r="D5411" t="s">
        <v>477</v>
      </c>
      <c r="E5411" t="s">
        <v>207</v>
      </c>
      <c r="F5411" t="s">
        <v>208</v>
      </c>
      <c r="G5411" s="133">
        <v>8</v>
      </c>
      <c r="H5411" t="s">
        <v>245</v>
      </c>
      <c r="I5411" t="s">
        <v>525</v>
      </c>
      <c r="J5411" t="s">
        <v>529</v>
      </c>
      <c r="K5411" s="327">
        <v>18</v>
      </c>
      <c r="L5411" s="326">
        <v>2.857000008225441E-2</v>
      </c>
      <c r="N5411" s="327">
        <v>443</v>
      </c>
      <c r="O5411" s="326">
        <v>3.6109998822212219E-2</v>
      </c>
      <c r="Q5411" s="327">
        <v>4962</v>
      </c>
      <c r="R5411" s="326">
        <v>4.0219999849796302E-2</v>
      </c>
      <c r="S5411" s="325"/>
    </row>
    <row r="5412" spans="1:19" x14ac:dyDescent="0.25">
      <c r="A5412" t="s">
        <v>478</v>
      </c>
      <c r="B5412" t="s">
        <v>284</v>
      </c>
      <c r="C5412" t="s">
        <v>309</v>
      </c>
      <c r="D5412" t="s">
        <v>477</v>
      </c>
      <c r="E5412" t="s">
        <v>207</v>
      </c>
      <c r="F5412" t="s">
        <v>208</v>
      </c>
      <c r="G5412" s="133">
        <v>8</v>
      </c>
      <c r="H5412" t="s">
        <v>245</v>
      </c>
      <c r="I5412" t="s">
        <v>525</v>
      </c>
      <c r="J5412" t="s">
        <v>528</v>
      </c>
      <c r="K5412" s="327">
        <v>93</v>
      </c>
      <c r="L5412" s="326">
        <v>0.1476200073957443</v>
      </c>
      <c r="N5412" s="327">
        <v>1464</v>
      </c>
      <c r="O5412" s="326">
        <v>0.1193400025367737</v>
      </c>
      <c r="Q5412" s="327">
        <v>15699</v>
      </c>
      <c r="R5412" s="326">
        <v>0.12724000215530401</v>
      </c>
      <c r="S5412" s="325"/>
    </row>
    <row r="5413" spans="1:19" x14ac:dyDescent="0.25">
      <c r="A5413" t="s">
        <v>478</v>
      </c>
      <c r="B5413" t="s">
        <v>284</v>
      </c>
      <c r="C5413" t="s">
        <v>309</v>
      </c>
      <c r="D5413" t="s">
        <v>477</v>
      </c>
      <c r="E5413" t="s">
        <v>207</v>
      </c>
      <c r="F5413" t="s">
        <v>208</v>
      </c>
      <c r="G5413">
        <v>8</v>
      </c>
      <c r="H5413" t="s">
        <v>245</v>
      </c>
      <c r="I5413" t="s">
        <v>525</v>
      </c>
      <c r="J5413" t="s">
        <v>527</v>
      </c>
      <c r="K5413" s="142">
        <v>158</v>
      </c>
      <c r="L5413" s="326">
        <v>0.25078999996185303</v>
      </c>
      <c r="N5413" s="142">
        <v>3030</v>
      </c>
      <c r="O5413" s="326">
        <v>0.24699999392032621</v>
      </c>
      <c r="Q5413" s="142">
        <v>30576</v>
      </c>
      <c r="R5413" s="326">
        <v>0.2478100061416626</v>
      </c>
    </row>
    <row r="5414" spans="1:19" x14ac:dyDescent="0.25">
      <c r="A5414" t="s">
        <v>478</v>
      </c>
      <c r="B5414" t="s">
        <v>284</v>
      </c>
      <c r="C5414" t="s">
        <v>309</v>
      </c>
      <c r="D5414" t="s">
        <v>477</v>
      </c>
      <c r="E5414" t="s">
        <v>207</v>
      </c>
      <c r="F5414" t="s">
        <v>208</v>
      </c>
      <c r="G5414" s="133">
        <v>8</v>
      </c>
      <c r="H5414" t="s">
        <v>245</v>
      </c>
      <c r="I5414" t="s">
        <v>525</v>
      </c>
      <c r="J5414" t="s">
        <v>526</v>
      </c>
      <c r="K5414" s="327">
        <v>153</v>
      </c>
      <c r="L5414" s="326">
        <v>0.24286000430583951</v>
      </c>
      <c r="N5414" s="327">
        <v>3124</v>
      </c>
      <c r="O5414" s="326">
        <v>0.25466999411582952</v>
      </c>
      <c r="Q5414" s="327">
        <v>30917</v>
      </c>
      <c r="R5414" s="326">
        <v>0.25056999921798712</v>
      </c>
      <c r="S5414" s="325"/>
    </row>
    <row r="5415" spans="1:19" x14ac:dyDescent="0.25">
      <c r="A5415" t="s">
        <v>478</v>
      </c>
      <c r="B5415" t="s">
        <v>284</v>
      </c>
      <c r="C5415" t="s">
        <v>309</v>
      </c>
      <c r="D5415" t="s">
        <v>477</v>
      </c>
      <c r="E5415" t="s">
        <v>207</v>
      </c>
      <c r="F5415" t="s">
        <v>208</v>
      </c>
      <c r="G5415" s="133">
        <v>8</v>
      </c>
      <c r="H5415" t="s">
        <v>245</v>
      </c>
      <c r="I5415" t="s">
        <v>525</v>
      </c>
      <c r="J5415" t="s">
        <v>259</v>
      </c>
      <c r="K5415" s="327">
        <v>122</v>
      </c>
      <c r="L5415" s="326">
        <v>0.1936500072479248</v>
      </c>
      <c r="N5415" s="327">
        <v>2397</v>
      </c>
      <c r="O5415" s="326">
        <v>0.1953999996185303</v>
      </c>
      <c r="Q5415" s="327">
        <v>23351</v>
      </c>
      <c r="R5415" s="326">
        <v>0.18925000727176669</v>
      </c>
      <c r="S5415" s="325"/>
    </row>
    <row r="5416" spans="1:19" x14ac:dyDescent="0.25">
      <c r="A5416" t="s">
        <v>478</v>
      </c>
      <c r="B5416" t="s">
        <v>284</v>
      </c>
      <c r="C5416" t="s">
        <v>309</v>
      </c>
      <c r="D5416" t="s">
        <v>477</v>
      </c>
      <c r="E5416" t="s">
        <v>207</v>
      </c>
      <c r="F5416" t="s">
        <v>208</v>
      </c>
      <c r="G5416" s="133">
        <v>8</v>
      </c>
      <c r="H5416" t="s">
        <v>245</v>
      </c>
      <c r="I5416" t="s">
        <v>525</v>
      </c>
      <c r="J5416" t="s">
        <v>260</v>
      </c>
      <c r="K5416" s="327">
        <v>84</v>
      </c>
      <c r="L5416" s="326">
        <v>0.13333000242710111</v>
      </c>
      <c r="N5416" s="327">
        <v>1755</v>
      </c>
      <c r="O5416" s="326">
        <v>0.14306999742984769</v>
      </c>
      <c r="Q5416" s="327">
        <v>17285</v>
      </c>
      <c r="R5416" s="326">
        <v>0.14009000360965729</v>
      </c>
      <c r="S5416" s="325"/>
    </row>
    <row r="5417" spans="1:19" x14ac:dyDescent="0.25">
      <c r="A5417" t="s">
        <v>478</v>
      </c>
      <c r="B5417" t="s">
        <v>284</v>
      </c>
      <c r="C5417" t="s">
        <v>309</v>
      </c>
      <c r="D5417" t="s">
        <v>477</v>
      </c>
      <c r="E5417" t="s">
        <v>207</v>
      </c>
      <c r="F5417" t="s">
        <v>208</v>
      </c>
      <c r="G5417" s="133">
        <v>8</v>
      </c>
      <c r="H5417" t="s">
        <v>245</v>
      </c>
      <c r="I5417" t="s">
        <v>521</v>
      </c>
      <c r="J5417" t="s">
        <v>524</v>
      </c>
      <c r="K5417" s="327">
        <v>499</v>
      </c>
      <c r="L5417" s="326">
        <v>0.79206001758575439</v>
      </c>
      <c r="M5417" s="326">
        <v>0.80614000558853149</v>
      </c>
      <c r="N5417" s="327">
        <v>9789</v>
      </c>
      <c r="O5417" s="326">
        <v>0.79799002408981323</v>
      </c>
      <c r="P5417" s="326">
        <v>0.82837998867034912</v>
      </c>
      <c r="Q5417" s="327">
        <v>99716</v>
      </c>
      <c r="R5417" s="326">
        <v>0.80817002058029175</v>
      </c>
      <c r="S5417" s="325">
        <v>0.84360998868942261</v>
      </c>
    </row>
    <row r="5418" spans="1:19" x14ac:dyDescent="0.25">
      <c r="A5418" t="s">
        <v>478</v>
      </c>
      <c r="B5418" t="s">
        <v>284</v>
      </c>
      <c r="C5418" t="s">
        <v>309</v>
      </c>
      <c r="D5418" t="s">
        <v>477</v>
      </c>
      <c r="E5418" t="s">
        <v>207</v>
      </c>
      <c r="F5418" t="s">
        <v>208</v>
      </c>
      <c r="G5418">
        <v>8</v>
      </c>
      <c r="H5418" t="s">
        <v>245</v>
      </c>
      <c r="I5418" t="s">
        <v>521</v>
      </c>
      <c r="J5418" t="s">
        <v>523</v>
      </c>
      <c r="K5418" s="142">
        <v>81</v>
      </c>
      <c r="L5418" s="326">
        <v>0.1285700052976608</v>
      </c>
      <c r="M5418" s="326">
        <v>0.13086000084877011</v>
      </c>
      <c r="N5418" s="142">
        <v>1188</v>
      </c>
      <c r="O5418" s="326">
        <v>9.6850000321865082E-2</v>
      </c>
      <c r="P5418" s="326">
        <v>0.1005299985408783</v>
      </c>
      <c r="Q5418" s="142">
        <v>10969</v>
      </c>
      <c r="R5418" s="326">
        <v>8.8899999856948853E-2</v>
      </c>
      <c r="S5418" s="326">
        <v>9.2799998819828033E-2</v>
      </c>
    </row>
    <row r="5419" spans="1:19" x14ac:dyDescent="0.25">
      <c r="A5419" t="s">
        <v>478</v>
      </c>
      <c r="B5419" t="s">
        <v>284</v>
      </c>
      <c r="C5419" t="s">
        <v>309</v>
      </c>
      <c r="D5419" t="s">
        <v>477</v>
      </c>
      <c r="E5419" t="s">
        <v>207</v>
      </c>
      <c r="F5419" t="s">
        <v>208</v>
      </c>
      <c r="G5419" s="133">
        <v>8</v>
      </c>
      <c r="H5419" t="s">
        <v>245</v>
      </c>
      <c r="I5419" t="s">
        <v>521</v>
      </c>
      <c r="J5419" t="s">
        <v>522</v>
      </c>
      <c r="K5419" s="327">
        <v>39</v>
      </c>
      <c r="L5419" s="326">
        <v>6.1900001019239433E-2</v>
      </c>
      <c r="M5419" s="326">
        <v>6.3000001013278961E-2</v>
      </c>
      <c r="N5419" s="327">
        <v>840</v>
      </c>
      <c r="O5419" s="326">
        <v>6.8479999899864197E-2</v>
      </c>
      <c r="P5419" s="326">
        <v>7.1079999208450317E-2</v>
      </c>
      <c r="Q5419" s="327">
        <v>7517</v>
      </c>
      <c r="R5419" s="326">
        <v>6.0920000076293952E-2</v>
      </c>
      <c r="S5419" s="325">
        <v>6.3589997589588165E-2</v>
      </c>
    </row>
    <row r="5420" spans="1:19" x14ac:dyDescent="0.25">
      <c r="A5420" t="s">
        <v>478</v>
      </c>
      <c r="B5420" t="s">
        <v>284</v>
      </c>
      <c r="C5420" t="s">
        <v>309</v>
      </c>
      <c r="D5420" t="s">
        <v>477</v>
      </c>
      <c r="E5420" t="s">
        <v>207</v>
      </c>
      <c r="F5420" t="s">
        <v>208</v>
      </c>
      <c r="G5420" s="133">
        <v>8</v>
      </c>
      <c r="H5420" t="s">
        <v>245</v>
      </c>
      <c r="I5420" t="s">
        <v>521</v>
      </c>
      <c r="J5420" t="s">
        <v>438</v>
      </c>
      <c r="K5420" s="327">
        <v>11</v>
      </c>
      <c r="L5420" s="326">
        <v>1.7459999769926071E-2</v>
      </c>
      <c r="N5420" s="327">
        <v>450</v>
      </c>
      <c r="O5420" s="326">
        <v>3.6680001765489578E-2</v>
      </c>
      <c r="Q5420" s="327">
        <v>5183</v>
      </c>
      <c r="R5420" s="326">
        <v>4.2010001838207238E-2</v>
      </c>
      <c r="S5420" s="325"/>
    </row>
    <row r="5421" spans="1:19" x14ac:dyDescent="0.25">
      <c r="A5421" t="s">
        <v>478</v>
      </c>
      <c r="B5421" t="s">
        <v>284</v>
      </c>
      <c r="C5421" t="s">
        <v>309</v>
      </c>
      <c r="D5421" t="s">
        <v>477</v>
      </c>
      <c r="E5421" t="s">
        <v>207</v>
      </c>
      <c r="F5421" t="s">
        <v>208</v>
      </c>
      <c r="G5421">
        <v>8</v>
      </c>
      <c r="H5421" t="s">
        <v>245</v>
      </c>
      <c r="I5421" t="s">
        <v>517</v>
      </c>
      <c r="J5421" t="s">
        <v>520</v>
      </c>
      <c r="K5421" s="142">
        <v>229</v>
      </c>
      <c r="L5421" s="326">
        <v>0.36348998546600342</v>
      </c>
      <c r="N5421" s="142">
        <v>4270</v>
      </c>
      <c r="O5421" s="326">
        <v>0.34808999300003052</v>
      </c>
      <c r="Q5421" s="142">
        <v>43571</v>
      </c>
      <c r="R5421" s="326">
        <v>0.35313001275062561</v>
      </c>
    </row>
    <row r="5422" spans="1:19" x14ac:dyDescent="0.25">
      <c r="A5422" t="s">
        <v>478</v>
      </c>
      <c r="B5422" t="s">
        <v>284</v>
      </c>
      <c r="C5422" t="s">
        <v>309</v>
      </c>
      <c r="D5422" t="s">
        <v>477</v>
      </c>
      <c r="E5422" t="s">
        <v>207</v>
      </c>
      <c r="F5422" t="s">
        <v>208</v>
      </c>
      <c r="G5422" s="133">
        <v>8</v>
      </c>
      <c r="H5422" t="s">
        <v>245</v>
      </c>
      <c r="I5422" t="s">
        <v>517</v>
      </c>
      <c r="J5422" t="s">
        <v>519</v>
      </c>
      <c r="K5422" s="327">
        <v>175</v>
      </c>
      <c r="L5422" s="326">
        <v>0.27777999639511108</v>
      </c>
      <c r="N5422" s="327">
        <v>3432</v>
      </c>
      <c r="O5422" s="326">
        <v>0.27978000044822687</v>
      </c>
      <c r="Q5422" s="327">
        <v>34904</v>
      </c>
      <c r="R5422" s="326">
        <v>0.28288999199867249</v>
      </c>
      <c r="S5422" s="325"/>
    </row>
    <row r="5423" spans="1:19" x14ac:dyDescent="0.25">
      <c r="A5423" t="s">
        <v>478</v>
      </c>
      <c r="B5423" t="s">
        <v>284</v>
      </c>
      <c r="C5423" t="s">
        <v>309</v>
      </c>
      <c r="D5423" t="s">
        <v>477</v>
      </c>
      <c r="E5423" t="s">
        <v>207</v>
      </c>
      <c r="F5423" t="s">
        <v>208</v>
      </c>
      <c r="G5423" s="133">
        <v>8</v>
      </c>
      <c r="H5423" t="s">
        <v>245</v>
      </c>
      <c r="I5423" t="s">
        <v>517</v>
      </c>
      <c r="J5423" t="s">
        <v>518</v>
      </c>
      <c r="K5423" s="327">
        <v>226</v>
      </c>
      <c r="L5423" s="326">
        <v>0.35872998833656311</v>
      </c>
      <c r="N5423" s="327">
        <v>4565</v>
      </c>
      <c r="O5423" s="326">
        <v>0.37213999032974238</v>
      </c>
      <c r="Q5423" s="327">
        <v>44910</v>
      </c>
      <c r="R5423" s="326">
        <v>0.3639799952507019</v>
      </c>
      <c r="S5423" s="325"/>
    </row>
    <row r="5424" spans="1:19" x14ac:dyDescent="0.25">
      <c r="A5424" t="s">
        <v>478</v>
      </c>
      <c r="B5424" t="s">
        <v>284</v>
      </c>
      <c r="C5424" t="s">
        <v>309</v>
      </c>
      <c r="D5424" t="s">
        <v>477</v>
      </c>
      <c r="E5424" t="s">
        <v>207</v>
      </c>
      <c r="F5424" t="s">
        <v>208</v>
      </c>
      <c r="G5424">
        <v>8</v>
      </c>
      <c r="H5424" t="s">
        <v>245</v>
      </c>
      <c r="I5424" t="s">
        <v>513</v>
      </c>
      <c r="J5424" t="s">
        <v>516</v>
      </c>
      <c r="K5424" s="142">
        <v>13</v>
      </c>
      <c r="L5424" s="326">
        <v>2.0630000159144402E-2</v>
      </c>
      <c r="M5424" s="326">
        <v>2.5100000202655789E-2</v>
      </c>
      <c r="N5424" s="142">
        <v>392</v>
      </c>
      <c r="O5424" s="326">
        <v>3.1959999352693558E-2</v>
      </c>
      <c r="P5424" s="326">
        <v>3.4669999033212662E-2</v>
      </c>
      <c r="Q5424" s="142">
        <v>4179</v>
      </c>
      <c r="R5424" s="326">
        <v>3.3870000392198563E-2</v>
      </c>
      <c r="S5424" s="326">
        <v>3.8320001214742661E-2</v>
      </c>
    </row>
    <row r="5425" spans="1:19" x14ac:dyDescent="0.25">
      <c r="A5425" t="s">
        <v>478</v>
      </c>
      <c r="B5425" t="s">
        <v>284</v>
      </c>
      <c r="C5425" t="s">
        <v>309</v>
      </c>
      <c r="D5425" t="s">
        <v>477</v>
      </c>
      <c r="E5425" t="s">
        <v>207</v>
      </c>
      <c r="F5425" t="s">
        <v>208</v>
      </c>
      <c r="G5425" s="133">
        <v>8</v>
      </c>
      <c r="H5425" t="s">
        <v>245</v>
      </c>
      <c r="I5425" t="s">
        <v>513</v>
      </c>
      <c r="J5425" t="s">
        <v>515</v>
      </c>
      <c r="K5425" s="327">
        <v>85</v>
      </c>
      <c r="L5425" s="326">
        <v>0.13492000102996829</v>
      </c>
      <c r="M5425" s="326">
        <v>0.16408999264240259</v>
      </c>
      <c r="N5425" s="327">
        <v>1311</v>
      </c>
      <c r="O5425" s="326">
        <v>0.1068700030446053</v>
      </c>
      <c r="P5425" s="326">
        <v>0.11596000194549561</v>
      </c>
      <c r="Q5425" s="327">
        <v>13286</v>
      </c>
      <c r="R5425" s="326">
        <v>0.1076800003647804</v>
      </c>
      <c r="S5425" s="325">
        <v>0.12182000279426571</v>
      </c>
    </row>
    <row r="5426" spans="1:19" x14ac:dyDescent="0.25">
      <c r="A5426" t="s">
        <v>478</v>
      </c>
      <c r="B5426" t="s">
        <v>284</v>
      </c>
      <c r="C5426" t="s">
        <v>309</v>
      </c>
      <c r="D5426" t="s">
        <v>477</v>
      </c>
      <c r="E5426" t="s">
        <v>207</v>
      </c>
      <c r="F5426" t="s">
        <v>208</v>
      </c>
      <c r="G5426" s="133">
        <v>8</v>
      </c>
      <c r="H5426" t="s">
        <v>245</v>
      </c>
      <c r="I5426" t="s">
        <v>513</v>
      </c>
      <c r="J5426" t="s">
        <v>514</v>
      </c>
      <c r="K5426" s="327">
        <v>420</v>
      </c>
      <c r="L5426" s="326">
        <v>0.66667002439498901</v>
      </c>
      <c r="M5426" s="326">
        <v>0.81081002950668335</v>
      </c>
      <c r="N5426" s="327">
        <v>9603</v>
      </c>
      <c r="O5426" s="326">
        <v>0.78282999992370605</v>
      </c>
      <c r="P5426" s="326">
        <v>0.84937000274658203</v>
      </c>
      <c r="Q5426" s="327">
        <v>91601</v>
      </c>
      <c r="R5426" s="326">
        <v>0.74239999055862427</v>
      </c>
      <c r="S5426" s="325">
        <v>0.83986997604370117</v>
      </c>
    </row>
    <row r="5427" spans="1:19" x14ac:dyDescent="0.25">
      <c r="A5427" t="s">
        <v>478</v>
      </c>
      <c r="B5427" t="s">
        <v>284</v>
      </c>
      <c r="C5427" t="s">
        <v>309</v>
      </c>
      <c r="D5427" t="s">
        <v>477</v>
      </c>
      <c r="E5427" t="s">
        <v>207</v>
      </c>
      <c r="F5427" t="s">
        <v>208</v>
      </c>
      <c r="G5427">
        <v>8</v>
      </c>
      <c r="H5427" t="s">
        <v>245</v>
      </c>
      <c r="I5427" t="s">
        <v>513</v>
      </c>
      <c r="J5427" t="s">
        <v>512</v>
      </c>
      <c r="K5427" s="142">
        <v>112</v>
      </c>
      <c r="L5427" s="326">
        <v>0.17778000235557559</v>
      </c>
      <c r="N5427" s="142">
        <v>961</v>
      </c>
      <c r="O5427" s="326">
        <v>7.8340001404285431E-2</v>
      </c>
      <c r="Q5427" s="142">
        <v>14319</v>
      </c>
      <c r="R5427" s="326">
        <v>0.11604999750852581</v>
      </c>
    </row>
    <row r="5428" spans="1:19" x14ac:dyDescent="0.25">
      <c r="A5428" t="s">
        <v>478</v>
      </c>
      <c r="B5428" t="s">
        <v>284</v>
      </c>
      <c r="C5428" t="s">
        <v>309</v>
      </c>
      <c r="D5428" t="s">
        <v>477</v>
      </c>
      <c r="E5428" t="s">
        <v>207</v>
      </c>
      <c r="F5428" t="s">
        <v>208</v>
      </c>
      <c r="G5428" s="133">
        <v>8</v>
      </c>
      <c r="H5428" t="s">
        <v>245</v>
      </c>
      <c r="I5428" t="s">
        <v>575</v>
      </c>
      <c r="J5428" t="s">
        <v>511</v>
      </c>
      <c r="K5428" s="327">
        <v>59</v>
      </c>
      <c r="L5428" s="326">
        <v>9.3649998307228088E-2</v>
      </c>
      <c r="M5428" s="326">
        <v>0.10000000149011611</v>
      </c>
      <c r="N5428" s="327">
        <v>756</v>
      </c>
      <c r="O5428" s="326">
        <v>6.1629999428987503E-2</v>
      </c>
      <c r="P5428" s="326">
        <v>6.4429998397827148E-2</v>
      </c>
      <c r="Q5428" s="327">
        <v>5100</v>
      </c>
      <c r="R5428" s="326">
        <v>4.1329998522996902E-2</v>
      </c>
      <c r="S5428" s="325">
        <v>4.4070001691579819E-2</v>
      </c>
    </row>
    <row r="5429" spans="1:19" x14ac:dyDescent="0.25">
      <c r="A5429" t="s">
        <v>478</v>
      </c>
      <c r="B5429" t="s">
        <v>284</v>
      </c>
      <c r="C5429" t="s">
        <v>309</v>
      </c>
      <c r="D5429" t="s">
        <v>477</v>
      </c>
      <c r="E5429" t="s">
        <v>207</v>
      </c>
      <c r="F5429" t="s">
        <v>208</v>
      </c>
      <c r="G5429" s="133">
        <v>8</v>
      </c>
      <c r="H5429" t="s">
        <v>245</v>
      </c>
      <c r="I5429" t="s">
        <v>575</v>
      </c>
      <c r="J5429" t="s">
        <v>510</v>
      </c>
      <c r="K5429" s="327">
        <v>17</v>
      </c>
      <c r="L5429" s="326">
        <v>2.6979999616742131E-2</v>
      </c>
      <c r="M5429" s="326">
        <v>2.8810000047087669E-2</v>
      </c>
      <c r="N5429" s="327">
        <v>297</v>
      </c>
      <c r="O5429" s="326">
        <v>2.4210000410675999E-2</v>
      </c>
      <c r="P5429" s="326">
        <v>2.5310000404715541E-2</v>
      </c>
      <c r="Q5429" s="327">
        <v>2781</v>
      </c>
      <c r="R5429" s="326">
        <v>2.2539999336004261E-2</v>
      </c>
      <c r="S5429" s="325">
        <v>2.4029999971389771E-2</v>
      </c>
    </row>
    <row r="5430" spans="1:19" x14ac:dyDescent="0.25">
      <c r="A5430" t="s">
        <v>478</v>
      </c>
      <c r="B5430" t="s">
        <v>284</v>
      </c>
      <c r="C5430" t="s">
        <v>309</v>
      </c>
      <c r="D5430" t="s">
        <v>477</v>
      </c>
      <c r="E5430" t="s">
        <v>207</v>
      </c>
      <c r="F5430" t="s">
        <v>208</v>
      </c>
      <c r="G5430">
        <v>8</v>
      </c>
      <c r="H5430" t="s">
        <v>245</v>
      </c>
      <c r="I5430" t="s">
        <v>575</v>
      </c>
      <c r="J5430" t="s">
        <v>509</v>
      </c>
      <c r="K5430" s="142">
        <v>2</v>
      </c>
      <c r="L5430" s="326">
        <v>3.1699999235570431E-3</v>
      </c>
      <c r="M5430" s="326">
        <v>3.3899999689310789E-3</v>
      </c>
      <c r="N5430" s="142">
        <v>101</v>
      </c>
      <c r="O5430" s="326">
        <v>8.229999803006649E-3</v>
      </c>
      <c r="P5430" s="326">
        <v>8.6099999025464058E-3</v>
      </c>
      <c r="Q5430" s="142">
        <v>909</v>
      </c>
      <c r="R5430" s="326">
        <v>7.3699997738003731E-3</v>
      </c>
      <c r="S5430" s="326">
        <v>7.8499997034668922E-3</v>
      </c>
    </row>
    <row r="5431" spans="1:19" x14ac:dyDescent="0.25">
      <c r="A5431" t="s">
        <v>478</v>
      </c>
      <c r="B5431" t="s">
        <v>284</v>
      </c>
      <c r="C5431" t="s">
        <v>309</v>
      </c>
      <c r="D5431" t="s">
        <v>477</v>
      </c>
      <c r="E5431" t="s">
        <v>207</v>
      </c>
      <c r="F5431" t="s">
        <v>208</v>
      </c>
      <c r="G5431" s="133">
        <v>8</v>
      </c>
      <c r="H5431" t="s">
        <v>245</v>
      </c>
      <c r="I5431" t="s">
        <v>575</v>
      </c>
      <c r="J5431" t="s">
        <v>508</v>
      </c>
      <c r="K5431" s="327">
        <v>9</v>
      </c>
      <c r="L5431" s="326">
        <v>1.4290000312030321E-2</v>
      </c>
      <c r="M5431" s="326">
        <v>1.525000017136335E-2</v>
      </c>
      <c r="N5431" s="327">
        <v>142</v>
      </c>
      <c r="O5431" s="326">
        <v>1.157999970018864E-2</v>
      </c>
      <c r="P5431" s="326">
        <v>1.2099999934434891E-2</v>
      </c>
      <c r="Q5431" s="327">
        <v>2219</v>
      </c>
      <c r="R5431" s="326">
        <v>1.7980000004172329E-2</v>
      </c>
      <c r="S5431" s="325">
        <v>1.9169999286532399E-2</v>
      </c>
    </row>
    <row r="5432" spans="1:19" x14ac:dyDescent="0.25">
      <c r="A5432" t="s">
        <v>478</v>
      </c>
      <c r="B5432" t="s">
        <v>284</v>
      </c>
      <c r="C5432" t="s">
        <v>309</v>
      </c>
      <c r="D5432" t="s">
        <v>477</v>
      </c>
      <c r="E5432" t="s">
        <v>207</v>
      </c>
      <c r="F5432" t="s">
        <v>208</v>
      </c>
      <c r="G5432" s="133">
        <v>8</v>
      </c>
      <c r="H5432" t="s">
        <v>245</v>
      </c>
      <c r="I5432" t="s">
        <v>575</v>
      </c>
      <c r="J5432" t="s">
        <v>438</v>
      </c>
      <c r="K5432" s="327">
        <v>40</v>
      </c>
      <c r="L5432" s="326">
        <v>6.3490003347396851E-2</v>
      </c>
      <c r="N5432" s="327">
        <v>534</v>
      </c>
      <c r="O5432" s="326">
        <v>4.3529998511075967E-2</v>
      </c>
      <c r="Q5432" s="327">
        <v>7648</v>
      </c>
      <c r="R5432" s="326">
        <v>6.1980001628398902E-2</v>
      </c>
      <c r="S5432" s="325"/>
    </row>
    <row r="5433" spans="1:19" x14ac:dyDescent="0.25">
      <c r="A5433" t="s">
        <v>478</v>
      </c>
      <c r="B5433" t="s">
        <v>284</v>
      </c>
      <c r="C5433" t="s">
        <v>309</v>
      </c>
      <c r="D5433" t="s">
        <v>477</v>
      </c>
      <c r="E5433" t="s">
        <v>207</v>
      </c>
      <c r="F5433" t="s">
        <v>208</v>
      </c>
      <c r="G5433" s="133">
        <v>8</v>
      </c>
      <c r="H5433" t="s">
        <v>245</v>
      </c>
      <c r="I5433" t="s">
        <v>575</v>
      </c>
      <c r="J5433" t="s">
        <v>507</v>
      </c>
      <c r="K5433" s="327">
        <v>503</v>
      </c>
      <c r="L5433" s="326">
        <v>0.79840999841690063</v>
      </c>
      <c r="M5433" s="326">
        <v>0.85254001617431641</v>
      </c>
      <c r="N5433" s="327">
        <v>10437</v>
      </c>
      <c r="O5433" s="326">
        <v>0.85082000494003296</v>
      </c>
      <c r="P5433" s="326">
        <v>0.88954001665115356</v>
      </c>
      <c r="Q5433" s="327">
        <v>104728</v>
      </c>
      <c r="R5433" s="326">
        <v>0.84878998994827271</v>
      </c>
      <c r="S5433" s="325">
        <v>0.90487998723983765</v>
      </c>
    </row>
    <row r="5434" spans="1:19" x14ac:dyDescent="0.25">
      <c r="A5434" t="s">
        <v>478</v>
      </c>
      <c r="B5434" t="s">
        <v>284</v>
      </c>
      <c r="C5434" t="s">
        <v>309</v>
      </c>
      <c r="D5434" t="s">
        <v>477</v>
      </c>
      <c r="E5434" t="s">
        <v>207</v>
      </c>
      <c r="F5434" t="s">
        <v>208</v>
      </c>
      <c r="G5434" s="133">
        <v>8</v>
      </c>
      <c r="H5434" t="s">
        <v>245</v>
      </c>
      <c r="I5434" t="s">
        <v>576</v>
      </c>
      <c r="J5434" t="s">
        <v>485</v>
      </c>
      <c r="K5434" s="327">
        <v>0</v>
      </c>
      <c r="L5434" s="326">
        <v>0</v>
      </c>
      <c r="N5434" s="327">
        <v>0</v>
      </c>
      <c r="O5434" s="326">
        <v>0</v>
      </c>
      <c r="P5434" s="326">
        <v>0</v>
      </c>
      <c r="Q5434" s="327">
        <v>2</v>
      </c>
      <c r="R5434" s="326">
        <v>1.99999994947575E-5</v>
      </c>
      <c r="S5434" s="325">
        <v>0.5</v>
      </c>
    </row>
    <row r="5435" spans="1:19" x14ac:dyDescent="0.25">
      <c r="A5435" t="s">
        <v>478</v>
      </c>
      <c r="B5435" t="s">
        <v>284</v>
      </c>
      <c r="C5435" t="s">
        <v>309</v>
      </c>
      <c r="D5435" t="s">
        <v>477</v>
      </c>
      <c r="E5435" t="s">
        <v>207</v>
      </c>
      <c r="F5435" t="s">
        <v>208</v>
      </c>
      <c r="G5435" s="133">
        <v>8</v>
      </c>
      <c r="H5435" t="s">
        <v>245</v>
      </c>
      <c r="I5435" t="s">
        <v>576</v>
      </c>
      <c r="J5435" t="s">
        <v>484</v>
      </c>
      <c r="K5435" s="327">
        <v>0</v>
      </c>
      <c r="L5435" s="326">
        <v>0</v>
      </c>
      <c r="N5435" s="327">
        <v>2</v>
      </c>
      <c r="O5435" s="326">
        <v>1.5999999595806E-4</v>
      </c>
      <c r="P5435" s="326">
        <v>1</v>
      </c>
      <c r="Q5435" s="327">
        <v>2</v>
      </c>
      <c r="R5435" s="326">
        <v>1.99999994947575E-5</v>
      </c>
      <c r="S5435" s="325">
        <v>0.5</v>
      </c>
    </row>
    <row r="5436" spans="1:19" x14ac:dyDescent="0.25">
      <c r="A5436" t="s">
        <v>478</v>
      </c>
      <c r="B5436" t="s">
        <v>284</v>
      </c>
      <c r="C5436" t="s">
        <v>309</v>
      </c>
      <c r="D5436" t="s">
        <v>477</v>
      </c>
      <c r="E5436" t="s">
        <v>207</v>
      </c>
      <c r="F5436" t="s">
        <v>208</v>
      </c>
      <c r="G5436" s="133">
        <v>8</v>
      </c>
      <c r="H5436" t="s">
        <v>245</v>
      </c>
      <c r="I5436" t="s">
        <v>576</v>
      </c>
      <c r="J5436" t="s">
        <v>438</v>
      </c>
      <c r="K5436" s="327">
        <v>630</v>
      </c>
      <c r="L5436" s="326">
        <v>1</v>
      </c>
      <c r="N5436" s="327">
        <v>12265</v>
      </c>
      <c r="O5436" s="326">
        <v>0.99984002113342285</v>
      </c>
      <c r="Q5436" s="327">
        <v>123381</v>
      </c>
      <c r="R5436" s="326">
        <v>0.99997001886367798</v>
      </c>
      <c r="S5436" s="325"/>
    </row>
    <row r="5437" spans="1:19" x14ac:dyDescent="0.25">
      <c r="A5437" t="s">
        <v>478</v>
      </c>
      <c r="B5437" t="s">
        <v>284</v>
      </c>
      <c r="C5437" t="s">
        <v>309</v>
      </c>
      <c r="D5437" t="s">
        <v>477</v>
      </c>
      <c r="E5437" t="s">
        <v>207</v>
      </c>
      <c r="F5437" t="s">
        <v>208</v>
      </c>
      <c r="G5437" s="133">
        <v>8</v>
      </c>
      <c r="H5437" t="s">
        <v>245</v>
      </c>
      <c r="I5437" t="s">
        <v>504</v>
      </c>
      <c r="J5437" t="s">
        <v>506</v>
      </c>
      <c r="K5437" s="327">
        <v>112</v>
      </c>
      <c r="L5437" s="326">
        <v>0.17778000235557559</v>
      </c>
      <c r="N5437" s="327">
        <v>961</v>
      </c>
      <c r="O5437" s="326">
        <v>7.8340001404285431E-2</v>
      </c>
      <c r="Q5437" s="327">
        <v>14319</v>
      </c>
      <c r="R5437" s="326">
        <v>0.11604999750852581</v>
      </c>
      <c r="S5437" s="325"/>
    </row>
    <row r="5438" spans="1:19" x14ac:dyDescent="0.25">
      <c r="A5438" t="s">
        <v>478</v>
      </c>
      <c r="B5438" t="s">
        <v>284</v>
      </c>
      <c r="C5438" t="s">
        <v>309</v>
      </c>
      <c r="D5438" t="s">
        <v>477</v>
      </c>
      <c r="E5438" t="s">
        <v>207</v>
      </c>
      <c r="F5438" t="s">
        <v>208</v>
      </c>
      <c r="G5438" s="133">
        <v>8</v>
      </c>
      <c r="H5438" t="s">
        <v>245</v>
      </c>
      <c r="I5438" t="s">
        <v>504</v>
      </c>
      <c r="J5438" t="s">
        <v>424</v>
      </c>
      <c r="K5438" s="327">
        <v>85</v>
      </c>
      <c r="L5438" s="326">
        <v>0.13492000102996829</v>
      </c>
      <c r="M5438" s="326">
        <v>0.16408999264240259</v>
      </c>
      <c r="N5438" s="327">
        <v>1311</v>
      </c>
      <c r="O5438" s="326">
        <v>0.1068700030446053</v>
      </c>
      <c r="P5438" s="326">
        <v>0.11596000194549561</v>
      </c>
      <c r="Q5438" s="327">
        <v>13286</v>
      </c>
      <c r="R5438" s="326">
        <v>0.1076800003647804</v>
      </c>
      <c r="S5438" s="325">
        <v>0.12182000279426571</v>
      </c>
    </row>
    <row r="5439" spans="1:19" x14ac:dyDescent="0.25">
      <c r="A5439" t="s">
        <v>478</v>
      </c>
      <c r="B5439" t="s">
        <v>284</v>
      </c>
      <c r="C5439" t="s">
        <v>309</v>
      </c>
      <c r="D5439" t="s">
        <v>477</v>
      </c>
      <c r="E5439" t="s">
        <v>207</v>
      </c>
      <c r="F5439" t="s">
        <v>208</v>
      </c>
      <c r="G5439" s="133">
        <v>8</v>
      </c>
      <c r="H5439" t="s">
        <v>245</v>
      </c>
      <c r="I5439" t="s">
        <v>504</v>
      </c>
      <c r="J5439" t="s">
        <v>455</v>
      </c>
      <c r="K5439" s="327">
        <v>220</v>
      </c>
      <c r="L5439" s="326">
        <v>0.3492099940776825</v>
      </c>
      <c r="M5439" s="326">
        <v>0.42471000552177429</v>
      </c>
      <c r="N5439" s="327">
        <v>4319</v>
      </c>
      <c r="O5439" s="326">
        <v>0.35207998752593989</v>
      </c>
      <c r="P5439" s="326">
        <v>0.38201001286506647</v>
      </c>
      <c r="Q5439" s="327">
        <v>43045</v>
      </c>
      <c r="R5439" s="326">
        <v>0.34887000918388372</v>
      </c>
      <c r="S5439" s="325">
        <v>0.39467000961303711</v>
      </c>
    </row>
    <row r="5440" spans="1:19" x14ac:dyDescent="0.25">
      <c r="A5440" t="s">
        <v>478</v>
      </c>
      <c r="B5440" t="s">
        <v>284</v>
      </c>
      <c r="C5440" t="s">
        <v>309</v>
      </c>
      <c r="D5440" t="s">
        <v>477</v>
      </c>
      <c r="E5440" t="s">
        <v>207</v>
      </c>
      <c r="F5440" t="s">
        <v>208</v>
      </c>
      <c r="G5440">
        <v>8</v>
      </c>
      <c r="H5440" t="s">
        <v>245</v>
      </c>
      <c r="I5440" t="s">
        <v>504</v>
      </c>
      <c r="J5440" t="s">
        <v>505</v>
      </c>
      <c r="K5440" s="142">
        <v>177</v>
      </c>
      <c r="L5440" s="326">
        <v>0.28095000982284551</v>
      </c>
      <c r="M5440" s="326">
        <v>0.3416999876499176</v>
      </c>
      <c r="N5440" s="142">
        <v>4637</v>
      </c>
      <c r="O5440" s="326">
        <v>0.37801000475883478</v>
      </c>
      <c r="P5440" s="326">
        <v>0.41014000773429871</v>
      </c>
      <c r="Q5440" s="142">
        <v>42835</v>
      </c>
      <c r="R5440" s="326">
        <v>0.34716999530792242</v>
      </c>
      <c r="S5440" s="326">
        <v>0.39274001121521002</v>
      </c>
    </row>
    <row r="5441" spans="1:19" x14ac:dyDescent="0.25">
      <c r="A5441" t="s">
        <v>478</v>
      </c>
      <c r="B5441" t="s">
        <v>284</v>
      </c>
      <c r="C5441" t="s">
        <v>309</v>
      </c>
      <c r="D5441" t="s">
        <v>477</v>
      </c>
      <c r="E5441" t="s">
        <v>207</v>
      </c>
      <c r="F5441" t="s">
        <v>208</v>
      </c>
      <c r="G5441" s="133">
        <v>8</v>
      </c>
      <c r="H5441" t="s">
        <v>245</v>
      </c>
      <c r="I5441" t="s">
        <v>504</v>
      </c>
      <c r="J5441" t="s">
        <v>503</v>
      </c>
      <c r="K5441" s="327">
        <v>36</v>
      </c>
      <c r="L5441" s="326">
        <v>5.714000016450882E-2</v>
      </c>
      <c r="M5441" s="326">
        <v>6.9499999284744263E-2</v>
      </c>
      <c r="N5441" s="327">
        <v>1039</v>
      </c>
      <c r="O5441" s="326">
        <v>8.4700003266334534E-2</v>
      </c>
      <c r="P5441" s="326">
        <v>9.1899998486042023E-2</v>
      </c>
      <c r="Q5441" s="327">
        <v>9900</v>
      </c>
      <c r="R5441" s="326">
        <v>8.0239996314048767E-2</v>
      </c>
      <c r="S5441" s="325">
        <v>9.0769998729228973E-2</v>
      </c>
    </row>
    <row r="5442" spans="1:19" x14ac:dyDescent="0.25">
      <c r="A5442" t="s">
        <v>478</v>
      </c>
      <c r="B5442" t="s">
        <v>284</v>
      </c>
      <c r="C5442" t="s">
        <v>309</v>
      </c>
      <c r="D5442" t="s">
        <v>477</v>
      </c>
      <c r="E5442" t="s">
        <v>207</v>
      </c>
      <c r="F5442" t="s">
        <v>208</v>
      </c>
      <c r="G5442" s="133">
        <v>8</v>
      </c>
      <c r="H5442" t="s">
        <v>245</v>
      </c>
      <c r="I5442" t="s">
        <v>501</v>
      </c>
      <c r="J5442" t="s">
        <v>502</v>
      </c>
      <c r="K5442" s="327">
        <v>112</v>
      </c>
      <c r="L5442" s="326">
        <v>0.17778000235557559</v>
      </c>
      <c r="N5442" s="327">
        <v>961</v>
      </c>
      <c r="O5442" s="326">
        <v>7.8340001404285431E-2</v>
      </c>
      <c r="Q5442" s="327">
        <v>14319</v>
      </c>
      <c r="R5442" s="326">
        <v>0.11604999750852581</v>
      </c>
      <c r="S5442" s="325"/>
    </row>
    <row r="5443" spans="1:19" x14ac:dyDescent="0.25">
      <c r="A5443" t="s">
        <v>478</v>
      </c>
      <c r="B5443" t="s">
        <v>284</v>
      </c>
      <c r="C5443" t="s">
        <v>309</v>
      </c>
      <c r="D5443" t="s">
        <v>477</v>
      </c>
      <c r="E5443" t="s">
        <v>207</v>
      </c>
      <c r="F5443" t="s">
        <v>208</v>
      </c>
      <c r="G5443" s="133">
        <v>8</v>
      </c>
      <c r="H5443" t="s">
        <v>245</v>
      </c>
      <c r="I5443" t="s">
        <v>501</v>
      </c>
      <c r="J5443" t="s">
        <v>500</v>
      </c>
      <c r="K5443" s="327">
        <v>518</v>
      </c>
      <c r="L5443" s="326">
        <v>0.82222002744674683</v>
      </c>
      <c r="M5443" s="326">
        <v>1</v>
      </c>
      <c r="N5443" s="327">
        <v>11306</v>
      </c>
      <c r="O5443" s="326">
        <v>0.92166000604629517</v>
      </c>
      <c r="P5443" s="326">
        <v>1</v>
      </c>
      <c r="Q5443" s="327">
        <v>109066</v>
      </c>
      <c r="R5443" s="326">
        <v>0.88394999504089355</v>
      </c>
      <c r="S5443" s="325">
        <v>1</v>
      </c>
    </row>
    <row r="5444" spans="1:19" x14ac:dyDescent="0.25">
      <c r="A5444" t="s">
        <v>478</v>
      </c>
      <c r="B5444" t="s">
        <v>284</v>
      </c>
      <c r="C5444" t="s">
        <v>309</v>
      </c>
      <c r="D5444" t="s">
        <v>477</v>
      </c>
      <c r="E5444" t="s">
        <v>207</v>
      </c>
      <c r="F5444" t="s">
        <v>208</v>
      </c>
      <c r="G5444" s="133">
        <v>8</v>
      </c>
      <c r="H5444" t="s">
        <v>245</v>
      </c>
      <c r="I5444" t="s">
        <v>577</v>
      </c>
      <c r="J5444" t="s">
        <v>493</v>
      </c>
      <c r="K5444" s="327">
        <v>139</v>
      </c>
      <c r="L5444" s="326">
        <v>0.22063000500202179</v>
      </c>
      <c r="N5444" s="327">
        <v>3568</v>
      </c>
      <c r="O5444" s="326">
        <v>0.29085999727249151</v>
      </c>
      <c r="Q5444" s="327">
        <v>45663</v>
      </c>
      <c r="R5444" s="326">
        <v>0.37009000778198242</v>
      </c>
      <c r="S5444" s="325"/>
    </row>
    <row r="5445" spans="1:19" x14ac:dyDescent="0.25">
      <c r="A5445" t="s">
        <v>478</v>
      </c>
      <c r="B5445" t="s">
        <v>284</v>
      </c>
      <c r="C5445" t="s">
        <v>309</v>
      </c>
      <c r="D5445" t="s">
        <v>477</v>
      </c>
      <c r="E5445" t="s">
        <v>207</v>
      </c>
      <c r="F5445" t="s">
        <v>208</v>
      </c>
      <c r="G5445" s="133">
        <v>8</v>
      </c>
      <c r="H5445" t="s">
        <v>245</v>
      </c>
      <c r="I5445" t="s">
        <v>577</v>
      </c>
      <c r="J5445" t="s">
        <v>492</v>
      </c>
      <c r="K5445" s="327">
        <v>402</v>
      </c>
      <c r="L5445" s="326">
        <v>0.6381000280380249</v>
      </c>
      <c r="M5445" s="326">
        <v>0.81874001026153564</v>
      </c>
      <c r="N5445" s="327">
        <v>6927</v>
      </c>
      <c r="O5445" s="326">
        <v>0.5646899938583374</v>
      </c>
      <c r="P5445" s="326">
        <v>0.79629999399185181</v>
      </c>
      <c r="Q5445" s="327">
        <v>63272</v>
      </c>
      <c r="R5445" s="326">
        <v>0.51279997825622559</v>
      </c>
      <c r="S5445" s="325">
        <v>0.81407999992370605</v>
      </c>
    </row>
    <row r="5446" spans="1:19" x14ac:dyDescent="0.25">
      <c r="A5446" t="s">
        <v>478</v>
      </c>
      <c r="B5446" t="s">
        <v>284</v>
      </c>
      <c r="C5446" t="s">
        <v>309</v>
      </c>
      <c r="D5446" t="s">
        <v>477</v>
      </c>
      <c r="E5446" t="s">
        <v>207</v>
      </c>
      <c r="F5446" t="s">
        <v>208</v>
      </c>
      <c r="G5446" s="133">
        <v>8</v>
      </c>
      <c r="H5446" t="s">
        <v>245</v>
      </c>
      <c r="I5446" t="s">
        <v>577</v>
      </c>
      <c r="J5446" t="s">
        <v>491</v>
      </c>
      <c r="K5446" s="327">
        <v>55</v>
      </c>
      <c r="L5446" s="326">
        <v>8.7300002574920654E-2</v>
      </c>
      <c r="M5446" s="326">
        <v>0.1120200008153915</v>
      </c>
      <c r="N5446" s="327">
        <v>1072</v>
      </c>
      <c r="O5446" s="326">
        <v>8.7389998137950897E-2</v>
      </c>
      <c r="P5446" s="326">
        <v>0.1232300028204918</v>
      </c>
      <c r="Q5446" s="327">
        <v>9186</v>
      </c>
      <c r="R5446" s="326">
        <v>7.4450001120567322E-2</v>
      </c>
      <c r="S5446" s="325">
        <v>0.11818999797105791</v>
      </c>
    </row>
    <row r="5447" spans="1:19" x14ac:dyDescent="0.25">
      <c r="A5447" t="s">
        <v>478</v>
      </c>
      <c r="B5447" t="s">
        <v>284</v>
      </c>
      <c r="C5447" t="s">
        <v>309</v>
      </c>
      <c r="D5447" t="s">
        <v>477</v>
      </c>
      <c r="E5447" t="s">
        <v>207</v>
      </c>
      <c r="F5447" t="s">
        <v>208</v>
      </c>
      <c r="G5447" s="133">
        <v>8</v>
      </c>
      <c r="H5447" t="s">
        <v>245</v>
      </c>
      <c r="I5447" t="s">
        <v>577</v>
      </c>
      <c r="J5447" t="s">
        <v>490</v>
      </c>
      <c r="K5447" s="327">
        <v>18</v>
      </c>
      <c r="L5447" s="326">
        <v>2.857000008225441E-2</v>
      </c>
      <c r="M5447" s="326">
        <v>3.6660000681877143E-2</v>
      </c>
      <c r="N5447" s="327">
        <v>412</v>
      </c>
      <c r="O5447" s="326">
        <v>3.3590000122785568E-2</v>
      </c>
      <c r="P5447" s="326">
        <v>4.7359999269247062E-2</v>
      </c>
      <c r="Q5447" s="327">
        <v>3071</v>
      </c>
      <c r="R5447" s="326">
        <v>2.489000000059605E-2</v>
      </c>
      <c r="S5447" s="325">
        <v>3.9510000497102737E-2</v>
      </c>
    </row>
    <row r="5448" spans="1:19" x14ac:dyDescent="0.25">
      <c r="A5448" t="s">
        <v>478</v>
      </c>
      <c r="B5448" t="s">
        <v>284</v>
      </c>
      <c r="C5448" t="s">
        <v>309</v>
      </c>
      <c r="D5448" t="s">
        <v>477</v>
      </c>
      <c r="E5448" t="s">
        <v>207</v>
      </c>
      <c r="F5448" t="s">
        <v>208</v>
      </c>
      <c r="G5448" s="133">
        <v>8</v>
      </c>
      <c r="H5448" t="s">
        <v>245</v>
      </c>
      <c r="I5448" t="s">
        <v>577</v>
      </c>
      <c r="J5448" t="s">
        <v>489</v>
      </c>
      <c r="K5448" s="327">
        <v>14</v>
      </c>
      <c r="L5448" s="326">
        <v>2.2220000624656681E-2</v>
      </c>
      <c r="M5448" s="326">
        <v>2.8510000556707379E-2</v>
      </c>
      <c r="N5448" s="327">
        <v>252</v>
      </c>
      <c r="O5448" s="326">
        <v>2.054000087082386E-2</v>
      </c>
      <c r="P5448" s="326">
        <v>2.8969999402761459E-2</v>
      </c>
      <c r="Q5448" s="327">
        <v>1819</v>
      </c>
      <c r="R5448" s="326">
        <v>1.473999954760075E-2</v>
      </c>
      <c r="S5448" s="325">
        <v>2.339999936521053E-2</v>
      </c>
    </row>
    <row r="5449" spans="1:19" x14ac:dyDescent="0.25">
      <c r="A5449" t="s">
        <v>478</v>
      </c>
      <c r="B5449" t="s">
        <v>284</v>
      </c>
      <c r="C5449" t="s">
        <v>309</v>
      </c>
      <c r="D5449" t="s">
        <v>477</v>
      </c>
      <c r="E5449" t="s">
        <v>207</v>
      </c>
      <c r="F5449" t="s">
        <v>208</v>
      </c>
      <c r="G5449" s="133">
        <v>8</v>
      </c>
      <c r="H5449" t="s">
        <v>245</v>
      </c>
      <c r="I5449" t="s">
        <v>577</v>
      </c>
      <c r="J5449" t="s">
        <v>488</v>
      </c>
      <c r="K5449" s="327">
        <v>2</v>
      </c>
      <c r="L5449" s="326">
        <v>3.1699999235570431E-3</v>
      </c>
      <c r="M5449" s="326">
        <v>4.0699997916817674E-3</v>
      </c>
      <c r="N5449" s="327">
        <v>36</v>
      </c>
      <c r="O5449" s="326">
        <v>2.9299999587237831E-3</v>
      </c>
      <c r="P5449" s="326">
        <v>4.1399998590350151E-3</v>
      </c>
      <c r="Q5449" s="327">
        <v>374</v>
      </c>
      <c r="R5449" s="326">
        <v>3.03000002168119E-3</v>
      </c>
      <c r="S5449" s="325">
        <v>4.8099998384714127E-3</v>
      </c>
    </row>
    <row r="5450" spans="1:19" x14ac:dyDescent="0.25">
      <c r="A5450" t="s">
        <v>478</v>
      </c>
      <c r="B5450" t="s">
        <v>284</v>
      </c>
      <c r="C5450" t="s">
        <v>309</v>
      </c>
      <c r="D5450" t="s">
        <v>477</v>
      </c>
      <c r="E5450" t="s">
        <v>207</v>
      </c>
      <c r="F5450" t="s">
        <v>208</v>
      </c>
      <c r="G5450" s="133">
        <v>8</v>
      </c>
      <c r="H5450" t="s">
        <v>245</v>
      </c>
      <c r="I5450" t="s">
        <v>499</v>
      </c>
      <c r="J5450" t="s">
        <v>261</v>
      </c>
      <c r="K5450" s="327">
        <v>628</v>
      </c>
      <c r="L5450" s="326">
        <v>0.99682998657226563</v>
      </c>
      <c r="N5450" s="327">
        <v>12179</v>
      </c>
      <c r="O5450" s="326">
        <v>0.99282997846603394</v>
      </c>
      <c r="Q5450" s="327">
        <v>122496</v>
      </c>
      <c r="R5450" s="326">
        <v>0.99278998374938965</v>
      </c>
      <c r="S5450" s="325"/>
    </row>
    <row r="5451" spans="1:19" x14ac:dyDescent="0.25">
      <c r="A5451" t="s">
        <v>478</v>
      </c>
      <c r="B5451" t="s">
        <v>284</v>
      </c>
      <c r="C5451" t="s">
        <v>309</v>
      </c>
      <c r="D5451" t="s">
        <v>477</v>
      </c>
      <c r="E5451" t="s">
        <v>207</v>
      </c>
      <c r="F5451" t="s">
        <v>208</v>
      </c>
      <c r="G5451" s="133">
        <v>8</v>
      </c>
      <c r="H5451" t="s">
        <v>245</v>
      </c>
      <c r="I5451" t="s">
        <v>499</v>
      </c>
      <c r="J5451" t="s">
        <v>262</v>
      </c>
      <c r="K5451" s="327">
        <v>2</v>
      </c>
      <c r="L5451" s="326">
        <v>3.1699999235570431E-3</v>
      </c>
      <c r="N5451" s="327">
        <v>88</v>
      </c>
      <c r="O5451" s="326">
        <v>7.1700001135468483E-3</v>
      </c>
      <c r="Q5451" s="327">
        <v>889</v>
      </c>
      <c r="R5451" s="326">
        <v>7.2099999524652958E-3</v>
      </c>
      <c r="S5451" s="325"/>
    </row>
    <row r="5452" spans="1:19" x14ac:dyDescent="0.25">
      <c r="A5452" t="s">
        <v>478</v>
      </c>
      <c r="B5452" t="s">
        <v>284</v>
      </c>
      <c r="C5452" t="s">
        <v>309</v>
      </c>
      <c r="D5452" t="s">
        <v>477</v>
      </c>
      <c r="E5452" t="s">
        <v>207</v>
      </c>
      <c r="F5452" t="s">
        <v>208</v>
      </c>
      <c r="G5452" s="133">
        <v>8</v>
      </c>
      <c r="H5452" t="s">
        <v>245</v>
      </c>
      <c r="I5452" t="s">
        <v>578</v>
      </c>
      <c r="J5452" t="s">
        <v>498</v>
      </c>
      <c r="K5452" s="327">
        <v>280</v>
      </c>
      <c r="L5452" s="326">
        <v>0.44444000720977778</v>
      </c>
      <c r="N5452" s="327">
        <v>2713</v>
      </c>
      <c r="O5452" s="326">
        <v>0.2211599946022034</v>
      </c>
      <c r="Q5452" s="327">
        <v>17871</v>
      </c>
      <c r="R5452" s="326">
        <v>0.1448400020599365</v>
      </c>
      <c r="S5452" s="325"/>
    </row>
    <row r="5453" spans="1:19" x14ac:dyDescent="0.25">
      <c r="A5453" t="s">
        <v>478</v>
      </c>
      <c r="B5453" t="s">
        <v>284</v>
      </c>
      <c r="C5453" t="s">
        <v>309</v>
      </c>
      <c r="D5453" t="s">
        <v>477</v>
      </c>
      <c r="E5453" t="s">
        <v>207</v>
      </c>
      <c r="F5453" t="s">
        <v>208</v>
      </c>
      <c r="G5453" s="133">
        <v>8</v>
      </c>
      <c r="H5453" t="s">
        <v>245</v>
      </c>
      <c r="I5453" t="s">
        <v>578</v>
      </c>
      <c r="J5453" t="s">
        <v>497</v>
      </c>
      <c r="K5453" s="327">
        <v>120</v>
      </c>
      <c r="L5453" s="326">
        <v>0.1904799938201904</v>
      </c>
      <c r="N5453" s="327">
        <v>2240</v>
      </c>
      <c r="O5453" s="326">
        <v>0.18260000646114349</v>
      </c>
      <c r="Q5453" s="327">
        <v>21943</v>
      </c>
      <c r="R5453" s="326">
        <v>0.17783999443054199</v>
      </c>
      <c r="S5453" s="325"/>
    </row>
    <row r="5454" spans="1:19" x14ac:dyDescent="0.25">
      <c r="A5454" t="s">
        <v>478</v>
      </c>
      <c r="B5454" t="s">
        <v>284</v>
      </c>
      <c r="C5454" t="s">
        <v>309</v>
      </c>
      <c r="D5454" t="s">
        <v>477</v>
      </c>
      <c r="E5454" t="s">
        <v>207</v>
      </c>
      <c r="F5454" t="s">
        <v>208</v>
      </c>
      <c r="G5454" s="133">
        <v>8</v>
      </c>
      <c r="H5454" t="s">
        <v>245</v>
      </c>
      <c r="I5454" t="s">
        <v>578</v>
      </c>
      <c r="J5454" t="s">
        <v>496</v>
      </c>
      <c r="K5454" s="327">
        <v>87</v>
      </c>
      <c r="L5454" s="326">
        <v>0.13809999823570249</v>
      </c>
      <c r="N5454" s="327">
        <v>2633</v>
      </c>
      <c r="O5454" s="326">
        <v>0.21464000642299649</v>
      </c>
      <c r="Q5454" s="327">
        <v>25988</v>
      </c>
      <c r="R5454" s="326">
        <v>0.21062999963760379</v>
      </c>
      <c r="S5454" s="325"/>
    </row>
    <row r="5455" spans="1:19" x14ac:dyDescent="0.25">
      <c r="A5455" t="s">
        <v>478</v>
      </c>
      <c r="B5455" t="s">
        <v>284</v>
      </c>
      <c r="C5455" t="s">
        <v>309</v>
      </c>
      <c r="D5455" t="s">
        <v>477</v>
      </c>
      <c r="E5455" t="s">
        <v>207</v>
      </c>
      <c r="F5455" t="s">
        <v>208</v>
      </c>
      <c r="G5455" s="133">
        <v>8</v>
      </c>
      <c r="H5455" t="s">
        <v>245</v>
      </c>
      <c r="I5455" t="s">
        <v>578</v>
      </c>
      <c r="J5455" t="s">
        <v>495</v>
      </c>
      <c r="K5455" s="327">
        <v>78</v>
      </c>
      <c r="L5455" s="326">
        <v>0.1238100007176399</v>
      </c>
      <c r="N5455" s="327">
        <v>2581</v>
      </c>
      <c r="O5455" s="326">
        <v>0.21040000021457669</v>
      </c>
      <c r="Q5455" s="327">
        <v>27975</v>
      </c>
      <c r="R5455" s="326">
        <v>0.22673000395298001</v>
      </c>
      <c r="S5455" s="325"/>
    </row>
    <row r="5456" spans="1:19" x14ac:dyDescent="0.25">
      <c r="A5456" t="s">
        <v>478</v>
      </c>
      <c r="B5456" t="s">
        <v>284</v>
      </c>
      <c r="C5456" t="s">
        <v>309</v>
      </c>
      <c r="D5456" t="s">
        <v>477</v>
      </c>
      <c r="E5456" t="s">
        <v>207</v>
      </c>
      <c r="F5456" t="s">
        <v>208</v>
      </c>
      <c r="G5456">
        <v>8</v>
      </c>
      <c r="H5456" t="s">
        <v>245</v>
      </c>
      <c r="I5456" t="s">
        <v>578</v>
      </c>
      <c r="J5456" t="s">
        <v>494</v>
      </c>
      <c r="K5456" s="142">
        <v>65</v>
      </c>
      <c r="L5456" s="326">
        <v>0.1031700000166893</v>
      </c>
      <c r="N5456" s="142">
        <v>2100</v>
      </c>
      <c r="O5456" s="326">
        <v>0.1711899936199188</v>
      </c>
      <c r="Q5456" s="142">
        <v>29608</v>
      </c>
      <c r="R5456" s="326">
        <v>0.23995999991893771</v>
      </c>
    </row>
    <row r="5457" spans="1:19" x14ac:dyDescent="0.25">
      <c r="A5457" t="s">
        <v>478</v>
      </c>
      <c r="B5457" t="s">
        <v>284</v>
      </c>
      <c r="C5457" t="s">
        <v>309</v>
      </c>
      <c r="D5457" t="s">
        <v>477</v>
      </c>
      <c r="E5457" t="s">
        <v>207</v>
      </c>
      <c r="F5457" t="s">
        <v>208</v>
      </c>
      <c r="G5457" s="133">
        <v>8</v>
      </c>
      <c r="H5457" t="s">
        <v>245</v>
      </c>
      <c r="I5457" t="s">
        <v>476</v>
      </c>
      <c r="J5457" t="s">
        <v>482</v>
      </c>
      <c r="K5457" s="327">
        <v>445</v>
      </c>
      <c r="L5457" s="326">
        <v>0.70635002851486206</v>
      </c>
      <c r="M5457" s="326">
        <v>0.71890002489089966</v>
      </c>
      <c r="N5457" s="327">
        <v>8908</v>
      </c>
      <c r="O5457" s="326">
        <v>0.72618001699447632</v>
      </c>
      <c r="P5457" s="326">
        <v>0.75383001565933228</v>
      </c>
      <c r="Q5457" s="327">
        <v>91484</v>
      </c>
      <c r="R5457" s="326">
        <v>0.74145001173019409</v>
      </c>
      <c r="S5457" s="325">
        <v>0.77395999431610107</v>
      </c>
    </row>
    <row r="5458" spans="1:19" x14ac:dyDescent="0.25">
      <c r="A5458" t="s">
        <v>478</v>
      </c>
      <c r="B5458" t="s">
        <v>284</v>
      </c>
      <c r="C5458" t="s">
        <v>309</v>
      </c>
      <c r="D5458" t="s">
        <v>477</v>
      </c>
      <c r="E5458" t="s">
        <v>207</v>
      </c>
      <c r="F5458" t="s">
        <v>208</v>
      </c>
      <c r="G5458" s="133">
        <v>8</v>
      </c>
      <c r="H5458" t="s">
        <v>245</v>
      </c>
      <c r="I5458" t="s">
        <v>476</v>
      </c>
      <c r="J5458" t="s">
        <v>481</v>
      </c>
      <c r="K5458" s="327">
        <v>81</v>
      </c>
      <c r="L5458" s="326">
        <v>0.1285700052976608</v>
      </c>
      <c r="M5458" s="326">
        <v>0.13086000084877011</v>
      </c>
      <c r="N5458" s="327">
        <v>1293</v>
      </c>
      <c r="O5458" s="326">
        <v>0.1054000034928322</v>
      </c>
      <c r="P5458" s="326">
        <v>0.10942000150680541</v>
      </c>
      <c r="Q5458" s="327">
        <v>12086</v>
      </c>
      <c r="R5458" s="326">
        <v>9.7949996590614319E-2</v>
      </c>
      <c r="S5458" s="325">
        <v>0.1022500023245811</v>
      </c>
    </row>
    <row r="5459" spans="1:19" x14ac:dyDescent="0.25">
      <c r="A5459" t="s">
        <v>478</v>
      </c>
      <c r="B5459" t="s">
        <v>284</v>
      </c>
      <c r="C5459" t="s">
        <v>309</v>
      </c>
      <c r="D5459" t="s">
        <v>477</v>
      </c>
      <c r="E5459" t="s">
        <v>207</v>
      </c>
      <c r="F5459" t="s">
        <v>208</v>
      </c>
      <c r="G5459" s="133">
        <v>8</v>
      </c>
      <c r="H5459" t="s">
        <v>245</v>
      </c>
      <c r="I5459" t="s">
        <v>476</v>
      </c>
      <c r="J5459" t="s">
        <v>480</v>
      </c>
      <c r="K5459" s="327">
        <v>55</v>
      </c>
      <c r="L5459" s="326">
        <v>8.7300002574920654E-2</v>
      </c>
      <c r="M5459" s="326">
        <v>8.8849999010562897E-2</v>
      </c>
      <c r="N5459" s="327">
        <v>938</v>
      </c>
      <c r="O5459" s="326">
        <v>7.647000253200531E-2</v>
      </c>
      <c r="P5459" s="326">
        <v>7.937999814748764E-2</v>
      </c>
      <c r="Q5459" s="327">
        <v>8487</v>
      </c>
      <c r="R5459" s="326">
        <v>6.8779997527599335E-2</v>
      </c>
      <c r="S5459" s="325">
        <v>7.1800000965595245E-2</v>
      </c>
    </row>
    <row r="5460" spans="1:19" x14ac:dyDescent="0.25">
      <c r="A5460" t="s">
        <v>478</v>
      </c>
      <c r="B5460" t="s">
        <v>284</v>
      </c>
      <c r="C5460" t="s">
        <v>309</v>
      </c>
      <c r="D5460" t="s">
        <v>477</v>
      </c>
      <c r="E5460" t="s">
        <v>207</v>
      </c>
      <c r="F5460" t="s">
        <v>208</v>
      </c>
      <c r="G5460" s="133">
        <v>8</v>
      </c>
      <c r="H5460" t="s">
        <v>245</v>
      </c>
      <c r="I5460" t="s">
        <v>476</v>
      </c>
      <c r="J5460" t="s">
        <v>479</v>
      </c>
      <c r="K5460" s="327">
        <v>11</v>
      </c>
      <c r="L5460" s="326">
        <v>1.7459999769926071E-2</v>
      </c>
      <c r="N5460" s="327">
        <v>450</v>
      </c>
      <c r="O5460" s="326">
        <v>3.6680001765489578E-2</v>
      </c>
      <c r="Q5460" s="327">
        <v>5183</v>
      </c>
      <c r="R5460" s="326">
        <v>4.2010001838207238E-2</v>
      </c>
      <c r="S5460" s="325"/>
    </row>
    <row r="5461" spans="1:19" x14ac:dyDescent="0.25">
      <c r="A5461" t="s">
        <v>478</v>
      </c>
      <c r="B5461" t="s">
        <v>284</v>
      </c>
      <c r="C5461" t="s">
        <v>309</v>
      </c>
      <c r="D5461" t="s">
        <v>477</v>
      </c>
      <c r="E5461" t="s">
        <v>207</v>
      </c>
      <c r="F5461" t="s">
        <v>208</v>
      </c>
      <c r="G5461">
        <v>8</v>
      </c>
      <c r="H5461" t="s">
        <v>245</v>
      </c>
      <c r="I5461" t="s">
        <v>476</v>
      </c>
      <c r="J5461" t="s">
        <v>475</v>
      </c>
      <c r="K5461" s="142">
        <v>38</v>
      </c>
      <c r="L5461" s="326">
        <v>6.0320001095533371E-2</v>
      </c>
      <c r="M5461" s="326">
        <v>6.1390001326799393E-2</v>
      </c>
      <c r="N5461" s="142">
        <v>678</v>
      </c>
      <c r="O5461" s="326">
        <v>5.5270001292228699E-2</v>
      </c>
      <c r="P5461" s="326">
        <v>5.7369999587535858E-2</v>
      </c>
      <c r="Q5461" s="142">
        <v>6145</v>
      </c>
      <c r="R5461" s="326">
        <v>4.9800001084804528E-2</v>
      </c>
      <c r="S5461" s="326">
        <v>5.1989998668432243E-2</v>
      </c>
    </row>
    <row r="5462" spans="1:19" x14ac:dyDescent="0.25">
      <c r="A5462" t="s">
        <v>478</v>
      </c>
      <c r="B5462" t="s">
        <v>284</v>
      </c>
      <c r="C5462" t="s">
        <v>309</v>
      </c>
      <c r="D5462" t="s">
        <v>477</v>
      </c>
      <c r="E5462" t="s">
        <v>209</v>
      </c>
      <c r="F5462" t="s">
        <v>210</v>
      </c>
      <c r="G5462">
        <v>5</v>
      </c>
      <c r="H5462" t="s">
        <v>252</v>
      </c>
      <c r="I5462" t="s">
        <v>525</v>
      </c>
      <c r="J5462" t="s">
        <v>530</v>
      </c>
      <c r="K5462" s="142">
        <v>2</v>
      </c>
      <c r="L5462" s="326">
        <v>2.4200000334531069E-3</v>
      </c>
      <c r="N5462" s="142">
        <v>31</v>
      </c>
      <c r="O5462" s="326">
        <v>4.7599999234080306E-3</v>
      </c>
      <c r="Q5462" s="142">
        <v>595</v>
      </c>
      <c r="R5462" s="326">
        <v>4.8199999146163464E-3</v>
      </c>
    </row>
    <row r="5463" spans="1:19" x14ac:dyDescent="0.25">
      <c r="A5463" t="s">
        <v>478</v>
      </c>
      <c r="B5463" t="s">
        <v>284</v>
      </c>
      <c r="C5463" t="s">
        <v>309</v>
      </c>
      <c r="D5463" t="s">
        <v>477</v>
      </c>
      <c r="E5463" t="s">
        <v>209</v>
      </c>
      <c r="F5463" t="s">
        <v>210</v>
      </c>
      <c r="G5463" s="133">
        <v>5</v>
      </c>
      <c r="H5463" t="s">
        <v>252</v>
      </c>
      <c r="I5463" t="s">
        <v>525</v>
      </c>
      <c r="J5463" t="s">
        <v>529</v>
      </c>
      <c r="K5463" s="327">
        <v>26</v>
      </c>
      <c r="L5463" s="326">
        <v>3.1440000981092453E-2</v>
      </c>
      <c r="N5463" s="327">
        <v>213</v>
      </c>
      <c r="O5463" s="326">
        <v>3.2710000872612E-2</v>
      </c>
      <c r="Q5463" s="327">
        <v>4962</v>
      </c>
      <c r="R5463" s="326">
        <v>4.0219999849796302E-2</v>
      </c>
      <c r="S5463" s="325"/>
    </row>
    <row r="5464" spans="1:19" x14ac:dyDescent="0.25">
      <c r="A5464" t="s">
        <v>478</v>
      </c>
      <c r="B5464" t="s">
        <v>284</v>
      </c>
      <c r="C5464" t="s">
        <v>309</v>
      </c>
      <c r="D5464" t="s">
        <v>477</v>
      </c>
      <c r="E5464" t="s">
        <v>209</v>
      </c>
      <c r="F5464" t="s">
        <v>210</v>
      </c>
      <c r="G5464" s="133">
        <v>5</v>
      </c>
      <c r="H5464" t="s">
        <v>252</v>
      </c>
      <c r="I5464" t="s">
        <v>525</v>
      </c>
      <c r="J5464" t="s">
        <v>528</v>
      </c>
      <c r="K5464" s="327">
        <v>104</v>
      </c>
      <c r="L5464" s="326">
        <v>0.12576000392436981</v>
      </c>
      <c r="N5464" s="327">
        <v>809</v>
      </c>
      <c r="O5464" s="326">
        <v>0.1242299973964691</v>
      </c>
      <c r="Q5464" s="327">
        <v>15699</v>
      </c>
      <c r="R5464" s="326">
        <v>0.12724000215530401</v>
      </c>
      <c r="S5464" s="325"/>
    </row>
    <row r="5465" spans="1:19" x14ac:dyDescent="0.25">
      <c r="A5465" t="s">
        <v>478</v>
      </c>
      <c r="B5465" t="s">
        <v>284</v>
      </c>
      <c r="C5465" t="s">
        <v>309</v>
      </c>
      <c r="D5465" t="s">
        <v>477</v>
      </c>
      <c r="E5465" t="s">
        <v>209</v>
      </c>
      <c r="F5465" t="s">
        <v>210</v>
      </c>
      <c r="G5465" s="133">
        <v>5</v>
      </c>
      <c r="H5465" t="s">
        <v>252</v>
      </c>
      <c r="I5465" t="s">
        <v>525</v>
      </c>
      <c r="J5465" t="s">
        <v>527</v>
      </c>
      <c r="K5465" s="327">
        <v>223</v>
      </c>
      <c r="L5465" s="326">
        <v>0.26965001225471502</v>
      </c>
      <c r="N5465" s="327">
        <v>1628</v>
      </c>
      <c r="O5465" s="326">
        <v>0.25</v>
      </c>
      <c r="Q5465" s="327">
        <v>30576</v>
      </c>
      <c r="R5465" s="326">
        <v>0.2478100061416626</v>
      </c>
      <c r="S5465" s="325"/>
    </row>
    <row r="5466" spans="1:19" x14ac:dyDescent="0.25">
      <c r="A5466" t="s">
        <v>478</v>
      </c>
      <c r="B5466" t="s">
        <v>284</v>
      </c>
      <c r="C5466" t="s">
        <v>309</v>
      </c>
      <c r="D5466" t="s">
        <v>477</v>
      </c>
      <c r="E5466" t="s">
        <v>209</v>
      </c>
      <c r="F5466" t="s">
        <v>210</v>
      </c>
      <c r="G5466" s="133">
        <v>5</v>
      </c>
      <c r="H5466" t="s">
        <v>252</v>
      </c>
      <c r="I5466" t="s">
        <v>525</v>
      </c>
      <c r="J5466" t="s">
        <v>526</v>
      </c>
      <c r="K5466" s="327">
        <v>228</v>
      </c>
      <c r="L5466" s="326">
        <v>0.27570000290870672</v>
      </c>
      <c r="N5466" s="327">
        <v>1714</v>
      </c>
      <c r="O5466" s="326">
        <v>0.2632099986076355</v>
      </c>
      <c r="Q5466" s="327">
        <v>30917</v>
      </c>
      <c r="R5466" s="326">
        <v>0.25056999921798712</v>
      </c>
      <c r="S5466" s="325"/>
    </row>
    <row r="5467" spans="1:19" x14ac:dyDescent="0.25">
      <c r="A5467" t="s">
        <v>478</v>
      </c>
      <c r="B5467" t="s">
        <v>284</v>
      </c>
      <c r="C5467" t="s">
        <v>309</v>
      </c>
      <c r="D5467" t="s">
        <v>477</v>
      </c>
      <c r="E5467" t="s">
        <v>209</v>
      </c>
      <c r="F5467" t="s">
        <v>210</v>
      </c>
      <c r="G5467" s="133">
        <v>5</v>
      </c>
      <c r="H5467" t="s">
        <v>252</v>
      </c>
      <c r="I5467" t="s">
        <v>525</v>
      </c>
      <c r="J5467" t="s">
        <v>259</v>
      </c>
      <c r="K5467" s="327">
        <v>153</v>
      </c>
      <c r="L5467" s="326">
        <v>0.18501000106334689</v>
      </c>
      <c r="N5467" s="327">
        <v>1215</v>
      </c>
      <c r="O5467" s="326">
        <v>0.18658000230789179</v>
      </c>
      <c r="Q5467" s="327">
        <v>23351</v>
      </c>
      <c r="R5467" s="326">
        <v>0.18925000727176669</v>
      </c>
      <c r="S5467" s="325"/>
    </row>
    <row r="5468" spans="1:19" x14ac:dyDescent="0.25">
      <c r="A5468" t="s">
        <v>478</v>
      </c>
      <c r="B5468" t="s">
        <v>284</v>
      </c>
      <c r="C5468" t="s">
        <v>309</v>
      </c>
      <c r="D5468" t="s">
        <v>477</v>
      </c>
      <c r="E5468" t="s">
        <v>209</v>
      </c>
      <c r="F5468" t="s">
        <v>210</v>
      </c>
      <c r="G5468" s="133">
        <v>5</v>
      </c>
      <c r="H5468" t="s">
        <v>252</v>
      </c>
      <c r="I5468" t="s">
        <v>525</v>
      </c>
      <c r="J5468" t="s">
        <v>260</v>
      </c>
      <c r="K5468" s="327">
        <v>91</v>
      </c>
      <c r="L5468" s="326">
        <v>0.11004000157117839</v>
      </c>
      <c r="N5468" s="327">
        <v>902</v>
      </c>
      <c r="O5468" s="326">
        <v>0.13851000368595121</v>
      </c>
      <c r="Q5468" s="327">
        <v>17285</v>
      </c>
      <c r="R5468" s="326">
        <v>0.14009000360965729</v>
      </c>
      <c r="S5468" s="325"/>
    </row>
    <row r="5469" spans="1:19" x14ac:dyDescent="0.25">
      <c r="A5469" t="s">
        <v>478</v>
      </c>
      <c r="B5469" t="s">
        <v>284</v>
      </c>
      <c r="C5469" t="s">
        <v>309</v>
      </c>
      <c r="D5469" t="s">
        <v>477</v>
      </c>
      <c r="E5469" t="s">
        <v>209</v>
      </c>
      <c r="F5469" t="s">
        <v>210</v>
      </c>
      <c r="G5469" s="133">
        <v>5</v>
      </c>
      <c r="H5469" t="s">
        <v>252</v>
      </c>
      <c r="I5469" t="s">
        <v>521</v>
      </c>
      <c r="J5469" t="s">
        <v>524</v>
      </c>
      <c r="K5469" s="327">
        <v>658</v>
      </c>
      <c r="L5469" s="326">
        <v>0.79565000534057617</v>
      </c>
      <c r="M5469" s="326">
        <v>0.82353001832962036</v>
      </c>
      <c r="N5469" s="327">
        <v>5251</v>
      </c>
      <c r="O5469" s="326">
        <v>0.80636000633239746</v>
      </c>
      <c r="P5469" s="326">
        <v>0.83257001638412476</v>
      </c>
      <c r="Q5469" s="327">
        <v>99716</v>
      </c>
      <c r="R5469" s="326">
        <v>0.80817002058029175</v>
      </c>
      <c r="S5469" s="325">
        <v>0.84360998868942261</v>
      </c>
    </row>
    <row r="5470" spans="1:19" x14ac:dyDescent="0.25">
      <c r="A5470" t="s">
        <v>478</v>
      </c>
      <c r="B5470" t="s">
        <v>284</v>
      </c>
      <c r="C5470" t="s">
        <v>309</v>
      </c>
      <c r="D5470" t="s">
        <v>477</v>
      </c>
      <c r="E5470" t="s">
        <v>209</v>
      </c>
      <c r="F5470" t="s">
        <v>210</v>
      </c>
      <c r="G5470" s="133">
        <v>5</v>
      </c>
      <c r="H5470" t="s">
        <v>252</v>
      </c>
      <c r="I5470" t="s">
        <v>521</v>
      </c>
      <c r="J5470" t="s">
        <v>523</v>
      </c>
      <c r="K5470" s="327">
        <v>86</v>
      </c>
      <c r="L5470" s="326">
        <v>0.1039900034666061</v>
      </c>
      <c r="M5470" s="326">
        <v>0.1076299995183945</v>
      </c>
      <c r="N5470" s="327">
        <v>606</v>
      </c>
      <c r="O5470" s="326">
        <v>9.3060001730918884E-2</v>
      </c>
      <c r="P5470" s="326">
        <v>9.6079997718334198E-2</v>
      </c>
      <c r="Q5470" s="327">
        <v>10969</v>
      </c>
      <c r="R5470" s="326">
        <v>8.8899999856948853E-2</v>
      </c>
      <c r="S5470" s="325">
        <v>9.2799998819828033E-2</v>
      </c>
    </row>
    <row r="5471" spans="1:19" x14ac:dyDescent="0.25">
      <c r="A5471" t="s">
        <v>478</v>
      </c>
      <c r="B5471" t="s">
        <v>284</v>
      </c>
      <c r="C5471" t="s">
        <v>309</v>
      </c>
      <c r="D5471" t="s">
        <v>477</v>
      </c>
      <c r="E5471" t="s">
        <v>209</v>
      </c>
      <c r="F5471" t="s">
        <v>210</v>
      </c>
      <c r="G5471" s="133">
        <v>5</v>
      </c>
      <c r="H5471" t="s">
        <v>252</v>
      </c>
      <c r="I5471" t="s">
        <v>521</v>
      </c>
      <c r="J5471" t="s">
        <v>522</v>
      </c>
      <c r="K5471" s="327">
        <v>55</v>
      </c>
      <c r="L5471" s="326">
        <v>6.6509999334812164E-2</v>
      </c>
      <c r="M5471" s="326">
        <v>6.8839997053146362E-2</v>
      </c>
      <c r="N5471" s="327">
        <v>450</v>
      </c>
      <c r="O5471" s="326">
        <v>6.9099999964237213E-2</v>
      </c>
      <c r="P5471" s="326">
        <v>7.135000079870224E-2</v>
      </c>
      <c r="Q5471" s="327">
        <v>7517</v>
      </c>
      <c r="R5471" s="326">
        <v>6.0920000076293952E-2</v>
      </c>
      <c r="S5471" s="325">
        <v>6.3589997589588165E-2</v>
      </c>
    </row>
    <row r="5472" spans="1:19" x14ac:dyDescent="0.25">
      <c r="A5472" t="s">
        <v>478</v>
      </c>
      <c r="B5472" t="s">
        <v>284</v>
      </c>
      <c r="C5472" t="s">
        <v>309</v>
      </c>
      <c r="D5472" t="s">
        <v>477</v>
      </c>
      <c r="E5472" t="s">
        <v>209</v>
      </c>
      <c r="F5472" t="s">
        <v>210</v>
      </c>
      <c r="G5472" s="133">
        <v>5</v>
      </c>
      <c r="H5472" t="s">
        <v>252</v>
      </c>
      <c r="I5472" t="s">
        <v>521</v>
      </c>
      <c r="J5472" t="s">
        <v>438</v>
      </c>
      <c r="K5472" s="327">
        <v>28</v>
      </c>
      <c r="L5472" s="326">
        <v>3.3860001713037491E-2</v>
      </c>
      <c r="N5472" s="327">
        <v>205</v>
      </c>
      <c r="O5472" s="326">
        <v>3.1479999423027039E-2</v>
      </c>
      <c r="Q5472" s="327">
        <v>5183</v>
      </c>
      <c r="R5472" s="326">
        <v>4.2010001838207238E-2</v>
      </c>
      <c r="S5472" s="325"/>
    </row>
    <row r="5473" spans="1:19" x14ac:dyDescent="0.25">
      <c r="A5473" t="s">
        <v>478</v>
      </c>
      <c r="B5473" t="s">
        <v>284</v>
      </c>
      <c r="C5473" t="s">
        <v>309</v>
      </c>
      <c r="D5473" t="s">
        <v>477</v>
      </c>
      <c r="E5473" t="s">
        <v>209</v>
      </c>
      <c r="F5473" t="s">
        <v>210</v>
      </c>
      <c r="G5473" s="133">
        <v>5</v>
      </c>
      <c r="H5473" t="s">
        <v>252</v>
      </c>
      <c r="I5473" t="s">
        <v>517</v>
      </c>
      <c r="J5473" t="s">
        <v>520</v>
      </c>
      <c r="K5473" s="327">
        <v>298</v>
      </c>
      <c r="L5473" s="326">
        <v>0.36033999919891357</v>
      </c>
      <c r="N5473" s="327">
        <v>2282</v>
      </c>
      <c r="O5473" s="326">
        <v>0.35043001174926758</v>
      </c>
      <c r="Q5473" s="327">
        <v>43571</v>
      </c>
      <c r="R5473" s="326">
        <v>0.35313001275062561</v>
      </c>
      <c r="S5473" s="325"/>
    </row>
    <row r="5474" spans="1:19" x14ac:dyDescent="0.25">
      <c r="A5474" t="s">
        <v>478</v>
      </c>
      <c r="B5474" t="s">
        <v>284</v>
      </c>
      <c r="C5474" t="s">
        <v>309</v>
      </c>
      <c r="D5474" t="s">
        <v>477</v>
      </c>
      <c r="E5474" t="s">
        <v>209</v>
      </c>
      <c r="F5474" t="s">
        <v>210</v>
      </c>
      <c r="G5474" s="133">
        <v>5</v>
      </c>
      <c r="H5474" t="s">
        <v>252</v>
      </c>
      <c r="I5474" t="s">
        <v>517</v>
      </c>
      <c r="J5474" t="s">
        <v>519</v>
      </c>
      <c r="K5474" s="327">
        <v>243</v>
      </c>
      <c r="L5474" s="326">
        <v>0.29383000731468201</v>
      </c>
      <c r="N5474" s="327">
        <v>1888</v>
      </c>
      <c r="O5474" s="326">
        <v>0.28992998600006098</v>
      </c>
      <c r="Q5474" s="327">
        <v>34904</v>
      </c>
      <c r="R5474" s="326">
        <v>0.28288999199867249</v>
      </c>
      <c r="S5474" s="325"/>
    </row>
    <row r="5475" spans="1:19" x14ac:dyDescent="0.25">
      <c r="A5475" t="s">
        <v>478</v>
      </c>
      <c r="B5475" t="s">
        <v>284</v>
      </c>
      <c r="C5475" t="s">
        <v>309</v>
      </c>
      <c r="D5475" t="s">
        <v>477</v>
      </c>
      <c r="E5475" t="s">
        <v>209</v>
      </c>
      <c r="F5475" t="s">
        <v>210</v>
      </c>
      <c r="G5475" s="133">
        <v>5</v>
      </c>
      <c r="H5475" t="s">
        <v>252</v>
      </c>
      <c r="I5475" t="s">
        <v>517</v>
      </c>
      <c r="J5475" t="s">
        <v>518</v>
      </c>
      <c r="K5475" s="327">
        <v>286</v>
      </c>
      <c r="L5475" s="326">
        <v>0.34582999348640442</v>
      </c>
      <c r="N5475" s="327">
        <v>2342</v>
      </c>
      <c r="O5475" s="326">
        <v>0.35964000225067139</v>
      </c>
      <c r="Q5475" s="327">
        <v>44910</v>
      </c>
      <c r="R5475" s="326">
        <v>0.3639799952507019</v>
      </c>
      <c r="S5475" s="325"/>
    </row>
    <row r="5476" spans="1:19" x14ac:dyDescent="0.25">
      <c r="A5476" t="s">
        <v>478</v>
      </c>
      <c r="B5476" t="s">
        <v>284</v>
      </c>
      <c r="C5476" t="s">
        <v>309</v>
      </c>
      <c r="D5476" t="s">
        <v>477</v>
      </c>
      <c r="E5476" t="s">
        <v>209</v>
      </c>
      <c r="F5476" t="s">
        <v>210</v>
      </c>
      <c r="G5476" s="133">
        <v>5</v>
      </c>
      <c r="H5476" t="s">
        <v>252</v>
      </c>
      <c r="I5476" t="s">
        <v>513</v>
      </c>
      <c r="J5476" t="s">
        <v>516</v>
      </c>
      <c r="K5476" s="327">
        <v>15</v>
      </c>
      <c r="L5476" s="326">
        <v>1.8139999359846119E-2</v>
      </c>
      <c r="M5476" s="326">
        <v>1.955999992787838E-2</v>
      </c>
      <c r="N5476" s="327">
        <v>202</v>
      </c>
      <c r="O5476" s="326">
        <v>3.1020000576972961E-2</v>
      </c>
      <c r="P5476" s="326">
        <v>3.3209998160600662E-2</v>
      </c>
      <c r="Q5476" s="327">
        <v>4179</v>
      </c>
      <c r="R5476" s="326">
        <v>3.3870000392198563E-2</v>
      </c>
      <c r="S5476" s="325">
        <v>3.8320001214742661E-2</v>
      </c>
    </row>
    <row r="5477" spans="1:19" x14ac:dyDescent="0.25">
      <c r="A5477" t="s">
        <v>478</v>
      </c>
      <c r="B5477" t="s">
        <v>284</v>
      </c>
      <c r="C5477" t="s">
        <v>309</v>
      </c>
      <c r="D5477" t="s">
        <v>477</v>
      </c>
      <c r="E5477" t="s">
        <v>209</v>
      </c>
      <c r="F5477" t="s">
        <v>210</v>
      </c>
      <c r="G5477" s="133">
        <v>5</v>
      </c>
      <c r="H5477" t="s">
        <v>252</v>
      </c>
      <c r="I5477" t="s">
        <v>513</v>
      </c>
      <c r="J5477" t="s">
        <v>515</v>
      </c>
      <c r="K5477" s="327">
        <v>108</v>
      </c>
      <c r="L5477" s="326">
        <v>0.13059000670909879</v>
      </c>
      <c r="M5477" s="326">
        <v>0.14080999791622159</v>
      </c>
      <c r="N5477" s="327">
        <v>737</v>
      </c>
      <c r="O5477" s="326">
        <v>0.11317999660968781</v>
      </c>
      <c r="P5477" s="326">
        <v>0.12117999792099</v>
      </c>
      <c r="Q5477" s="327">
        <v>13286</v>
      </c>
      <c r="R5477" s="326">
        <v>0.1076800003647804</v>
      </c>
      <c r="S5477" s="325">
        <v>0.12182000279426571</v>
      </c>
    </row>
    <row r="5478" spans="1:19" x14ac:dyDescent="0.25">
      <c r="A5478" t="s">
        <v>478</v>
      </c>
      <c r="B5478" t="s">
        <v>284</v>
      </c>
      <c r="C5478" t="s">
        <v>309</v>
      </c>
      <c r="D5478" t="s">
        <v>477</v>
      </c>
      <c r="E5478" t="s">
        <v>209</v>
      </c>
      <c r="F5478" t="s">
        <v>210</v>
      </c>
      <c r="G5478">
        <v>5</v>
      </c>
      <c r="H5478" t="s">
        <v>252</v>
      </c>
      <c r="I5478" t="s">
        <v>513</v>
      </c>
      <c r="J5478" t="s">
        <v>514</v>
      </c>
      <c r="K5478" s="142">
        <v>644</v>
      </c>
      <c r="L5478" s="326">
        <v>0.77872002124786377</v>
      </c>
      <c r="M5478" s="326">
        <v>0.83963000774383545</v>
      </c>
      <c r="N5478" s="142">
        <v>5143</v>
      </c>
      <c r="O5478" s="326">
        <v>0.78977000713348389</v>
      </c>
      <c r="P5478" s="326">
        <v>0.84561002254486084</v>
      </c>
      <c r="Q5478" s="142">
        <v>91601</v>
      </c>
      <c r="R5478" s="326">
        <v>0.74239999055862427</v>
      </c>
      <c r="S5478" s="326">
        <v>0.83986997604370117</v>
      </c>
    </row>
    <row r="5479" spans="1:19" x14ac:dyDescent="0.25">
      <c r="A5479" t="s">
        <v>478</v>
      </c>
      <c r="B5479" t="s">
        <v>284</v>
      </c>
      <c r="C5479" t="s">
        <v>309</v>
      </c>
      <c r="D5479" t="s">
        <v>477</v>
      </c>
      <c r="E5479" t="s">
        <v>209</v>
      </c>
      <c r="F5479" t="s">
        <v>210</v>
      </c>
      <c r="G5479" s="133">
        <v>5</v>
      </c>
      <c r="H5479" t="s">
        <v>252</v>
      </c>
      <c r="I5479" t="s">
        <v>513</v>
      </c>
      <c r="J5479" t="s">
        <v>512</v>
      </c>
      <c r="K5479" s="327">
        <v>60</v>
      </c>
      <c r="L5479" s="326">
        <v>7.2549998760223389E-2</v>
      </c>
      <c r="N5479" s="327">
        <v>430</v>
      </c>
      <c r="O5479" s="326">
        <v>6.6030003130435944E-2</v>
      </c>
      <c r="Q5479" s="327">
        <v>14319</v>
      </c>
      <c r="R5479" s="326">
        <v>0.11604999750852581</v>
      </c>
      <c r="S5479" s="325"/>
    </row>
    <row r="5480" spans="1:19" x14ac:dyDescent="0.25">
      <c r="A5480" t="s">
        <v>478</v>
      </c>
      <c r="B5480" t="s">
        <v>284</v>
      </c>
      <c r="C5480" t="s">
        <v>309</v>
      </c>
      <c r="D5480" t="s">
        <v>477</v>
      </c>
      <c r="E5480" t="s">
        <v>209</v>
      </c>
      <c r="F5480" t="s">
        <v>210</v>
      </c>
      <c r="G5480">
        <v>5</v>
      </c>
      <c r="H5480" t="s">
        <v>252</v>
      </c>
      <c r="I5480" t="s">
        <v>575</v>
      </c>
      <c r="J5480" t="s">
        <v>511</v>
      </c>
      <c r="K5480" s="142">
        <v>9</v>
      </c>
      <c r="L5480" s="326">
        <v>1.0879999957978731E-2</v>
      </c>
      <c r="M5480" s="326">
        <v>1.1149999685585501E-2</v>
      </c>
      <c r="N5480" s="142">
        <v>75</v>
      </c>
      <c r="O5480" s="326">
        <v>1.1520000174641609E-2</v>
      </c>
      <c r="P5480" s="326">
        <v>1.18199996650219E-2</v>
      </c>
      <c r="Q5480" s="142">
        <v>5100</v>
      </c>
      <c r="R5480" s="326">
        <v>4.1329998522996902E-2</v>
      </c>
      <c r="S5480" s="326">
        <v>4.4070001691579819E-2</v>
      </c>
    </row>
    <row r="5481" spans="1:19" x14ac:dyDescent="0.25">
      <c r="A5481" t="s">
        <v>478</v>
      </c>
      <c r="B5481" t="s">
        <v>284</v>
      </c>
      <c r="C5481" t="s">
        <v>309</v>
      </c>
      <c r="D5481" t="s">
        <v>477</v>
      </c>
      <c r="E5481" t="s">
        <v>209</v>
      </c>
      <c r="F5481" t="s">
        <v>210</v>
      </c>
      <c r="G5481" s="133">
        <v>5</v>
      </c>
      <c r="H5481" t="s">
        <v>252</v>
      </c>
      <c r="I5481" t="s">
        <v>575</v>
      </c>
      <c r="J5481" t="s">
        <v>510</v>
      </c>
      <c r="K5481" s="327">
        <v>2</v>
      </c>
      <c r="L5481" s="326">
        <v>2.4200000334531069E-3</v>
      </c>
      <c r="M5481" s="326">
        <v>2.4800000246614222E-3</v>
      </c>
      <c r="N5481" s="327">
        <v>43</v>
      </c>
      <c r="O5481" s="326">
        <v>6.5999999642372131E-3</v>
      </c>
      <c r="P5481" s="326">
        <v>6.7799999378621578E-3</v>
      </c>
      <c r="Q5481" s="327">
        <v>2781</v>
      </c>
      <c r="R5481" s="326">
        <v>2.2539999336004261E-2</v>
      </c>
      <c r="S5481" s="325">
        <v>2.4029999971389771E-2</v>
      </c>
    </row>
    <row r="5482" spans="1:19" x14ac:dyDescent="0.25">
      <c r="A5482" t="s">
        <v>478</v>
      </c>
      <c r="B5482" t="s">
        <v>284</v>
      </c>
      <c r="C5482" t="s">
        <v>309</v>
      </c>
      <c r="D5482" t="s">
        <v>477</v>
      </c>
      <c r="E5482" t="s">
        <v>209</v>
      </c>
      <c r="F5482" t="s">
        <v>210</v>
      </c>
      <c r="G5482" s="133">
        <v>5</v>
      </c>
      <c r="H5482" t="s">
        <v>252</v>
      </c>
      <c r="I5482" t="s">
        <v>575</v>
      </c>
      <c r="J5482" t="s">
        <v>509</v>
      </c>
      <c r="K5482" s="327">
        <v>2</v>
      </c>
      <c r="L5482" s="326">
        <v>2.4200000334531069E-3</v>
      </c>
      <c r="M5482" s="326">
        <v>2.4800000246614222E-3</v>
      </c>
      <c r="N5482" s="327">
        <v>44</v>
      </c>
      <c r="O5482" s="326">
        <v>6.7599997855722904E-3</v>
      </c>
      <c r="P5482" s="326">
        <v>6.9400002248585224E-3</v>
      </c>
      <c r="Q5482" s="327">
        <v>909</v>
      </c>
      <c r="R5482" s="326">
        <v>7.3699997738003731E-3</v>
      </c>
      <c r="S5482" s="325">
        <v>7.8499997034668922E-3</v>
      </c>
    </row>
    <row r="5483" spans="1:19" x14ac:dyDescent="0.25">
      <c r="A5483" t="s">
        <v>478</v>
      </c>
      <c r="B5483" t="s">
        <v>284</v>
      </c>
      <c r="C5483" t="s">
        <v>309</v>
      </c>
      <c r="D5483" t="s">
        <v>477</v>
      </c>
      <c r="E5483" t="s">
        <v>209</v>
      </c>
      <c r="F5483" t="s">
        <v>210</v>
      </c>
      <c r="G5483">
        <v>5</v>
      </c>
      <c r="H5483" t="s">
        <v>252</v>
      </c>
      <c r="I5483" t="s">
        <v>575</v>
      </c>
      <c r="J5483" t="s">
        <v>508</v>
      </c>
      <c r="K5483" s="142">
        <v>11</v>
      </c>
      <c r="L5483" s="326">
        <v>1.329999975860119E-2</v>
      </c>
      <c r="M5483" s="326">
        <v>1.3629999943077561E-2</v>
      </c>
      <c r="N5483" s="142">
        <v>54</v>
      </c>
      <c r="O5483" s="326">
        <v>8.2900002598762512E-3</v>
      </c>
      <c r="P5483" s="326">
        <v>8.5100000724196434E-3</v>
      </c>
      <c r="Q5483" s="142">
        <v>2219</v>
      </c>
      <c r="R5483" s="326">
        <v>1.7980000004172329E-2</v>
      </c>
      <c r="S5483" s="326">
        <v>1.9169999286532399E-2</v>
      </c>
    </row>
    <row r="5484" spans="1:19" x14ac:dyDescent="0.25">
      <c r="A5484" t="s">
        <v>478</v>
      </c>
      <c r="B5484" t="s">
        <v>284</v>
      </c>
      <c r="C5484" t="s">
        <v>309</v>
      </c>
      <c r="D5484" t="s">
        <v>477</v>
      </c>
      <c r="E5484" t="s">
        <v>209</v>
      </c>
      <c r="F5484" t="s">
        <v>210</v>
      </c>
      <c r="G5484" s="133">
        <v>5</v>
      </c>
      <c r="H5484" t="s">
        <v>252</v>
      </c>
      <c r="I5484" t="s">
        <v>575</v>
      </c>
      <c r="J5484" t="s">
        <v>438</v>
      </c>
      <c r="K5484" s="327">
        <v>20</v>
      </c>
      <c r="L5484" s="326">
        <v>2.4180000647902489E-2</v>
      </c>
      <c r="N5484" s="327">
        <v>169</v>
      </c>
      <c r="O5484" s="326">
        <v>2.5949999690055851E-2</v>
      </c>
      <c r="Q5484" s="327">
        <v>7648</v>
      </c>
      <c r="R5484" s="326">
        <v>6.1980001628398902E-2</v>
      </c>
      <c r="S5484" s="325"/>
    </row>
    <row r="5485" spans="1:19" x14ac:dyDescent="0.25">
      <c r="A5485" t="s">
        <v>478</v>
      </c>
      <c r="B5485" t="s">
        <v>284</v>
      </c>
      <c r="C5485" t="s">
        <v>309</v>
      </c>
      <c r="D5485" t="s">
        <v>477</v>
      </c>
      <c r="E5485" t="s">
        <v>209</v>
      </c>
      <c r="F5485" t="s">
        <v>210</v>
      </c>
      <c r="G5485">
        <v>5</v>
      </c>
      <c r="H5485" t="s">
        <v>252</v>
      </c>
      <c r="I5485" t="s">
        <v>575</v>
      </c>
      <c r="J5485" t="s">
        <v>507</v>
      </c>
      <c r="K5485" s="142">
        <v>783</v>
      </c>
      <c r="L5485" s="326">
        <v>0.94679999351501465</v>
      </c>
      <c r="M5485" s="326">
        <v>0.97026002407073975</v>
      </c>
      <c r="N5485" s="142">
        <v>6127</v>
      </c>
      <c r="O5485" s="326">
        <v>0.94088000059127808</v>
      </c>
      <c r="P5485" s="326">
        <v>0.96595001220703125</v>
      </c>
      <c r="Q5485" s="142">
        <v>104728</v>
      </c>
      <c r="R5485" s="326">
        <v>0.84878998994827271</v>
      </c>
      <c r="S5485" s="326">
        <v>0.90487998723983765</v>
      </c>
    </row>
    <row r="5486" spans="1:19" x14ac:dyDescent="0.25">
      <c r="A5486" t="s">
        <v>478</v>
      </c>
      <c r="B5486" t="s">
        <v>284</v>
      </c>
      <c r="C5486" t="s">
        <v>309</v>
      </c>
      <c r="D5486" t="s">
        <v>477</v>
      </c>
      <c r="E5486" t="s">
        <v>209</v>
      </c>
      <c r="F5486" t="s">
        <v>210</v>
      </c>
      <c r="G5486" s="133">
        <v>5</v>
      </c>
      <c r="H5486" t="s">
        <v>252</v>
      </c>
      <c r="I5486" t="s">
        <v>576</v>
      </c>
      <c r="J5486" t="s">
        <v>485</v>
      </c>
      <c r="K5486" s="327">
        <v>0</v>
      </c>
      <c r="L5486" s="326">
        <v>0</v>
      </c>
      <c r="N5486" s="327">
        <v>0</v>
      </c>
      <c r="O5486" s="326">
        <v>0</v>
      </c>
      <c r="Q5486" s="327">
        <v>2</v>
      </c>
      <c r="R5486" s="326">
        <v>1.99999994947575E-5</v>
      </c>
      <c r="S5486" s="325">
        <v>0.5</v>
      </c>
    </row>
    <row r="5487" spans="1:19" x14ac:dyDescent="0.25">
      <c r="A5487" t="s">
        <v>478</v>
      </c>
      <c r="B5487" t="s">
        <v>284</v>
      </c>
      <c r="C5487" t="s">
        <v>309</v>
      </c>
      <c r="D5487" t="s">
        <v>477</v>
      </c>
      <c r="E5487" t="s">
        <v>209</v>
      </c>
      <c r="F5487" t="s">
        <v>210</v>
      </c>
      <c r="G5487" s="133">
        <v>5</v>
      </c>
      <c r="H5487" t="s">
        <v>252</v>
      </c>
      <c r="I5487" t="s">
        <v>576</v>
      </c>
      <c r="J5487" t="s">
        <v>484</v>
      </c>
      <c r="K5487" s="327">
        <v>0</v>
      </c>
      <c r="L5487" s="326">
        <v>0</v>
      </c>
      <c r="N5487" s="327">
        <v>0</v>
      </c>
      <c r="O5487" s="326">
        <v>0</v>
      </c>
      <c r="Q5487" s="327">
        <v>2</v>
      </c>
      <c r="R5487" s="326">
        <v>1.99999994947575E-5</v>
      </c>
      <c r="S5487" s="325">
        <v>0.5</v>
      </c>
    </row>
    <row r="5488" spans="1:19" x14ac:dyDescent="0.25">
      <c r="A5488" t="s">
        <v>478</v>
      </c>
      <c r="B5488" t="s">
        <v>284</v>
      </c>
      <c r="C5488" t="s">
        <v>309</v>
      </c>
      <c r="D5488" t="s">
        <v>477</v>
      </c>
      <c r="E5488" t="s">
        <v>209</v>
      </c>
      <c r="F5488" t="s">
        <v>210</v>
      </c>
      <c r="G5488" s="133">
        <v>5</v>
      </c>
      <c r="H5488" t="s">
        <v>252</v>
      </c>
      <c r="I5488" t="s">
        <v>576</v>
      </c>
      <c r="J5488" t="s">
        <v>438</v>
      </c>
      <c r="K5488" s="327">
        <v>827</v>
      </c>
      <c r="L5488" s="326">
        <v>1</v>
      </c>
      <c r="N5488" s="327">
        <v>6512</v>
      </c>
      <c r="O5488" s="326">
        <v>1</v>
      </c>
      <c r="Q5488" s="327">
        <v>123381</v>
      </c>
      <c r="R5488" s="326">
        <v>0.99997001886367798</v>
      </c>
      <c r="S5488" s="325"/>
    </row>
    <row r="5489" spans="1:19" x14ac:dyDescent="0.25">
      <c r="A5489" t="s">
        <v>478</v>
      </c>
      <c r="B5489" t="s">
        <v>284</v>
      </c>
      <c r="C5489" t="s">
        <v>309</v>
      </c>
      <c r="D5489" t="s">
        <v>477</v>
      </c>
      <c r="E5489" t="s">
        <v>209</v>
      </c>
      <c r="F5489" t="s">
        <v>210</v>
      </c>
      <c r="G5489" s="133">
        <v>5</v>
      </c>
      <c r="H5489" t="s">
        <v>252</v>
      </c>
      <c r="I5489" t="s">
        <v>504</v>
      </c>
      <c r="J5489" t="s">
        <v>506</v>
      </c>
      <c r="K5489" s="327">
        <v>60</v>
      </c>
      <c r="L5489" s="326">
        <v>7.2549998760223389E-2</v>
      </c>
      <c r="N5489" s="327">
        <v>430</v>
      </c>
      <c r="O5489" s="326">
        <v>6.6030003130435944E-2</v>
      </c>
      <c r="Q5489" s="327">
        <v>14319</v>
      </c>
      <c r="R5489" s="326">
        <v>0.11604999750852581</v>
      </c>
      <c r="S5489" s="325"/>
    </row>
    <row r="5490" spans="1:19" x14ac:dyDescent="0.25">
      <c r="A5490" t="s">
        <v>478</v>
      </c>
      <c r="B5490" t="s">
        <v>284</v>
      </c>
      <c r="C5490" t="s">
        <v>309</v>
      </c>
      <c r="D5490" t="s">
        <v>477</v>
      </c>
      <c r="E5490" t="s">
        <v>209</v>
      </c>
      <c r="F5490" t="s">
        <v>210</v>
      </c>
      <c r="G5490" s="133">
        <v>5</v>
      </c>
      <c r="H5490" t="s">
        <v>252</v>
      </c>
      <c r="I5490" t="s">
        <v>504</v>
      </c>
      <c r="J5490" t="s">
        <v>424</v>
      </c>
      <c r="K5490" s="327">
        <v>108</v>
      </c>
      <c r="L5490" s="326">
        <v>0.13059000670909879</v>
      </c>
      <c r="M5490" s="326">
        <v>0.14080999791622159</v>
      </c>
      <c r="N5490" s="327">
        <v>737</v>
      </c>
      <c r="O5490" s="326">
        <v>0.11317999660968781</v>
      </c>
      <c r="P5490" s="326">
        <v>0.12117999792099</v>
      </c>
      <c r="Q5490" s="327">
        <v>13286</v>
      </c>
      <c r="R5490" s="326">
        <v>0.1076800003647804</v>
      </c>
      <c r="S5490" s="325">
        <v>0.12182000279426571</v>
      </c>
    </row>
    <row r="5491" spans="1:19" x14ac:dyDescent="0.25">
      <c r="A5491" t="s">
        <v>478</v>
      </c>
      <c r="B5491" t="s">
        <v>284</v>
      </c>
      <c r="C5491" t="s">
        <v>309</v>
      </c>
      <c r="D5491" t="s">
        <v>477</v>
      </c>
      <c r="E5491" t="s">
        <v>209</v>
      </c>
      <c r="F5491" t="s">
        <v>210</v>
      </c>
      <c r="G5491">
        <v>5</v>
      </c>
      <c r="H5491" t="s">
        <v>252</v>
      </c>
      <c r="I5491" t="s">
        <v>504</v>
      </c>
      <c r="J5491" t="s">
        <v>455</v>
      </c>
      <c r="K5491" s="142">
        <v>280</v>
      </c>
      <c r="L5491" s="326">
        <v>0.3385699987411499</v>
      </c>
      <c r="M5491" s="326">
        <v>0.36506000161170959</v>
      </c>
      <c r="N5491" s="142">
        <v>2330</v>
      </c>
      <c r="O5491" s="326">
        <v>0.35780000686645508</v>
      </c>
      <c r="P5491" s="326">
        <v>0.3831000030040741</v>
      </c>
      <c r="Q5491" s="142">
        <v>43045</v>
      </c>
      <c r="R5491" s="326">
        <v>0.34887000918388372</v>
      </c>
      <c r="S5491" s="326">
        <v>0.39467000961303711</v>
      </c>
    </row>
    <row r="5492" spans="1:19" x14ac:dyDescent="0.25">
      <c r="A5492" t="s">
        <v>478</v>
      </c>
      <c r="B5492" t="s">
        <v>284</v>
      </c>
      <c r="C5492" t="s">
        <v>309</v>
      </c>
      <c r="D5492" t="s">
        <v>477</v>
      </c>
      <c r="E5492" t="s">
        <v>209</v>
      </c>
      <c r="F5492" t="s">
        <v>210</v>
      </c>
      <c r="G5492" s="133">
        <v>5</v>
      </c>
      <c r="H5492" t="s">
        <v>252</v>
      </c>
      <c r="I5492" t="s">
        <v>504</v>
      </c>
      <c r="J5492" t="s">
        <v>505</v>
      </c>
      <c r="K5492" s="327">
        <v>323</v>
      </c>
      <c r="L5492" s="326">
        <v>0.3905700147151947</v>
      </c>
      <c r="M5492" s="326">
        <v>0.42111998796463013</v>
      </c>
      <c r="N5492" s="327">
        <v>2465</v>
      </c>
      <c r="O5492" s="326">
        <v>0.37852999567985529</v>
      </c>
      <c r="P5492" s="326">
        <v>0.40529000759124761</v>
      </c>
      <c r="Q5492" s="327">
        <v>42835</v>
      </c>
      <c r="R5492" s="326">
        <v>0.34716999530792242</v>
      </c>
      <c r="S5492" s="325">
        <v>0.39274001121521002</v>
      </c>
    </row>
    <row r="5493" spans="1:19" x14ac:dyDescent="0.25">
      <c r="A5493" t="s">
        <v>478</v>
      </c>
      <c r="B5493" t="s">
        <v>284</v>
      </c>
      <c r="C5493" t="s">
        <v>309</v>
      </c>
      <c r="D5493" t="s">
        <v>477</v>
      </c>
      <c r="E5493" t="s">
        <v>209</v>
      </c>
      <c r="F5493" t="s">
        <v>210</v>
      </c>
      <c r="G5493" s="133">
        <v>5</v>
      </c>
      <c r="H5493" t="s">
        <v>252</v>
      </c>
      <c r="I5493" t="s">
        <v>504</v>
      </c>
      <c r="J5493" t="s">
        <v>503</v>
      </c>
      <c r="K5493" s="327">
        <v>56</v>
      </c>
      <c r="L5493" s="326">
        <v>6.7709997296333313E-2</v>
      </c>
      <c r="M5493" s="326">
        <v>7.3009997606277466E-2</v>
      </c>
      <c r="N5493" s="327">
        <v>550</v>
      </c>
      <c r="O5493" s="326">
        <v>8.4459997713565826E-2</v>
      </c>
      <c r="P5493" s="326">
        <v>9.0429998934268951E-2</v>
      </c>
      <c r="Q5493" s="327">
        <v>9900</v>
      </c>
      <c r="R5493" s="326">
        <v>8.0239996314048767E-2</v>
      </c>
      <c r="S5493" s="325">
        <v>9.0769998729228973E-2</v>
      </c>
    </row>
    <row r="5494" spans="1:19" x14ac:dyDescent="0.25">
      <c r="A5494" t="s">
        <v>478</v>
      </c>
      <c r="B5494" t="s">
        <v>284</v>
      </c>
      <c r="C5494" t="s">
        <v>309</v>
      </c>
      <c r="D5494" t="s">
        <v>477</v>
      </c>
      <c r="E5494" t="s">
        <v>209</v>
      </c>
      <c r="F5494" t="s">
        <v>210</v>
      </c>
      <c r="G5494" s="133">
        <v>5</v>
      </c>
      <c r="H5494" t="s">
        <v>252</v>
      </c>
      <c r="I5494" t="s">
        <v>501</v>
      </c>
      <c r="J5494" t="s">
        <v>502</v>
      </c>
      <c r="K5494" s="327">
        <v>60</v>
      </c>
      <c r="L5494" s="326">
        <v>7.2549998760223389E-2</v>
      </c>
      <c r="N5494" s="327">
        <v>430</v>
      </c>
      <c r="O5494" s="326">
        <v>6.6030003130435944E-2</v>
      </c>
      <c r="Q5494" s="327">
        <v>14319</v>
      </c>
      <c r="R5494" s="326">
        <v>0.11604999750852581</v>
      </c>
      <c r="S5494" s="325"/>
    </row>
    <row r="5495" spans="1:19" x14ac:dyDescent="0.25">
      <c r="A5495" t="s">
        <v>478</v>
      </c>
      <c r="B5495" t="s">
        <v>284</v>
      </c>
      <c r="C5495" t="s">
        <v>309</v>
      </c>
      <c r="D5495" t="s">
        <v>477</v>
      </c>
      <c r="E5495" t="s">
        <v>209</v>
      </c>
      <c r="F5495" t="s">
        <v>210</v>
      </c>
      <c r="G5495" s="133">
        <v>5</v>
      </c>
      <c r="H5495" t="s">
        <v>252</v>
      </c>
      <c r="I5495" t="s">
        <v>501</v>
      </c>
      <c r="J5495" t="s">
        <v>500</v>
      </c>
      <c r="K5495" s="327">
        <v>767</v>
      </c>
      <c r="L5495" s="326">
        <v>0.92745000123977661</v>
      </c>
      <c r="M5495" s="326">
        <v>1</v>
      </c>
      <c r="N5495" s="327">
        <v>6082</v>
      </c>
      <c r="O5495" s="326">
        <v>0.93396997451782227</v>
      </c>
      <c r="P5495" s="326">
        <v>1</v>
      </c>
      <c r="Q5495" s="327">
        <v>109066</v>
      </c>
      <c r="R5495" s="326">
        <v>0.88394999504089355</v>
      </c>
      <c r="S5495" s="325">
        <v>1</v>
      </c>
    </row>
    <row r="5496" spans="1:19" x14ac:dyDescent="0.25">
      <c r="A5496" t="s">
        <v>478</v>
      </c>
      <c r="B5496" t="s">
        <v>284</v>
      </c>
      <c r="C5496" t="s">
        <v>309</v>
      </c>
      <c r="D5496" t="s">
        <v>477</v>
      </c>
      <c r="E5496" t="s">
        <v>209</v>
      </c>
      <c r="F5496" t="s">
        <v>210</v>
      </c>
      <c r="G5496" s="133">
        <v>5</v>
      </c>
      <c r="H5496" t="s">
        <v>252</v>
      </c>
      <c r="I5496" t="s">
        <v>577</v>
      </c>
      <c r="J5496" t="s">
        <v>493</v>
      </c>
      <c r="K5496" s="327">
        <v>353</v>
      </c>
      <c r="L5496" s="326">
        <v>0.42684000730514532</v>
      </c>
      <c r="N5496" s="327">
        <v>1274</v>
      </c>
      <c r="O5496" s="326">
        <v>0.19563999772071841</v>
      </c>
      <c r="Q5496" s="327">
        <v>45663</v>
      </c>
      <c r="R5496" s="326">
        <v>0.37009000778198242</v>
      </c>
      <c r="S5496" s="325"/>
    </row>
    <row r="5497" spans="1:19" x14ac:dyDescent="0.25">
      <c r="A5497" t="s">
        <v>478</v>
      </c>
      <c r="B5497" t="s">
        <v>284</v>
      </c>
      <c r="C5497" t="s">
        <v>309</v>
      </c>
      <c r="D5497" t="s">
        <v>477</v>
      </c>
      <c r="E5497" t="s">
        <v>209</v>
      </c>
      <c r="F5497" t="s">
        <v>210</v>
      </c>
      <c r="G5497" s="133">
        <v>5</v>
      </c>
      <c r="H5497" t="s">
        <v>252</v>
      </c>
      <c r="I5497" t="s">
        <v>577</v>
      </c>
      <c r="J5497" t="s">
        <v>492</v>
      </c>
      <c r="K5497" s="327">
        <v>402</v>
      </c>
      <c r="L5497" s="326">
        <v>0.48609000444412231</v>
      </c>
      <c r="M5497" s="326">
        <v>0.84810000658035278</v>
      </c>
      <c r="N5497" s="327">
        <v>3863</v>
      </c>
      <c r="O5497" s="326">
        <v>0.59320998191833496</v>
      </c>
      <c r="P5497" s="326">
        <v>0.73750001192092896</v>
      </c>
      <c r="Q5497" s="327">
        <v>63272</v>
      </c>
      <c r="R5497" s="326">
        <v>0.51279997825622559</v>
      </c>
      <c r="S5497" s="325">
        <v>0.81407999992370605</v>
      </c>
    </row>
    <row r="5498" spans="1:19" x14ac:dyDescent="0.25">
      <c r="A5498" t="s">
        <v>478</v>
      </c>
      <c r="B5498" t="s">
        <v>284</v>
      </c>
      <c r="C5498" t="s">
        <v>309</v>
      </c>
      <c r="D5498" t="s">
        <v>477</v>
      </c>
      <c r="E5498" t="s">
        <v>209</v>
      </c>
      <c r="F5498" t="s">
        <v>210</v>
      </c>
      <c r="G5498" s="133">
        <v>5</v>
      </c>
      <c r="H5498" t="s">
        <v>252</v>
      </c>
      <c r="I5498" t="s">
        <v>577</v>
      </c>
      <c r="J5498" t="s">
        <v>491</v>
      </c>
      <c r="K5498" s="327">
        <v>41</v>
      </c>
      <c r="L5498" s="326">
        <v>4.9580000340938568E-2</v>
      </c>
      <c r="M5498" s="326">
        <v>8.6499996483325958E-2</v>
      </c>
      <c r="N5498" s="327">
        <v>894</v>
      </c>
      <c r="O5498" s="326">
        <v>0.13729000091552729</v>
      </c>
      <c r="P5498" s="326">
        <v>0.17068000137805939</v>
      </c>
      <c r="Q5498" s="327">
        <v>9186</v>
      </c>
      <c r="R5498" s="326">
        <v>7.4450001120567322E-2</v>
      </c>
      <c r="S5498" s="325">
        <v>0.11818999797105791</v>
      </c>
    </row>
    <row r="5499" spans="1:19" x14ac:dyDescent="0.25">
      <c r="A5499" t="s">
        <v>478</v>
      </c>
      <c r="B5499" t="s">
        <v>284</v>
      </c>
      <c r="C5499" t="s">
        <v>309</v>
      </c>
      <c r="D5499" t="s">
        <v>477</v>
      </c>
      <c r="E5499" t="s">
        <v>209</v>
      </c>
      <c r="F5499" t="s">
        <v>210</v>
      </c>
      <c r="G5499">
        <v>5</v>
      </c>
      <c r="H5499" t="s">
        <v>252</v>
      </c>
      <c r="I5499" t="s">
        <v>577</v>
      </c>
      <c r="J5499" t="s">
        <v>490</v>
      </c>
      <c r="K5499" s="142">
        <v>22</v>
      </c>
      <c r="L5499" s="326">
        <v>2.6599999517202381E-2</v>
      </c>
      <c r="M5499" s="326">
        <v>4.6410001814365387E-2</v>
      </c>
      <c r="N5499" s="142">
        <v>314</v>
      </c>
      <c r="O5499" s="326">
        <v>4.822000116109848E-2</v>
      </c>
      <c r="P5499" s="326">
        <v>5.9950001537799842E-2</v>
      </c>
      <c r="Q5499" s="142">
        <v>3071</v>
      </c>
      <c r="R5499" s="326">
        <v>2.489000000059605E-2</v>
      </c>
      <c r="S5499" s="326">
        <v>3.9510000497102737E-2</v>
      </c>
    </row>
    <row r="5500" spans="1:19" x14ac:dyDescent="0.25">
      <c r="A5500" t="s">
        <v>478</v>
      </c>
      <c r="B5500" t="s">
        <v>284</v>
      </c>
      <c r="C5500" t="s">
        <v>309</v>
      </c>
      <c r="D5500" t="s">
        <v>477</v>
      </c>
      <c r="E5500" t="s">
        <v>209</v>
      </c>
      <c r="F5500" t="s">
        <v>210</v>
      </c>
      <c r="G5500">
        <v>5</v>
      </c>
      <c r="H5500" t="s">
        <v>252</v>
      </c>
      <c r="I5500" t="s">
        <v>577</v>
      </c>
      <c r="J5500" t="s">
        <v>489</v>
      </c>
      <c r="K5500" s="142">
        <v>7</v>
      </c>
      <c r="L5500" s="326">
        <v>8.4600001573562622E-3</v>
      </c>
      <c r="M5500" s="326">
        <v>1.4770000241696829E-2</v>
      </c>
      <c r="N5500" s="142">
        <v>138</v>
      </c>
      <c r="O5500" s="326">
        <v>2.119000069797039E-2</v>
      </c>
      <c r="P5500" s="326">
        <v>2.6350000873208049E-2</v>
      </c>
      <c r="Q5500" s="142">
        <v>1819</v>
      </c>
      <c r="R5500" s="326">
        <v>1.473999954760075E-2</v>
      </c>
      <c r="S5500" s="326">
        <v>2.339999936521053E-2</v>
      </c>
    </row>
    <row r="5501" spans="1:19" x14ac:dyDescent="0.25">
      <c r="A5501" t="s">
        <v>478</v>
      </c>
      <c r="B5501" t="s">
        <v>284</v>
      </c>
      <c r="C5501" t="s">
        <v>309</v>
      </c>
      <c r="D5501" t="s">
        <v>477</v>
      </c>
      <c r="E5501" t="s">
        <v>209</v>
      </c>
      <c r="F5501" t="s">
        <v>210</v>
      </c>
      <c r="G5501">
        <v>5</v>
      </c>
      <c r="H5501" t="s">
        <v>252</v>
      </c>
      <c r="I5501" t="s">
        <v>577</v>
      </c>
      <c r="J5501" t="s">
        <v>488</v>
      </c>
      <c r="K5501" s="142">
        <v>2</v>
      </c>
      <c r="L5501" s="326">
        <v>2.4200000334531069E-3</v>
      </c>
      <c r="M5501" s="326">
        <v>4.2200000025331974E-3</v>
      </c>
      <c r="N5501" s="142">
        <v>29</v>
      </c>
      <c r="O5501" s="326">
        <v>4.4499998912215233E-3</v>
      </c>
      <c r="P5501" s="326">
        <v>5.5399998091161251E-3</v>
      </c>
      <c r="Q5501" s="142">
        <v>374</v>
      </c>
      <c r="R5501" s="326">
        <v>3.03000002168119E-3</v>
      </c>
      <c r="S5501" s="326">
        <v>4.8099998384714127E-3</v>
      </c>
    </row>
    <row r="5502" spans="1:19" x14ac:dyDescent="0.25">
      <c r="A5502" t="s">
        <v>478</v>
      </c>
      <c r="B5502" t="s">
        <v>284</v>
      </c>
      <c r="C5502" t="s">
        <v>309</v>
      </c>
      <c r="D5502" t="s">
        <v>477</v>
      </c>
      <c r="E5502" t="s">
        <v>209</v>
      </c>
      <c r="F5502" t="s">
        <v>210</v>
      </c>
      <c r="G5502">
        <v>5</v>
      </c>
      <c r="H5502" t="s">
        <v>252</v>
      </c>
      <c r="I5502" t="s">
        <v>499</v>
      </c>
      <c r="J5502" t="s">
        <v>261</v>
      </c>
      <c r="K5502" s="142">
        <v>818</v>
      </c>
      <c r="L5502" s="326">
        <v>0.9891200065612793</v>
      </c>
      <c r="N5502" s="142">
        <v>6460</v>
      </c>
      <c r="O5502" s="326">
        <v>0.99200999736785889</v>
      </c>
      <c r="Q5502" s="142">
        <v>122496</v>
      </c>
      <c r="R5502" s="326">
        <v>0.99278998374938965</v>
      </c>
    </row>
    <row r="5503" spans="1:19" x14ac:dyDescent="0.25">
      <c r="A5503" t="s">
        <v>478</v>
      </c>
      <c r="B5503" t="s">
        <v>284</v>
      </c>
      <c r="C5503" t="s">
        <v>309</v>
      </c>
      <c r="D5503" t="s">
        <v>477</v>
      </c>
      <c r="E5503" t="s">
        <v>209</v>
      </c>
      <c r="F5503" t="s">
        <v>210</v>
      </c>
      <c r="G5503" s="133">
        <v>5</v>
      </c>
      <c r="H5503" t="s">
        <v>252</v>
      </c>
      <c r="I5503" t="s">
        <v>499</v>
      </c>
      <c r="J5503" t="s">
        <v>262</v>
      </c>
      <c r="K5503" s="327">
        <v>9</v>
      </c>
      <c r="L5503" s="326">
        <v>1.0879999957978731E-2</v>
      </c>
      <c r="N5503" s="327">
        <v>52</v>
      </c>
      <c r="O5503" s="326">
        <v>7.9899998381733894E-3</v>
      </c>
      <c r="Q5503" s="327">
        <v>889</v>
      </c>
      <c r="R5503" s="326">
        <v>7.2099999524652958E-3</v>
      </c>
      <c r="S5503" s="325"/>
    </row>
    <row r="5504" spans="1:19" x14ac:dyDescent="0.25">
      <c r="A5504" t="s">
        <v>478</v>
      </c>
      <c r="B5504" t="s">
        <v>284</v>
      </c>
      <c r="C5504" t="s">
        <v>309</v>
      </c>
      <c r="D5504" t="s">
        <v>477</v>
      </c>
      <c r="E5504" t="s">
        <v>209</v>
      </c>
      <c r="F5504" t="s">
        <v>210</v>
      </c>
      <c r="G5504">
        <v>5</v>
      </c>
      <c r="H5504" t="s">
        <v>252</v>
      </c>
      <c r="I5504" t="s">
        <v>578</v>
      </c>
      <c r="J5504" t="s">
        <v>498</v>
      </c>
      <c r="K5504" s="142">
        <v>178</v>
      </c>
      <c r="L5504" s="326">
        <v>0.2152400016784668</v>
      </c>
      <c r="N5504" s="142">
        <v>1692</v>
      </c>
      <c r="O5504" s="326">
        <v>0.25982999801635742</v>
      </c>
      <c r="Q5504" s="142">
        <v>17871</v>
      </c>
      <c r="R5504" s="326">
        <v>0.1448400020599365</v>
      </c>
    </row>
    <row r="5505" spans="1:19" x14ac:dyDescent="0.25">
      <c r="A5505" t="s">
        <v>478</v>
      </c>
      <c r="B5505" t="s">
        <v>284</v>
      </c>
      <c r="C5505" t="s">
        <v>309</v>
      </c>
      <c r="D5505" t="s">
        <v>477</v>
      </c>
      <c r="E5505" t="s">
        <v>209</v>
      </c>
      <c r="F5505" t="s">
        <v>210</v>
      </c>
      <c r="G5505" s="133">
        <v>5</v>
      </c>
      <c r="H5505" t="s">
        <v>252</v>
      </c>
      <c r="I5505" t="s">
        <v>578</v>
      </c>
      <c r="J5505" t="s">
        <v>497</v>
      </c>
      <c r="K5505" s="327">
        <v>115</v>
      </c>
      <c r="L5505" s="326">
        <v>0.13906000554561609</v>
      </c>
      <c r="N5505" s="327">
        <v>984</v>
      </c>
      <c r="O5505" s="326">
        <v>0.15110999345779419</v>
      </c>
      <c r="Q5505" s="327">
        <v>21943</v>
      </c>
      <c r="R5505" s="326">
        <v>0.17783999443054199</v>
      </c>
      <c r="S5505" s="325"/>
    </row>
    <row r="5506" spans="1:19" x14ac:dyDescent="0.25">
      <c r="A5506" t="s">
        <v>478</v>
      </c>
      <c r="B5506" t="s">
        <v>284</v>
      </c>
      <c r="C5506" t="s">
        <v>309</v>
      </c>
      <c r="D5506" t="s">
        <v>477</v>
      </c>
      <c r="E5506" t="s">
        <v>209</v>
      </c>
      <c r="F5506" t="s">
        <v>210</v>
      </c>
      <c r="G5506" s="133">
        <v>5</v>
      </c>
      <c r="H5506" t="s">
        <v>252</v>
      </c>
      <c r="I5506" t="s">
        <v>578</v>
      </c>
      <c r="J5506" t="s">
        <v>496</v>
      </c>
      <c r="K5506" s="327">
        <v>95</v>
      </c>
      <c r="L5506" s="326">
        <v>0.1148699969053268</v>
      </c>
      <c r="N5506" s="327">
        <v>1025</v>
      </c>
      <c r="O5506" s="326">
        <v>0.15739999711513519</v>
      </c>
      <c r="Q5506" s="327">
        <v>25988</v>
      </c>
      <c r="R5506" s="326">
        <v>0.21062999963760379</v>
      </c>
      <c r="S5506" s="325"/>
    </row>
    <row r="5507" spans="1:19" x14ac:dyDescent="0.25">
      <c r="A5507" t="s">
        <v>478</v>
      </c>
      <c r="B5507" t="s">
        <v>284</v>
      </c>
      <c r="C5507" t="s">
        <v>309</v>
      </c>
      <c r="D5507" t="s">
        <v>477</v>
      </c>
      <c r="E5507" t="s">
        <v>209</v>
      </c>
      <c r="F5507" t="s">
        <v>210</v>
      </c>
      <c r="G5507" s="133">
        <v>5</v>
      </c>
      <c r="H5507" t="s">
        <v>252</v>
      </c>
      <c r="I5507" t="s">
        <v>578</v>
      </c>
      <c r="J5507" t="s">
        <v>495</v>
      </c>
      <c r="K5507" s="327">
        <v>204</v>
      </c>
      <c r="L5507" s="326">
        <v>0.24666999280452731</v>
      </c>
      <c r="N5507" s="327">
        <v>1357</v>
      </c>
      <c r="O5507" s="326">
        <v>0.20837999880313871</v>
      </c>
      <c r="Q5507" s="327">
        <v>27975</v>
      </c>
      <c r="R5507" s="326">
        <v>0.22673000395298001</v>
      </c>
      <c r="S5507" s="325"/>
    </row>
    <row r="5508" spans="1:19" x14ac:dyDescent="0.25">
      <c r="A5508" t="s">
        <v>478</v>
      </c>
      <c r="B5508" t="s">
        <v>284</v>
      </c>
      <c r="C5508" t="s">
        <v>309</v>
      </c>
      <c r="D5508" t="s">
        <v>477</v>
      </c>
      <c r="E5508" t="s">
        <v>209</v>
      </c>
      <c r="F5508" t="s">
        <v>210</v>
      </c>
      <c r="G5508" s="133">
        <v>5</v>
      </c>
      <c r="H5508" t="s">
        <v>252</v>
      </c>
      <c r="I5508" t="s">
        <v>578</v>
      </c>
      <c r="J5508" t="s">
        <v>494</v>
      </c>
      <c r="K5508" s="327">
        <v>235</v>
      </c>
      <c r="L5508" s="326">
        <v>0.28415998816490168</v>
      </c>
      <c r="N5508" s="327">
        <v>1454</v>
      </c>
      <c r="O5508" s="326">
        <v>0.2232799977064133</v>
      </c>
      <c r="Q5508" s="327">
        <v>29608</v>
      </c>
      <c r="R5508" s="326">
        <v>0.23995999991893771</v>
      </c>
      <c r="S5508" s="325"/>
    </row>
    <row r="5509" spans="1:19" x14ac:dyDescent="0.25">
      <c r="A5509" t="s">
        <v>478</v>
      </c>
      <c r="B5509" t="s">
        <v>284</v>
      </c>
      <c r="C5509" t="s">
        <v>309</v>
      </c>
      <c r="D5509" t="s">
        <v>477</v>
      </c>
      <c r="E5509" t="s">
        <v>209</v>
      </c>
      <c r="F5509" t="s">
        <v>210</v>
      </c>
      <c r="G5509" s="133">
        <v>5</v>
      </c>
      <c r="H5509" t="s">
        <v>252</v>
      </c>
      <c r="I5509" t="s">
        <v>476</v>
      </c>
      <c r="J5509" t="s">
        <v>482</v>
      </c>
      <c r="K5509" s="327">
        <v>593</v>
      </c>
      <c r="L5509" s="326">
        <v>0.71705001592636108</v>
      </c>
      <c r="M5509" s="326">
        <v>0.7421799898147583</v>
      </c>
      <c r="N5509" s="327">
        <v>4717</v>
      </c>
      <c r="O5509" s="326">
        <v>0.72435998916625977</v>
      </c>
      <c r="P5509" s="326">
        <v>0.74790000915527344</v>
      </c>
      <c r="Q5509" s="327">
        <v>91484</v>
      </c>
      <c r="R5509" s="326">
        <v>0.74145001173019409</v>
      </c>
      <c r="S5509" s="325">
        <v>0.77395999431610107</v>
      </c>
    </row>
    <row r="5510" spans="1:19" x14ac:dyDescent="0.25">
      <c r="A5510" t="s">
        <v>478</v>
      </c>
      <c r="B5510" t="s">
        <v>284</v>
      </c>
      <c r="C5510" t="s">
        <v>309</v>
      </c>
      <c r="D5510" t="s">
        <v>477</v>
      </c>
      <c r="E5510" t="s">
        <v>209</v>
      </c>
      <c r="F5510" t="s">
        <v>210</v>
      </c>
      <c r="G5510" s="133">
        <v>5</v>
      </c>
      <c r="H5510" t="s">
        <v>252</v>
      </c>
      <c r="I5510" t="s">
        <v>476</v>
      </c>
      <c r="J5510" t="s">
        <v>481</v>
      </c>
      <c r="K5510" s="327">
        <v>99</v>
      </c>
      <c r="L5510" s="326">
        <v>0.11970999836921691</v>
      </c>
      <c r="M5510" s="326">
        <v>0.12389999628067019</v>
      </c>
      <c r="N5510" s="327">
        <v>725</v>
      </c>
      <c r="O5510" s="326">
        <v>0.1113300025463104</v>
      </c>
      <c r="P5510" s="326">
        <v>0.1149500012397766</v>
      </c>
      <c r="Q5510" s="327">
        <v>12086</v>
      </c>
      <c r="R5510" s="326">
        <v>9.7949996590614319E-2</v>
      </c>
      <c r="S5510" s="325">
        <v>0.1022500023245811</v>
      </c>
    </row>
    <row r="5511" spans="1:19" x14ac:dyDescent="0.25">
      <c r="A5511" t="s">
        <v>478</v>
      </c>
      <c r="B5511" t="s">
        <v>284</v>
      </c>
      <c r="C5511" t="s">
        <v>309</v>
      </c>
      <c r="D5511" t="s">
        <v>477</v>
      </c>
      <c r="E5511" t="s">
        <v>209</v>
      </c>
      <c r="F5511" t="s">
        <v>210</v>
      </c>
      <c r="G5511">
        <v>5</v>
      </c>
      <c r="H5511" t="s">
        <v>252</v>
      </c>
      <c r="I5511" t="s">
        <v>476</v>
      </c>
      <c r="J5511" t="s">
        <v>480</v>
      </c>
      <c r="K5511" s="142">
        <v>64</v>
      </c>
      <c r="L5511" s="326">
        <v>7.7390000224113464E-2</v>
      </c>
      <c r="M5511" s="326">
        <v>8.0099999904632568E-2</v>
      </c>
      <c r="N5511" s="142">
        <v>482</v>
      </c>
      <c r="O5511" s="326">
        <v>7.401999831199646E-2</v>
      </c>
      <c r="P5511" s="326">
        <v>7.6420001685619354E-2</v>
      </c>
      <c r="Q5511" s="142">
        <v>8487</v>
      </c>
      <c r="R5511" s="326">
        <v>6.8779997527599335E-2</v>
      </c>
      <c r="S5511" s="326">
        <v>7.1800000965595245E-2</v>
      </c>
    </row>
    <row r="5512" spans="1:19" x14ac:dyDescent="0.25">
      <c r="A5512" t="s">
        <v>478</v>
      </c>
      <c r="B5512" t="s">
        <v>284</v>
      </c>
      <c r="C5512" t="s">
        <v>309</v>
      </c>
      <c r="D5512" t="s">
        <v>477</v>
      </c>
      <c r="E5512" t="s">
        <v>209</v>
      </c>
      <c r="F5512" t="s">
        <v>210</v>
      </c>
      <c r="G5512" s="133">
        <v>5</v>
      </c>
      <c r="H5512" t="s">
        <v>252</v>
      </c>
      <c r="I5512" t="s">
        <v>476</v>
      </c>
      <c r="J5512" t="s">
        <v>479</v>
      </c>
      <c r="K5512" s="327">
        <v>28</v>
      </c>
      <c r="L5512" s="326">
        <v>3.3860001713037491E-2</v>
      </c>
      <c r="N5512" s="327">
        <v>205</v>
      </c>
      <c r="O5512" s="326">
        <v>3.1479999423027039E-2</v>
      </c>
      <c r="Q5512" s="327">
        <v>5183</v>
      </c>
      <c r="R5512" s="326">
        <v>4.2010001838207238E-2</v>
      </c>
      <c r="S5512" s="325"/>
    </row>
    <row r="5513" spans="1:19" x14ac:dyDescent="0.25">
      <c r="A5513" t="s">
        <v>478</v>
      </c>
      <c r="B5513" t="s">
        <v>284</v>
      </c>
      <c r="C5513" t="s">
        <v>309</v>
      </c>
      <c r="D5513" t="s">
        <v>477</v>
      </c>
      <c r="E5513" t="s">
        <v>209</v>
      </c>
      <c r="F5513" t="s">
        <v>210</v>
      </c>
      <c r="G5513" s="133">
        <v>5</v>
      </c>
      <c r="H5513" t="s">
        <v>252</v>
      </c>
      <c r="I5513" t="s">
        <v>476</v>
      </c>
      <c r="J5513" t="s">
        <v>475</v>
      </c>
      <c r="K5513" s="327">
        <v>43</v>
      </c>
      <c r="L5513" s="326">
        <v>5.2000001072883613E-2</v>
      </c>
      <c r="M5513" s="326">
        <v>5.3819999098777771E-2</v>
      </c>
      <c r="N5513" s="327">
        <v>383</v>
      </c>
      <c r="O5513" s="326">
        <v>5.8809999376535423E-2</v>
      </c>
      <c r="P5513" s="326">
        <v>6.0729999095201492E-2</v>
      </c>
      <c r="Q5513" s="327">
        <v>6145</v>
      </c>
      <c r="R5513" s="326">
        <v>4.9800001084804528E-2</v>
      </c>
      <c r="S5513" s="325">
        <v>5.1989998668432243E-2</v>
      </c>
    </row>
    <row r="5514" spans="1:19" x14ac:dyDescent="0.25">
      <c r="A5514" t="s">
        <v>478</v>
      </c>
      <c r="B5514" t="s">
        <v>284</v>
      </c>
      <c r="C5514" t="s">
        <v>309</v>
      </c>
      <c r="D5514" t="s">
        <v>477</v>
      </c>
      <c r="E5514" t="s">
        <v>211</v>
      </c>
      <c r="F5514" t="s">
        <v>212</v>
      </c>
      <c r="G5514" s="133">
        <v>11</v>
      </c>
      <c r="H5514" t="s">
        <v>531</v>
      </c>
      <c r="I5514" t="s">
        <v>525</v>
      </c>
      <c r="J5514" t="s">
        <v>530</v>
      </c>
      <c r="K5514" s="327">
        <v>0</v>
      </c>
      <c r="L5514" s="326">
        <v>0</v>
      </c>
      <c r="N5514" s="327">
        <v>27</v>
      </c>
      <c r="O5514" s="326">
        <v>3.6299999337643381E-3</v>
      </c>
      <c r="Q5514" s="327">
        <v>595</v>
      </c>
      <c r="R5514" s="326">
        <v>4.8199999146163464E-3</v>
      </c>
      <c r="S5514" s="325"/>
    </row>
    <row r="5515" spans="1:19" x14ac:dyDescent="0.25">
      <c r="A5515" t="s">
        <v>478</v>
      </c>
      <c r="B5515" t="s">
        <v>284</v>
      </c>
      <c r="C5515" t="s">
        <v>309</v>
      </c>
      <c r="D5515" t="s">
        <v>477</v>
      </c>
      <c r="E5515" t="s">
        <v>211</v>
      </c>
      <c r="F5515" t="s">
        <v>212</v>
      </c>
      <c r="G5515">
        <v>11</v>
      </c>
      <c r="H5515" t="s">
        <v>531</v>
      </c>
      <c r="I5515" t="s">
        <v>525</v>
      </c>
      <c r="J5515" t="s">
        <v>529</v>
      </c>
      <c r="K5515" s="142">
        <v>45</v>
      </c>
      <c r="L5515" s="326">
        <v>6.2070000916719437E-2</v>
      </c>
      <c r="N5515" s="142">
        <v>323</v>
      </c>
      <c r="O5515" s="326">
        <v>4.3400000780820847E-2</v>
      </c>
      <c r="Q5515" s="142">
        <v>4962</v>
      </c>
      <c r="R5515" s="326">
        <v>4.0219999849796302E-2</v>
      </c>
    </row>
    <row r="5516" spans="1:19" x14ac:dyDescent="0.25">
      <c r="A5516" t="s">
        <v>478</v>
      </c>
      <c r="B5516" t="s">
        <v>284</v>
      </c>
      <c r="C5516" t="s">
        <v>309</v>
      </c>
      <c r="D5516" t="s">
        <v>477</v>
      </c>
      <c r="E5516" t="s">
        <v>211</v>
      </c>
      <c r="F5516" t="s">
        <v>212</v>
      </c>
      <c r="G5516">
        <v>11</v>
      </c>
      <c r="H5516" t="s">
        <v>531</v>
      </c>
      <c r="I5516" t="s">
        <v>525</v>
      </c>
      <c r="J5516" t="s">
        <v>528</v>
      </c>
      <c r="K5516" s="142">
        <v>158</v>
      </c>
      <c r="L5516" s="326">
        <v>0.21793000400066381</v>
      </c>
      <c r="N5516" s="142">
        <v>1087</v>
      </c>
      <c r="O5516" s="326">
        <v>0.1460399925708771</v>
      </c>
      <c r="Q5516" s="142">
        <v>15699</v>
      </c>
      <c r="R5516" s="326">
        <v>0.12724000215530401</v>
      </c>
    </row>
    <row r="5517" spans="1:19" x14ac:dyDescent="0.25">
      <c r="A5517" t="s">
        <v>478</v>
      </c>
      <c r="B5517" t="s">
        <v>284</v>
      </c>
      <c r="C5517" t="s">
        <v>309</v>
      </c>
      <c r="D5517" t="s">
        <v>477</v>
      </c>
      <c r="E5517" t="s">
        <v>211</v>
      </c>
      <c r="F5517" t="s">
        <v>212</v>
      </c>
      <c r="G5517">
        <v>11</v>
      </c>
      <c r="H5517" t="s">
        <v>531</v>
      </c>
      <c r="I5517" t="s">
        <v>525</v>
      </c>
      <c r="J5517" t="s">
        <v>527</v>
      </c>
      <c r="K5517" s="142">
        <v>166</v>
      </c>
      <c r="L5517" s="326">
        <v>0.228970006108284</v>
      </c>
      <c r="N5517" s="142">
        <v>1860</v>
      </c>
      <c r="O5517" s="326">
        <v>0.24989999830722809</v>
      </c>
      <c r="Q5517" s="142">
        <v>30576</v>
      </c>
      <c r="R5517" s="326">
        <v>0.2478100061416626</v>
      </c>
    </row>
    <row r="5518" spans="1:19" x14ac:dyDescent="0.25">
      <c r="A5518" t="s">
        <v>478</v>
      </c>
      <c r="B5518" t="s">
        <v>284</v>
      </c>
      <c r="C5518" t="s">
        <v>309</v>
      </c>
      <c r="D5518" t="s">
        <v>477</v>
      </c>
      <c r="E5518" t="s">
        <v>211</v>
      </c>
      <c r="F5518" t="s">
        <v>212</v>
      </c>
      <c r="G5518" s="133">
        <v>11</v>
      </c>
      <c r="H5518" t="s">
        <v>531</v>
      </c>
      <c r="I5518" t="s">
        <v>525</v>
      </c>
      <c r="J5518" t="s">
        <v>526</v>
      </c>
      <c r="K5518" s="327">
        <v>106</v>
      </c>
      <c r="L5518" s="326">
        <v>0.14620999991893771</v>
      </c>
      <c r="N5518" s="327">
        <v>1741</v>
      </c>
      <c r="O5518" s="326">
        <v>0.23390999436378479</v>
      </c>
      <c r="Q5518" s="327">
        <v>30917</v>
      </c>
      <c r="R5518" s="326">
        <v>0.25056999921798712</v>
      </c>
      <c r="S5518" s="325"/>
    </row>
    <row r="5519" spans="1:19" x14ac:dyDescent="0.25">
      <c r="A5519" t="s">
        <v>478</v>
      </c>
      <c r="B5519" t="s">
        <v>284</v>
      </c>
      <c r="C5519" t="s">
        <v>309</v>
      </c>
      <c r="D5519" t="s">
        <v>477</v>
      </c>
      <c r="E5519" t="s">
        <v>211</v>
      </c>
      <c r="F5519" t="s">
        <v>212</v>
      </c>
      <c r="G5519">
        <v>11</v>
      </c>
      <c r="H5519" t="s">
        <v>531</v>
      </c>
      <c r="I5519" t="s">
        <v>525</v>
      </c>
      <c r="J5519" t="s">
        <v>259</v>
      </c>
      <c r="K5519" s="142">
        <v>112</v>
      </c>
      <c r="L5519" s="326">
        <v>0.15447999536991119</v>
      </c>
      <c r="N5519" s="142">
        <v>1344</v>
      </c>
      <c r="O5519" s="326">
        <v>0.18057000637054441</v>
      </c>
      <c r="Q5519" s="142">
        <v>23351</v>
      </c>
      <c r="R5519" s="326">
        <v>0.18925000727176669</v>
      </c>
    </row>
    <row r="5520" spans="1:19" x14ac:dyDescent="0.25">
      <c r="A5520" t="s">
        <v>478</v>
      </c>
      <c r="B5520" t="s">
        <v>284</v>
      </c>
      <c r="C5520" t="s">
        <v>309</v>
      </c>
      <c r="D5520" t="s">
        <v>477</v>
      </c>
      <c r="E5520" t="s">
        <v>211</v>
      </c>
      <c r="F5520" t="s">
        <v>212</v>
      </c>
      <c r="G5520" s="133">
        <v>11</v>
      </c>
      <c r="H5520" t="s">
        <v>531</v>
      </c>
      <c r="I5520" t="s">
        <v>525</v>
      </c>
      <c r="J5520" t="s">
        <v>260</v>
      </c>
      <c r="K5520" s="327">
        <v>138</v>
      </c>
      <c r="L5520" s="326">
        <v>0.1903399974107742</v>
      </c>
      <c r="N5520" s="327">
        <v>1061</v>
      </c>
      <c r="O5520" s="326">
        <v>0.14255000650882721</v>
      </c>
      <c r="Q5520" s="327">
        <v>17285</v>
      </c>
      <c r="R5520" s="326">
        <v>0.14009000360965729</v>
      </c>
      <c r="S5520" s="325"/>
    </row>
    <row r="5521" spans="1:19" x14ac:dyDescent="0.25">
      <c r="A5521" t="s">
        <v>478</v>
      </c>
      <c r="B5521" t="s">
        <v>284</v>
      </c>
      <c r="C5521" t="s">
        <v>309</v>
      </c>
      <c r="D5521" t="s">
        <v>477</v>
      </c>
      <c r="E5521" t="s">
        <v>211</v>
      </c>
      <c r="F5521" t="s">
        <v>212</v>
      </c>
      <c r="G5521" s="133">
        <v>11</v>
      </c>
      <c r="H5521" t="s">
        <v>531</v>
      </c>
      <c r="I5521" t="s">
        <v>521</v>
      </c>
      <c r="J5521" t="s">
        <v>524</v>
      </c>
      <c r="K5521" s="327">
        <v>569</v>
      </c>
      <c r="L5521" s="326">
        <v>0.78482997417449951</v>
      </c>
      <c r="M5521" s="326">
        <v>0.83309000730514526</v>
      </c>
      <c r="N5521" s="327">
        <v>5971</v>
      </c>
      <c r="O5521" s="326">
        <v>0.80223000049591064</v>
      </c>
      <c r="P5521" s="326">
        <v>0.85815000534057617</v>
      </c>
      <c r="Q5521" s="327">
        <v>99716</v>
      </c>
      <c r="R5521" s="326">
        <v>0.80817002058029175</v>
      </c>
      <c r="S5521" s="325">
        <v>0.84360998868942261</v>
      </c>
    </row>
    <row r="5522" spans="1:19" x14ac:dyDescent="0.25">
      <c r="A5522" t="s">
        <v>478</v>
      </c>
      <c r="B5522" t="s">
        <v>284</v>
      </c>
      <c r="C5522" t="s">
        <v>309</v>
      </c>
      <c r="D5522" t="s">
        <v>477</v>
      </c>
      <c r="E5522" t="s">
        <v>211</v>
      </c>
      <c r="F5522" t="s">
        <v>212</v>
      </c>
      <c r="G5522" s="133">
        <v>11</v>
      </c>
      <c r="H5522" t="s">
        <v>531</v>
      </c>
      <c r="I5522" t="s">
        <v>521</v>
      </c>
      <c r="J5522" t="s">
        <v>523</v>
      </c>
      <c r="K5522" s="327">
        <v>63</v>
      </c>
      <c r="L5522" s="326">
        <v>8.6900003254413605E-2</v>
      </c>
      <c r="M5522" s="326">
        <v>9.2239998281002045E-2</v>
      </c>
      <c r="N5522" s="327">
        <v>604</v>
      </c>
      <c r="O5522" s="326">
        <v>8.1150002777576447E-2</v>
      </c>
      <c r="P5522" s="326">
        <v>8.6810000240802765E-2</v>
      </c>
      <c r="Q5522" s="327">
        <v>10969</v>
      </c>
      <c r="R5522" s="326">
        <v>8.8899999856948853E-2</v>
      </c>
      <c r="S5522" s="325">
        <v>9.2799998819828033E-2</v>
      </c>
    </row>
    <row r="5523" spans="1:19" x14ac:dyDescent="0.25">
      <c r="A5523" t="s">
        <v>478</v>
      </c>
      <c r="B5523" t="s">
        <v>284</v>
      </c>
      <c r="C5523" t="s">
        <v>309</v>
      </c>
      <c r="D5523" t="s">
        <v>477</v>
      </c>
      <c r="E5523" t="s">
        <v>211</v>
      </c>
      <c r="F5523" t="s">
        <v>212</v>
      </c>
      <c r="G5523" s="133">
        <v>11</v>
      </c>
      <c r="H5523" t="s">
        <v>531</v>
      </c>
      <c r="I5523" t="s">
        <v>521</v>
      </c>
      <c r="J5523" t="s">
        <v>522</v>
      </c>
      <c r="K5523" s="327">
        <v>51</v>
      </c>
      <c r="L5523" s="326">
        <v>7.0340000092983246E-2</v>
      </c>
      <c r="M5523" s="326">
        <v>7.4670001864433289E-2</v>
      </c>
      <c r="N5523" s="327">
        <v>383</v>
      </c>
      <c r="O5523" s="326">
        <v>5.1460001617670059E-2</v>
      </c>
      <c r="P5523" s="326">
        <v>5.5039998143911362E-2</v>
      </c>
      <c r="Q5523" s="327">
        <v>7517</v>
      </c>
      <c r="R5523" s="326">
        <v>6.0920000076293952E-2</v>
      </c>
      <c r="S5523" s="325">
        <v>6.3589997589588165E-2</v>
      </c>
    </row>
    <row r="5524" spans="1:19" x14ac:dyDescent="0.25">
      <c r="A5524" t="s">
        <v>478</v>
      </c>
      <c r="B5524" t="s">
        <v>284</v>
      </c>
      <c r="C5524" t="s">
        <v>309</v>
      </c>
      <c r="D5524" t="s">
        <v>477</v>
      </c>
      <c r="E5524" t="s">
        <v>211</v>
      </c>
      <c r="F5524" t="s">
        <v>212</v>
      </c>
      <c r="G5524" s="133">
        <v>11</v>
      </c>
      <c r="H5524" t="s">
        <v>531</v>
      </c>
      <c r="I5524" t="s">
        <v>521</v>
      </c>
      <c r="J5524" t="s">
        <v>438</v>
      </c>
      <c r="K5524" s="327">
        <v>42</v>
      </c>
      <c r="L5524" s="326">
        <v>5.7930000126361847E-2</v>
      </c>
      <c r="N5524" s="327">
        <v>485</v>
      </c>
      <c r="O5524" s="326">
        <v>6.5159998834133148E-2</v>
      </c>
      <c r="Q5524" s="327">
        <v>5183</v>
      </c>
      <c r="R5524" s="326">
        <v>4.2010001838207238E-2</v>
      </c>
      <c r="S5524" s="325"/>
    </row>
    <row r="5525" spans="1:19" x14ac:dyDescent="0.25">
      <c r="A5525" t="s">
        <v>478</v>
      </c>
      <c r="B5525" t="s">
        <v>284</v>
      </c>
      <c r="C5525" t="s">
        <v>309</v>
      </c>
      <c r="D5525" t="s">
        <v>477</v>
      </c>
      <c r="E5525" t="s">
        <v>211</v>
      </c>
      <c r="F5525" t="s">
        <v>212</v>
      </c>
      <c r="G5525" s="133">
        <v>11</v>
      </c>
      <c r="H5525" t="s">
        <v>531</v>
      </c>
      <c r="I5525" t="s">
        <v>517</v>
      </c>
      <c r="J5525" t="s">
        <v>520</v>
      </c>
      <c r="K5525" s="327">
        <v>254</v>
      </c>
      <c r="L5525" s="326">
        <v>0.35034000873565668</v>
      </c>
      <c r="N5525" s="327">
        <v>2640</v>
      </c>
      <c r="O5525" s="326">
        <v>0.3546999990940094</v>
      </c>
      <c r="Q5525" s="327">
        <v>43571</v>
      </c>
      <c r="R5525" s="326">
        <v>0.35313001275062561</v>
      </c>
      <c r="S5525" s="325"/>
    </row>
    <row r="5526" spans="1:19" x14ac:dyDescent="0.25">
      <c r="A5526" t="s">
        <v>478</v>
      </c>
      <c r="B5526" t="s">
        <v>284</v>
      </c>
      <c r="C5526" t="s">
        <v>309</v>
      </c>
      <c r="D5526" t="s">
        <v>477</v>
      </c>
      <c r="E5526" t="s">
        <v>211</v>
      </c>
      <c r="F5526" t="s">
        <v>212</v>
      </c>
      <c r="G5526">
        <v>11</v>
      </c>
      <c r="H5526" t="s">
        <v>531</v>
      </c>
      <c r="I5526" t="s">
        <v>517</v>
      </c>
      <c r="J5526" t="s">
        <v>519</v>
      </c>
      <c r="K5526" s="142">
        <v>216</v>
      </c>
      <c r="L5526" s="326">
        <v>0.29793000221252441</v>
      </c>
      <c r="N5526" s="142">
        <v>2135</v>
      </c>
      <c r="O5526" s="326">
        <v>0.28685000538825989</v>
      </c>
      <c r="Q5526" s="142">
        <v>34904</v>
      </c>
      <c r="R5526" s="326">
        <v>0.28288999199867249</v>
      </c>
    </row>
    <row r="5527" spans="1:19" x14ac:dyDescent="0.25">
      <c r="A5527" t="s">
        <v>478</v>
      </c>
      <c r="B5527" t="s">
        <v>284</v>
      </c>
      <c r="C5527" t="s">
        <v>309</v>
      </c>
      <c r="D5527" t="s">
        <v>477</v>
      </c>
      <c r="E5527" t="s">
        <v>211</v>
      </c>
      <c r="F5527" t="s">
        <v>212</v>
      </c>
      <c r="G5527" s="133">
        <v>11</v>
      </c>
      <c r="H5527" t="s">
        <v>531</v>
      </c>
      <c r="I5527" t="s">
        <v>517</v>
      </c>
      <c r="J5527" t="s">
        <v>518</v>
      </c>
      <c r="K5527" s="327">
        <v>255</v>
      </c>
      <c r="L5527" s="326">
        <v>0.35172000527381903</v>
      </c>
      <c r="N5527" s="327">
        <v>2668</v>
      </c>
      <c r="O5527" s="326">
        <v>0.35846000909805298</v>
      </c>
      <c r="Q5527" s="327">
        <v>44910</v>
      </c>
      <c r="R5527" s="326">
        <v>0.3639799952507019</v>
      </c>
      <c r="S5527" s="325"/>
    </row>
    <row r="5528" spans="1:19" x14ac:dyDescent="0.25">
      <c r="A5528" t="s">
        <v>478</v>
      </c>
      <c r="B5528" t="s">
        <v>284</v>
      </c>
      <c r="C5528" t="s">
        <v>309</v>
      </c>
      <c r="D5528" t="s">
        <v>477</v>
      </c>
      <c r="E5528" t="s">
        <v>211</v>
      </c>
      <c r="F5528" t="s">
        <v>212</v>
      </c>
      <c r="G5528" s="133">
        <v>11</v>
      </c>
      <c r="H5528" t="s">
        <v>531</v>
      </c>
      <c r="I5528" t="s">
        <v>513</v>
      </c>
      <c r="J5528" t="s">
        <v>516</v>
      </c>
      <c r="K5528" s="327">
        <v>30</v>
      </c>
      <c r="L5528" s="326">
        <v>4.1379999369382858E-2</v>
      </c>
      <c r="M5528" s="326">
        <v>4.4840000569820397E-2</v>
      </c>
      <c r="N5528" s="327">
        <v>257</v>
      </c>
      <c r="O5528" s="326">
        <v>3.4529998898506158E-2</v>
      </c>
      <c r="P5528" s="326">
        <v>3.7549998611211777E-2</v>
      </c>
      <c r="Q5528" s="327">
        <v>4179</v>
      </c>
      <c r="R5528" s="326">
        <v>3.3870000392198563E-2</v>
      </c>
      <c r="S5528" s="325">
        <v>3.8320001214742661E-2</v>
      </c>
    </row>
    <row r="5529" spans="1:19" x14ac:dyDescent="0.25">
      <c r="A5529" t="s">
        <v>478</v>
      </c>
      <c r="B5529" t="s">
        <v>284</v>
      </c>
      <c r="C5529" t="s">
        <v>309</v>
      </c>
      <c r="D5529" t="s">
        <v>477</v>
      </c>
      <c r="E5529" t="s">
        <v>211</v>
      </c>
      <c r="F5529" t="s">
        <v>212</v>
      </c>
      <c r="G5529">
        <v>11</v>
      </c>
      <c r="H5529" t="s">
        <v>531</v>
      </c>
      <c r="I5529" t="s">
        <v>513</v>
      </c>
      <c r="J5529" t="s">
        <v>515</v>
      </c>
      <c r="K5529" s="142">
        <v>59</v>
      </c>
      <c r="L5529" s="326">
        <v>8.1380002200603485E-2</v>
      </c>
      <c r="M5529" s="326">
        <v>8.8189996778964996E-2</v>
      </c>
      <c r="N5529" s="142">
        <v>732</v>
      </c>
      <c r="O5529" s="326">
        <v>9.8350003361701965E-2</v>
      </c>
      <c r="P5529" s="326">
        <v>0.1069400012493134</v>
      </c>
      <c r="Q5529" s="142">
        <v>13286</v>
      </c>
      <c r="R5529" s="326">
        <v>0.1076800003647804</v>
      </c>
      <c r="S5529" s="326">
        <v>0.12182000279426571</v>
      </c>
    </row>
    <row r="5530" spans="1:19" x14ac:dyDescent="0.25">
      <c r="A5530" t="s">
        <v>478</v>
      </c>
      <c r="B5530" t="s">
        <v>284</v>
      </c>
      <c r="C5530" t="s">
        <v>309</v>
      </c>
      <c r="D5530" t="s">
        <v>477</v>
      </c>
      <c r="E5530" t="s">
        <v>211</v>
      </c>
      <c r="F5530" t="s">
        <v>212</v>
      </c>
      <c r="G5530" s="133">
        <v>11</v>
      </c>
      <c r="H5530" t="s">
        <v>531</v>
      </c>
      <c r="I5530" t="s">
        <v>513</v>
      </c>
      <c r="J5530" t="s">
        <v>514</v>
      </c>
      <c r="K5530" s="327">
        <v>580</v>
      </c>
      <c r="L5530" s="326">
        <v>0.80000001192092896</v>
      </c>
      <c r="M5530" s="326">
        <v>0.8669700026512146</v>
      </c>
      <c r="N5530" s="327">
        <v>5856</v>
      </c>
      <c r="O5530" s="326">
        <v>0.78677999973297119</v>
      </c>
      <c r="P5530" s="326">
        <v>0.85550999641418457</v>
      </c>
      <c r="Q5530" s="327">
        <v>91601</v>
      </c>
      <c r="R5530" s="326">
        <v>0.74239999055862427</v>
      </c>
      <c r="S5530" s="325">
        <v>0.83986997604370117</v>
      </c>
    </row>
    <row r="5531" spans="1:19" x14ac:dyDescent="0.25">
      <c r="A5531" t="s">
        <v>478</v>
      </c>
      <c r="B5531" t="s">
        <v>284</v>
      </c>
      <c r="C5531" t="s">
        <v>309</v>
      </c>
      <c r="D5531" t="s">
        <v>477</v>
      </c>
      <c r="E5531" t="s">
        <v>211</v>
      </c>
      <c r="F5531" t="s">
        <v>212</v>
      </c>
      <c r="G5531" s="133">
        <v>11</v>
      </c>
      <c r="H5531" t="s">
        <v>531</v>
      </c>
      <c r="I5531" t="s">
        <v>513</v>
      </c>
      <c r="J5531" t="s">
        <v>512</v>
      </c>
      <c r="K5531" s="327">
        <v>56</v>
      </c>
      <c r="L5531" s="326">
        <v>7.7239997684955597E-2</v>
      </c>
      <c r="N5531" s="327">
        <v>598</v>
      </c>
      <c r="O5531" s="326">
        <v>8.0339998006820679E-2</v>
      </c>
      <c r="Q5531" s="327">
        <v>14319</v>
      </c>
      <c r="R5531" s="326">
        <v>0.11604999750852581</v>
      </c>
      <c r="S5531" s="325"/>
    </row>
    <row r="5532" spans="1:19" x14ac:dyDescent="0.25">
      <c r="A5532" t="s">
        <v>478</v>
      </c>
      <c r="B5532" t="s">
        <v>284</v>
      </c>
      <c r="C5532" t="s">
        <v>309</v>
      </c>
      <c r="D5532" t="s">
        <v>477</v>
      </c>
      <c r="E5532" t="s">
        <v>211</v>
      </c>
      <c r="F5532" t="s">
        <v>212</v>
      </c>
      <c r="G5532" s="133">
        <v>11</v>
      </c>
      <c r="H5532" t="s">
        <v>531</v>
      </c>
      <c r="I5532" t="s">
        <v>575</v>
      </c>
      <c r="J5532" t="s">
        <v>511</v>
      </c>
      <c r="K5532" s="327">
        <v>41</v>
      </c>
      <c r="L5532" s="326">
        <v>5.6549999862909317E-2</v>
      </c>
      <c r="M5532" s="326">
        <v>5.7829998433589942E-2</v>
      </c>
      <c r="N5532" s="327">
        <v>254</v>
      </c>
      <c r="O5532" s="326">
        <v>3.4129999577999108E-2</v>
      </c>
      <c r="P5532" s="326">
        <v>3.6350000649690628E-2</v>
      </c>
      <c r="Q5532" s="327">
        <v>5100</v>
      </c>
      <c r="R5532" s="326">
        <v>4.1329998522996902E-2</v>
      </c>
      <c r="S5532" s="325">
        <v>4.4070001691579819E-2</v>
      </c>
    </row>
    <row r="5533" spans="1:19" x14ac:dyDescent="0.25">
      <c r="A5533" t="s">
        <v>478</v>
      </c>
      <c r="B5533" t="s">
        <v>284</v>
      </c>
      <c r="C5533" t="s">
        <v>309</v>
      </c>
      <c r="D5533" t="s">
        <v>477</v>
      </c>
      <c r="E5533" t="s">
        <v>211</v>
      </c>
      <c r="F5533" t="s">
        <v>212</v>
      </c>
      <c r="G5533" s="133">
        <v>11</v>
      </c>
      <c r="H5533" t="s">
        <v>531</v>
      </c>
      <c r="I5533" t="s">
        <v>575</v>
      </c>
      <c r="J5533" t="s">
        <v>510</v>
      </c>
      <c r="K5533" s="327">
        <v>22</v>
      </c>
      <c r="L5533" s="326">
        <v>3.0339999124407772E-2</v>
      </c>
      <c r="M5533" s="326">
        <v>3.102999925613403E-2</v>
      </c>
      <c r="N5533" s="327">
        <v>153</v>
      </c>
      <c r="O5533" s="326">
        <v>2.0560000091791149E-2</v>
      </c>
      <c r="P5533" s="326">
        <v>2.1900000050663952E-2</v>
      </c>
      <c r="Q5533" s="327">
        <v>2781</v>
      </c>
      <c r="R5533" s="326">
        <v>2.2539999336004261E-2</v>
      </c>
      <c r="S5533" s="325">
        <v>2.4029999971389771E-2</v>
      </c>
    </row>
    <row r="5534" spans="1:19" x14ac:dyDescent="0.25">
      <c r="A5534" t="s">
        <v>478</v>
      </c>
      <c r="B5534" t="s">
        <v>284</v>
      </c>
      <c r="C5534" t="s">
        <v>309</v>
      </c>
      <c r="D5534" t="s">
        <v>477</v>
      </c>
      <c r="E5534" t="s">
        <v>211</v>
      </c>
      <c r="F5534" t="s">
        <v>212</v>
      </c>
      <c r="G5534">
        <v>11</v>
      </c>
      <c r="H5534" t="s">
        <v>531</v>
      </c>
      <c r="I5534" t="s">
        <v>575</v>
      </c>
      <c r="J5534" t="s">
        <v>509</v>
      </c>
      <c r="K5534" s="142">
        <v>11</v>
      </c>
      <c r="L5534" s="326">
        <v>1.5169999562203881E-2</v>
      </c>
      <c r="M5534" s="326">
        <v>1.5510000288486481E-2</v>
      </c>
      <c r="N5534" s="142">
        <v>72</v>
      </c>
      <c r="O5534" s="326">
        <v>9.6699995920062065E-3</v>
      </c>
      <c r="P5534" s="326">
        <v>1.030000019818544E-2</v>
      </c>
      <c r="Q5534" s="142">
        <v>909</v>
      </c>
      <c r="R5534" s="326">
        <v>7.3699997738003731E-3</v>
      </c>
      <c r="S5534" s="326">
        <v>7.8499997034668922E-3</v>
      </c>
    </row>
    <row r="5535" spans="1:19" x14ac:dyDescent="0.25">
      <c r="A5535" t="s">
        <v>478</v>
      </c>
      <c r="B5535" t="s">
        <v>284</v>
      </c>
      <c r="C5535" t="s">
        <v>309</v>
      </c>
      <c r="D5535" t="s">
        <v>477</v>
      </c>
      <c r="E5535" t="s">
        <v>211</v>
      </c>
      <c r="F5535" t="s">
        <v>212</v>
      </c>
      <c r="G5535" s="133">
        <v>11</v>
      </c>
      <c r="H5535" t="s">
        <v>531</v>
      </c>
      <c r="I5535" t="s">
        <v>575</v>
      </c>
      <c r="J5535" t="s">
        <v>508</v>
      </c>
      <c r="K5535" s="327">
        <v>12</v>
      </c>
      <c r="L5535" s="326">
        <v>1.6550000756978989E-2</v>
      </c>
      <c r="M5535" s="326">
        <v>1.6930000856518749E-2</v>
      </c>
      <c r="N5535" s="327">
        <v>130</v>
      </c>
      <c r="O5535" s="326">
        <v>1.7470000311732289E-2</v>
      </c>
      <c r="P5535" s="326">
        <v>1.8610000610351559E-2</v>
      </c>
      <c r="Q5535" s="327">
        <v>2219</v>
      </c>
      <c r="R5535" s="326">
        <v>1.7980000004172329E-2</v>
      </c>
      <c r="S5535" s="325">
        <v>1.9169999286532399E-2</v>
      </c>
    </row>
    <row r="5536" spans="1:19" x14ac:dyDescent="0.25">
      <c r="A5536" t="s">
        <v>478</v>
      </c>
      <c r="B5536" t="s">
        <v>284</v>
      </c>
      <c r="C5536" t="s">
        <v>309</v>
      </c>
      <c r="D5536" t="s">
        <v>477</v>
      </c>
      <c r="E5536" t="s">
        <v>211</v>
      </c>
      <c r="F5536" t="s">
        <v>212</v>
      </c>
      <c r="G5536" s="133">
        <v>11</v>
      </c>
      <c r="H5536" t="s">
        <v>531</v>
      </c>
      <c r="I5536" t="s">
        <v>575</v>
      </c>
      <c r="J5536" t="s">
        <v>438</v>
      </c>
      <c r="K5536" s="327">
        <v>16</v>
      </c>
      <c r="L5536" s="326">
        <v>2.2069999948143959E-2</v>
      </c>
      <c r="N5536" s="327">
        <v>456</v>
      </c>
      <c r="O5536" s="326">
        <v>6.1269998550415039E-2</v>
      </c>
      <c r="Q5536" s="327">
        <v>7648</v>
      </c>
      <c r="R5536" s="326">
        <v>6.1980001628398902E-2</v>
      </c>
      <c r="S5536" s="325"/>
    </row>
    <row r="5537" spans="1:19" x14ac:dyDescent="0.25">
      <c r="A5537" t="s">
        <v>478</v>
      </c>
      <c r="B5537" t="s">
        <v>284</v>
      </c>
      <c r="C5537" t="s">
        <v>309</v>
      </c>
      <c r="D5537" t="s">
        <v>477</v>
      </c>
      <c r="E5537" t="s">
        <v>211</v>
      </c>
      <c r="F5537" t="s">
        <v>212</v>
      </c>
      <c r="G5537" s="133">
        <v>11</v>
      </c>
      <c r="H5537" t="s">
        <v>531</v>
      </c>
      <c r="I5537" t="s">
        <v>575</v>
      </c>
      <c r="J5537" t="s">
        <v>507</v>
      </c>
      <c r="K5537" s="327">
        <v>623</v>
      </c>
      <c r="L5537" s="326">
        <v>0.85930997133255005</v>
      </c>
      <c r="M5537" s="326">
        <v>0.87870001792907715</v>
      </c>
      <c r="N5537" s="327">
        <v>6378</v>
      </c>
      <c r="O5537" s="326">
        <v>0.85690999031066895</v>
      </c>
      <c r="P5537" s="326">
        <v>0.91284000873565674</v>
      </c>
      <c r="Q5537" s="327">
        <v>104728</v>
      </c>
      <c r="R5537" s="326">
        <v>0.84878998994827271</v>
      </c>
      <c r="S5537" s="325">
        <v>0.90487998723983765</v>
      </c>
    </row>
    <row r="5538" spans="1:19" x14ac:dyDescent="0.25">
      <c r="A5538" t="s">
        <v>478</v>
      </c>
      <c r="B5538" t="s">
        <v>284</v>
      </c>
      <c r="C5538" t="s">
        <v>309</v>
      </c>
      <c r="D5538" t="s">
        <v>477</v>
      </c>
      <c r="E5538" t="s">
        <v>211</v>
      </c>
      <c r="F5538" t="s">
        <v>212</v>
      </c>
      <c r="G5538" s="133">
        <v>11</v>
      </c>
      <c r="H5538" t="s">
        <v>531</v>
      </c>
      <c r="I5538" t="s">
        <v>576</v>
      </c>
      <c r="J5538" t="s">
        <v>485</v>
      </c>
      <c r="K5538" s="327">
        <v>0</v>
      </c>
      <c r="L5538" s="326">
        <v>0</v>
      </c>
      <c r="N5538" s="327">
        <v>0</v>
      </c>
      <c r="O5538" s="326">
        <v>0</v>
      </c>
      <c r="Q5538" s="327">
        <v>2</v>
      </c>
      <c r="R5538" s="326">
        <v>1.99999994947575E-5</v>
      </c>
      <c r="S5538" s="325">
        <v>0.5</v>
      </c>
    </row>
    <row r="5539" spans="1:19" x14ac:dyDescent="0.25">
      <c r="A5539" t="s">
        <v>478</v>
      </c>
      <c r="B5539" t="s">
        <v>284</v>
      </c>
      <c r="C5539" t="s">
        <v>309</v>
      </c>
      <c r="D5539" t="s">
        <v>477</v>
      </c>
      <c r="E5539" t="s">
        <v>211</v>
      </c>
      <c r="F5539" t="s">
        <v>212</v>
      </c>
      <c r="G5539" s="133">
        <v>11</v>
      </c>
      <c r="H5539" t="s">
        <v>531</v>
      </c>
      <c r="I5539" t="s">
        <v>576</v>
      </c>
      <c r="J5539" t="s">
        <v>484</v>
      </c>
      <c r="K5539" s="327">
        <v>0</v>
      </c>
      <c r="L5539" s="326">
        <v>0</v>
      </c>
      <c r="N5539" s="327">
        <v>0</v>
      </c>
      <c r="O5539" s="326">
        <v>0</v>
      </c>
      <c r="Q5539" s="327">
        <v>2</v>
      </c>
      <c r="R5539" s="326">
        <v>1.99999994947575E-5</v>
      </c>
      <c r="S5539" s="325">
        <v>0.5</v>
      </c>
    </row>
    <row r="5540" spans="1:19" x14ac:dyDescent="0.25">
      <c r="A5540" t="s">
        <v>478</v>
      </c>
      <c r="B5540" t="s">
        <v>284</v>
      </c>
      <c r="C5540" t="s">
        <v>309</v>
      </c>
      <c r="D5540" t="s">
        <v>477</v>
      </c>
      <c r="E5540" t="s">
        <v>211</v>
      </c>
      <c r="F5540" t="s">
        <v>212</v>
      </c>
      <c r="G5540">
        <v>11</v>
      </c>
      <c r="H5540" t="s">
        <v>531</v>
      </c>
      <c r="I5540" t="s">
        <v>576</v>
      </c>
      <c r="J5540" t="s">
        <v>438</v>
      </c>
      <c r="K5540" s="142">
        <v>725</v>
      </c>
      <c r="L5540" s="326">
        <v>1</v>
      </c>
      <c r="N5540" s="142">
        <v>7443</v>
      </c>
      <c r="O5540" s="326">
        <v>1</v>
      </c>
      <c r="Q5540" s="142">
        <v>123381</v>
      </c>
      <c r="R5540" s="326">
        <v>0.99997001886367798</v>
      </c>
    </row>
    <row r="5541" spans="1:19" x14ac:dyDescent="0.25">
      <c r="A5541" t="s">
        <v>478</v>
      </c>
      <c r="B5541" t="s">
        <v>284</v>
      </c>
      <c r="C5541" t="s">
        <v>309</v>
      </c>
      <c r="D5541" t="s">
        <v>477</v>
      </c>
      <c r="E5541" t="s">
        <v>211</v>
      </c>
      <c r="F5541" t="s">
        <v>212</v>
      </c>
      <c r="G5541" s="133">
        <v>11</v>
      </c>
      <c r="H5541" t="s">
        <v>531</v>
      </c>
      <c r="I5541" t="s">
        <v>504</v>
      </c>
      <c r="J5541" t="s">
        <v>506</v>
      </c>
      <c r="K5541" s="327">
        <v>56</v>
      </c>
      <c r="L5541" s="326">
        <v>7.7239997684955597E-2</v>
      </c>
      <c r="N5541" s="327">
        <v>598</v>
      </c>
      <c r="O5541" s="326">
        <v>8.0339998006820679E-2</v>
      </c>
      <c r="Q5541" s="327">
        <v>14319</v>
      </c>
      <c r="R5541" s="326">
        <v>0.11604999750852581</v>
      </c>
      <c r="S5541" s="325"/>
    </row>
    <row r="5542" spans="1:19" x14ac:dyDescent="0.25">
      <c r="A5542" t="s">
        <v>478</v>
      </c>
      <c r="B5542" t="s">
        <v>284</v>
      </c>
      <c r="C5542" t="s">
        <v>309</v>
      </c>
      <c r="D5542" t="s">
        <v>477</v>
      </c>
      <c r="E5542" t="s">
        <v>211</v>
      </c>
      <c r="F5542" t="s">
        <v>212</v>
      </c>
      <c r="G5542" s="133">
        <v>11</v>
      </c>
      <c r="H5542" t="s">
        <v>531</v>
      </c>
      <c r="I5542" t="s">
        <v>504</v>
      </c>
      <c r="J5542" t="s">
        <v>424</v>
      </c>
      <c r="K5542" s="327">
        <v>59</v>
      </c>
      <c r="L5542" s="326">
        <v>8.1380002200603485E-2</v>
      </c>
      <c r="M5542" s="326">
        <v>8.8189996778964996E-2</v>
      </c>
      <c r="N5542" s="327">
        <v>732</v>
      </c>
      <c r="O5542" s="326">
        <v>9.8350003361701965E-2</v>
      </c>
      <c r="P5542" s="326">
        <v>0.1069400012493134</v>
      </c>
      <c r="Q5542" s="327">
        <v>13286</v>
      </c>
      <c r="R5542" s="326">
        <v>0.1076800003647804</v>
      </c>
      <c r="S5542" s="325">
        <v>0.12182000279426571</v>
      </c>
    </row>
    <row r="5543" spans="1:19" x14ac:dyDescent="0.25">
      <c r="A5543" t="s">
        <v>478</v>
      </c>
      <c r="B5543" t="s">
        <v>284</v>
      </c>
      <c r="C5543" t="s">
        <v>309</v>
      </c>
      <c r="D5543" t="s">
        <v>477</v>
      </c>
      <c r="E5543" t="s">
        <v>211</v>
      </c>
      <c r="F5543" t="s">
        <v>212</v>
      </c>
      <c r="G5543">
        <v>11</v>
      </c>
      <c r="H5543" t="s">
        <v>531</v>
      </c>
      <c r="I5543" t="s">
        <v>504</v>
      </c>
      <c r="J5543" t="s">
        <v>455</v>
      </c>
      <c r="K5543" s="142">
        <v>197</v>
      </c>
      <c r="L5543" s="326">
        <v>0.27171999216079712</v>
      </c>
      <c r="M5543" s="326">
        <v>0.29447001218795782</v>
      </c>
      <c r="N5543" s="142">
        <v>2661</v>
      </c>
      <c r="O5543" s="326">
        <v>0.35752001404762268</v>
      </c>
      <c r="P5543" s="326">
        <v>0.38874998688697809</v>
      </c>
      <c r="Q5543" s="142">
        <v>43045</v>
      </c>
      <c r="R5543" s="326">
        <v>0.34887000918388372</v>
      </c>
      <c r="S5543" s="326">
        <v>0.39467000961303711</v>
      </c>
    </row>
    <row r="5544" spans="1:19" x14ac:dyDescent="0.25">
      <c r="A5544" t="s">
        <v>478</v>
      </c>
      <c r="B5544" t="s">
        <v>284</v>
      </c>
      <c r="C5544" t="s">
        <v>309</v>
      </c>
      <c r="D5544" t="s">
        <v>477</v>
      </c>
      <c r="E5544" t="s">
        <v>211</v>
      </c>
      <c r="F5544" t="s">
        <v>212</v>
      </c>
      <c r="G5544" s="133">
        <v>11</v>
      </c>
      <c r="H5544" t="s">
        <v>531</v>
      </c>
      <c r="I5544" t="s">
        <v>504</v>
      </c>
      <c r="J5544" t="s">
        <v>505</v>
      </c>
      <c r="K5544" s="327">
        <v>328</v>
      </c>
      <c r="L5544" s="326">
        <v>0.4524100124835968</v>
      </c>
      <c r="M5544" s="326">
        <v>0.49028000235557562</v>
      </c>
      <c r="N5544" s="327">
        <v>2849</v>
      </c>
      <c r="O5544" s="326">
        <v>0.38277998566627502</v>
      </c>
      <c r="P5544" s="326">
        <v>0.41622000932693481</v>
      </c>
      <c r="Q5544" s="327">
        <v>42835</v>
      </c>
      <c r="R5544" s="326">
        <v>0.34716999530792242</v>
      </c>
      <c r="S5544" s="325">
        <v>0.39274001121521002</v>
      </c>
    </row>
    <row r="5545" spans="1:19" x14ac:dyDescent="0.25">
      <c r="A5545" t="s">
        <v>478</v>
      </c>
      <c r="B5545" t="s">
        <v>284</v>
      </c>
      <c r="C5545" t="s">
        <v>309</v>
      </c>
      <c r="D5545" t="s">
        <v>477</v>
      </c>
      <c r="E5545" t="s">
        <v>211</v>
      </c>
      <c r="F5545" t="s">
        <v>212</v>
      </c>
      <c r="G5545" s="133">
        <v>11</v>
      </c>
      <c r="H5545" t="s">
        <v>531</v>
      </c>
      <c r="I5545" t="s">
        <v>504</v>
      </c>
      <c r="J5545" t="s">
        <v>503</v>
      </c>
      <c r="K5545" s="327">
        <v>85</v>
      </c>
      <c r="L5545" s="326">
        <v>0.1172399967908859</v>
      </c>
      <c r="M5545" s="326">
        <v>0.1270599961280823</v>
      </c>
      <c r="N5545" s="327">
        <v>603</v>
      </c>
      <c r="O5545" s="326">
        <v>8.1019997596740723E-2</v>
      </c>
      <c r="P5545" s="326">
        <v>8.8090002536773682E-2</v>
      </c>
      <c r="Q5545" s="327">
        <v>9900</v>
      </c>
      <c r="R5545" s="326">
        <v>8.0239996314048767E-2</v>
      </c>
      <c r="S5545" s="325">
        <v>9.0769998729228973E-2</v>
      </c>
    </row>
    <row r="5546" spans="1:19" x14ac:dyDescent="0.25">
      <c r="A5546" t="s">
        <v>478</v>
      </c>
      <c r="B5546" t="s">
        <v>284</v>
      </c>
      <c r="C5546" t="s">
        <v>309</v>
      </c>
      <c r="D5546" t="s">
        <v>477</v>
      </c>
      <c r="E5546" t="s">
        <v>211</v>
      </c>
      <c r="F5546" t="s">
        <v>212</v>
      </c>
      <c r="G5546">
        <v>11</v>
      </c>
      <c r="H5546" t="s">
        <v>531</v>
      </c>
      <c r="I5546" t="s">
        <v>501</v>
      </c>
      <c r="J5546" t="s">
        <v>502</v>
      </c>
      <c r="K5546" s="142">
        <v>56</v>
      </c>
      <c r="L5546" s="326">
        <v>7.7239997684955597E-2</v>
      </c>
      <c r="N5546" s="142">
        <v>598</v>
      </c>
      <c r="O5546" s="326">
        <v>8.0339998006820679E-2</v>
      </c>
      <c r="Q5546" s="142">
        <v>14319</v>
      </c>
      <c r="R5546" s="326">
        <v>0.11604999750852581</v>
      </c>
    </row>
    <row r="5547" spans="1:19" x14ac:dyDescent="0.25">
      <c r="A5547" t="s">
        <v>478</v>
      </c>
      <c r="B5547" t="s">
        <v>284</v>
      </c>
      <c r="C5547" t="s">
        <v>309</v>
      </c>
      <c r="D5547" t="s">
        <v>477</v>
      </c>
      <c r="E5547" t="s">
        <v>211</v>
      </c>
      <c r="F5547" t="s">
        <v>212</v>
      </c>
      <c r="G5547" s="133">
        <v>11</v>
      </c>
      <c r="H5547" t="s">
        <v>531</v>
      </c>
      <c r="I5547" t="s">
        <v>501</v>
      </c>
      <c r="J5547" t="s">
        <v>500</v>
      </c>
      <c r="K5547" s="327">
        <v>669</v>
      </c>
      <c r="L5547" s="326">
        <v>0.922760009765625</v>
      </c>
      <c r="M5547" s="326">
        <v>1</v>
      </c>
      <c r="N5547" s="327">
        <v>6845</v>
      </c>
      <c r="O5547" s="326">
        <v>0.91965997219085693</v>
      </c>
      <c r="P5547" s="326">
        <v>1</v>
      </c>
      <c r="Q5547" s="327">
        <v>109066</v>
      </c>
      <c r="R5547" s="326">
        <v>0.88394999504089355</v>
      </c>
      <c r="S5547" s="325">
        <v>1</v>
      </c>
    </row>
    <row r="5548" spans="1:19" x14ac:dyDescent="0.25">
      <c r="A5548" t="s">
        <v>478</v>
      </c>
      <c r="B5548" t="s">
        <v>284</v>
      </c>
      <c r="C5548" t="s">
        <v>309</v>
      </c>
      <c r="D5548" t="s">
        <v>477</v>
      </c>
      <c r="E5548" t="s">
        <v>211</v>
      </c>
      <c r="F5548" t="s">
        <v>212</v>
      </c>
      <c r="G5548">
        <v>11</v>
      </c>
      <c r="H5548" t="s">
        <v>531</v>
      </c>
      <c r="I5548" t="s">
        <v>577</v>
      </c>
      <c r="J5548" t="s">
        <v>493</v>
      </c>
      <c r="K5548" s="142">
        <v>184</v>
      </c>
      <c r="L5548" s="326">
        <v>0.2537899911403656</v>
      </c>
      <c r="N5548" s="142">
        <v>1962</v>
      </c>
      <c r="O5548" s="326">
        <v>0.26359999179840088</v>
      </c>
      <c r="Q5548" s="142">
        <v>45663</v>
      </c>
      <c r="R5548" s="326">
        <v>0.37009000778198242</v>
      </c>
    </row>
    <row r="5549" spans="1:19" x14ac:dyDescent="0.25">
      <c r="A5549" t="s">
        <v>478</v>
      </c>
      <c r="B5549" t="s">
        <v>284</v>
      </c>
      <c r="C5549" t="s">
        <v>309</v>
      </c>
      <c r="D5549" t="s">
        <v>477</v>
      </c>
      <c r="E5549" t="s">
        <v>211</v>
      </c>
      <c r="F5549" t="s">
        <v>212</v>
      </c>
      <c r="G5549">
        <v>11</v>
      </c>
      <c r="H5549" t="s">
        <v>531</v>
      </c>
      <c r="I5549" t="s">
        <v>577</v>
      </c>
      <c r="J5549" t="s">
        <v>492</v>
      </c>
      <c r="K5549" s="142">
        <v>438</v>
      </c>
      <c r="L5549" s="326">
        <v>0.60413998365402222</v>
      </c>
      <c r="M5549" s="326">
        <v>0.80961000919342041</v>
      </c>
      <c r="N5549" s="142">
        <v>4478</v>
      </c>
      <c r="O5549" s="326">
        <v>0.60163998603820801</v>
      </c>
      <c r="P5549" s="326">
        <v>0.81699997186660767</v>
      </c>
      <c r="Q5549" s="142">
        <v>63272</v>
      </c>
      <c r="R5549" s="326">
        <v>0.51279997825622559</v>
      </c>
      <c r="S5549" s="326">
        <v>0.81407999992370605</v>
      </c>
    </row>
    <row r="5550" spans="1:19" x14ac:dyDescent="0.25">
      <c r="A5550" t="s">
        <v>478</v>
      </c>
      <c r="B5550" t="s">
        <v>284</v>
      </c>
      <c r="C5550" t="s">
        <v>309</v>
      </c>
      <c r="D5550" t="s">
        <v>477</v>
      </c>
      <c r="E5550" t="s">
        <v>211</v>
      </c>
      <c r="F5550" t="s">
        <v>212</v>
      </c>
      <c r="G5550">
        <v>11</v>
      </c>
      <c r="H5550" t="s">
        <v>531</v>
      </c>
      <c r="I5550" t="s">
        <v>577</v>
      </c>
      <c r="J5550" t="s">
        <v>491</v>
      </c>
      <c r="K5550" s="142">
        <v>45</v>
      </c>
      <c r="L5550" s="326">
        <v>6.2070000916719437E-2</v>
      </c>
      <c r="M5550" s="326">
        <v>8.3180002868175507E-2</v>
      </c>
      <c r="N5550" s="142">
        <v>585</v>
      </c>
      <c r="O5550" s="326">
        <v>7.8599996864795685E-2</v>
      </c>
      <c r="P5550" s="326">
        <v>0.1067299991846085</v>
      </c>
      <c r="Q5550" s="142">
        <v>9186</v>
      </c>
      <c r="R5550" s="326">
        <v>7.4450001120567322E-2</v>
      </c>
      <c r="S5550" s="326">
        <v>0.11818999797105791</v>
      </c>
    </row>
    <row r="5551" spans="1:19" x14ac:dyDescent="0.25">
      <c r="A5551" t="s">
        <v>478</v>
      </c>
      <c r="B5551" t="s">
        <v>284</v>
      </c>
      <c r="C5551" t="s">
        <v>309</v>
      </c>
      <c r="D5551" t="s">
        <v>477</v>
      </c>
      <c r="E5551" t="s">
        <v>211</v>
      </c>
      <c r="F5551" t="s">
        <v>212</v>
      </c>
      <c r="G5551" s="133">
        <v>11</v>
      </c>
      <c r="H5551" t="s">
        <v>531</v>
      </c>
      <c r="I5551" t="s">
        <v>577</v>
      </c>
      <c r="J5551" t="s">
        <v>490</v>
      </c>
      <c r="K5551" s="327">
        <v>36</v>
      </c>
      <c r="L5551" s="326">
        <v>4.9660000950098038E-2</v>
      </c>
      <c r="M5551" s="326">
        <v>6.6540002822875977E-2</v>
      </c>
      <c r="N5551" s="327">
        <v>223</v>
      </c>
      <c r="O5551" s="326">
        <v>2.9960000887513161E-2</v>
      </c>
      <c r="P5551" s="326">
        <v>4.0690001100301743E-2</v>
      </c>
      <c r="Q5551" s="327">
        <v>3071</v>
      </c>
      <c r="R5551" s="326">
        <v>2.489000000059605E-2</v>
      </c>
      <c r="S5551" s="325">
        <v>3.9510000497102737E-2</v>
      </c>
    </row>
    <row r="5552" spans="1:19" x14ac:dyDescent="0.25">
      <c r="A5552" t="s">
        <v>478</v>
      </c>
      <c r="B5552" t="s">
        <v>284</v>
      </c>
      <c r="C5552" t="s">
        <v>309</v>
      </c>
      <c r="D5552" t="s">
        <v>477</v>
      </c>
      <c r="E5552" t="s">
        <v>211</v>
      </c>
      <c r="F5552" t="s">
        <v>212</v>
      </c>
      <c r="G5552">
        <v>11</v>
      </c>
      <c r="H5552" t="s">
        <v>531</v>
      </c>
      <c r="I5552" t="s">
        <v>577</v>
      </c>
      <c r="J5552" t="s">
        <v>489</v>
      </c>
      <c r="K5552" s="142">
        <v>16</v>
      </c>
      <c r="L5552" s="326">
        <v>2.2069999948143959E-2</v>
      </c>
      <c r="M5552" s="326">
        <v>2.9570000246167179E-2</v>
      </c>
      <c r="N5552" s="142">
        <v>150</v>
      </c>
      <c r="O5552" s="326">
        <v>2.0150000229477879E-2</v>
      </c>
      <c r="P5552" s="326">
        <v>2.7370000258088108E-2</v>
      </c>
      <c r="Q5552" s="142">
        <v>1819</v>
      </c>
      <c r="R5552" s="326">
        <v>1.473999954760075E-2</v>
      </c>
      <c r="S5552" s="326">
        <v>2.339999936521053E-2</v>
      </c>
    </row>
    <row r="5553" spans="1:19" x14ac:dyDescent="0.25">
      <c r="A5553" t="s">
        <v>478</v>
      </c>
      <c r="B5553" t="s">
        <v>284</v>
      </c>
      <c r="C5553" t="s">
        <v>309</v>
      </c>
      <c r="D5553" t="s">
        <v>477</v>
      </c>
      <c r="E5553" t="s">
        <v>211</v>
      </c>
      <c r="F5553" t="s">
        <v>212</v>
      </c>
      <c r="G5553" s="133">
        <v>11</v>
      </c>
      <c r="H5553" t="s">
        <v>531</v>
      </c>
      <c r="I5553" t="s">
        <v>577</v>
      </c>
      <c r="J5553" t="s">
        <v>488</v>
      </c>
      <c r="K5553" s="327">
        <v>6</v>
      </c>
      <c r="L5553" s="326">
        <v>8.2799997180700302E-3</v>
      </c>
      <c r="M5553" s="326">
        <v>1.1090000160038469E-2</v>
      </c>
      <c r="N5553" s="327">
        <v>45</v>
      </c>
      <c r="O5553" s="326">
        <v>6.0499999672174454E-3</v>
      </c>
      <c r="P5553" s="326">
        <v>8.2099996507167816E-3</v>
      </c>
      <c r="Q5553" s="327">
        <v>374</v>
      </c>
      <c r="R5553" s="326">
        <v>3.03000002168119E-3</v>
      </c>
      <c r="S5553" s="325">
        <v>4.8099998384714127E-3</v>
      </c>
    </row>
    <row r="5554" spans="1:19" x14ac:dyDescent="0.25">
      <c r="A5554" t="s">
        <v>478</v>
      </c>
      <c r="B5554" t="s">
        <v>284</v>
      </c>
      <c r="C5554" t="s">
        <v>309</v>
      </c>
      <c r="D5554" t="s">
        <v>477</v>
      </c>
      <c r="E5554" t="s">
        <v>211</v>
      </c>
      <c r="F5554" t="s">
        <v>212</v>
      </c>
      <c r="G5554" s="133">
        <v>11</v>
      </c>
      <c r="H5554" t="s">
        <v>531</v>
      </c>
      <c r="I5554" t="s">
        <v>499</v>
      </c>
      <c r="J5554" t="s">
        <v>261</v>
      </c>
      <c r="K5554" s="327">
        <v>715</v>
      </c>
      <c r="L5554" s="326">
        <v>0.98620998859405518</v>
      </c>
      <c r="N5554" s="327">
        <v>7383</v>
      </c>
      <c r="O5554" s="326">
        <v>0.99194002151489258</v>
      </c>
      <c r="Q5554" s="327">
        <v>122496</v>
      </c>
      <c r="R5554" s="326">
        <v>0.99278998374938965</v>
      </c>
      <c r="S5554" s="325"/>
    </row>
    <row r="5555" spans="1:19" x14ac:dyDescent="0.25">
      <c r="A5555" t="s">
        <v>478</v>
      </c>
      <c r="B5555" t="s">
        <v>284</v>
      </c>
      <c r="C5555" t="s">
        <v>309</v>
      </c>
      <c r="D5555" t="s">
        <v>477</v>
      </c>
      <c r="E5555" t="s">
        <v>211</v>
      </c>
      <c r="F5555" t="s">
        <v>212</v>
      </c>
      <c r="G5555">
        <v>11</v>
      </c>
      <c r="H5555" t="s">
        <v>531</v>
      </c>
      <c r="I5555" t="s">
        <v>499</v>
      </c>
      <c r="J5555" t="s">
        <v>262</v>
      </c>
      <c r="K5555" s="142">
        <v>10</v>
      </c>
      <c r="L5555" s="326">
        <v>1.3790000230073931E-2</v>
      </c>
      <c r="N5555" s="142">
        <v>60</v>
      </c>
      <c r="O5555" s="326">
        <v>8.059999905526638E-3</v>
      </c>
      <c r="Q5555" s="142">
        <v>889</v>
      </c>
      <c r="R5555" s="326">
        <v>7.2099999524652958E-3</v>
      </c>
    </row>
    <row r="5556" spans="1:19" x14ac:dyDescent="0.25">
      <c r="A5556" t="s">
        <v>478</v>
      </c>
      <c r="B5556" t="s">
        <v>284</v>
      </c>
      <c r="C5556" t="s">
        <v>309</v>
      </c>
      <c r="D5556" t="s">
        <v>477</v>
      </c>
      <c r="E5556" t="s">
        <v>211</v>
      </c>
      <c r="F5556" t="s">
        <v>212</v>
      </c>
      <c r="G5556" s="133">
        <v>11</v>
      </c>
      <c r="H5556" t="s">
        <v>531</v>
      </c>
      <c r="I5556" t="s">
        <v>578</v>
      </c>
      <c r="J5556" t="s">
        <v>498</v>
      </c>
      <c r="K5556" s="327">
        <v>10</v>
      </c>
      <c r="L5556" s="326">
        <v>1.3790000230073931E-2</v>
      </c>
      <c r="N5556" s="327">
        <v>393</v>
      </c>
      <c r="O5556" s="326">
        <v>5.2799999713897712E-2</v>
      </c>
      <c r="Q5556" s="327">
        <v>17871</v>
      </c>
      <c r="R5556" s="326">
        <v>0.1448400020599365</v>
      </c>
      <c r="S5556" s="325"/>
    </row>
    <row r="5557" spans="1:19" x14ac:dyDescent="0.25">
      <c r="A5557" t="s">
        <v>478</v>
      </c>
      <c r="B5557" t="s">
        <v>284</v>
      </c>
      <c r="C5557" t="s">
        <v>309</v>
      </c>
      <c r="D5557" t="s">
        <v>477</v>
      </c>
      <c r="E5557" t="s">
        <v>211</v>
      </c>
      <c r="F5557" t="s">
        <v>212</v>
      </c>
      <c r="G5557" s="133">
        <v>11</v>
      </c>
      <c r="H5557" t="s">
        <v>531</v>
      </c>
      <c r="I5557" t="s">
        <v>578</v>
      </c>
      <c r="J5557" t="s">
        <v>497</v>
      </c>
      <c r="K5557" s="327">
        <v>76</v>
      </c>
      <c r="L5557" s="326">
        <v>0.1048299968242645</v>
      </c>
      <c r="N5557" s="327">
        <v>1066</v>
      </c>
      <c r="O5557" s="326">
        <v>0.14322000741958621</v>
      </c>
      <c r="Q5557" s="327">
        <v>21943</v>
      </c>
      <c r="R5557" s="326">
        <v>0.17783999443054199</v>
      </c>
      <c r="S5557" s="325"/>
    </row>
    <row r="5558" spans="1:19" x14ac:dyDescent="0.25">
      <c r="A5558" t="s">
        <v>478</v>
      </c>
      <c r="B5558" t="s">
        <v>284</v>
      </c>
      <c r="C5558" t="s">
        <v>309</v>
      </c>
      <c r="D5558" t="s">
        <v>477</v>
      </c>
      <c r="E5558" t="s">
        <v>211</v>
      </c>
      <c r="F5558" t="s">
        <v>212</v>
      </c>
      <c r="G5558" s="133">
        <v>11</v>
      </c>
      <c r="H5558" t="s">
        <v>531</v>
      </c>
      <c r="I5558" t="s">
        <v>578</v>
      </c>
      <c r="J5558" t="s">
        <v>496</v>
      </c>
      <c r="K5558" s="327">
        <v>164</v>
      </c>
      <c r="L5558" s="326">
        <v>0.22620999813079831</v>
      </c>
      <c r="N5558" s="327">
        <v>1468</v>
      </c>
      <c r="O5558" s="326">
        <v>0.19722999632358551</v>
      </c>
      <c r="Q5558" s="327">
        <v>25988</v>
      </c>
      <c r="R5558" s="326">
        <v>0.21062999963760379</v>
      </c>
      <c r="S5558" s="325"/>
    </row>
    <row r="5559" spans="1:19" x14ac:dyDescent="0.25">
      <c r="A5559" t="s">
        <v>478</v>
      </c>
      <c r="B5559" t="s">
        <v>284</v>
      </c>
      <c r="C5559" t="s">
        <v>309</v>
      </c>
      <c r="D5559" t="s">
        <v>477</v>
      </c>
      <c r="E5559" t="s">
        <v>211</v>
      </c>
      <c r="F5559" t="s">
        <v>212</v>
      </c>
      <c r="G5559" s="133">
        <v>11</v>
      </c>
      <c r="H5559" t="s">
        <v>531</v>
      </c>
      <c r="I5559" t="s">
        <v>578</v>
      </c>
      <c r="J5559" t="s">
        <v>495</v>
      </c>
      <c r="K5559" s="327">
        <v>147</v>
      </c>
      <c r="L5559" s="326">
        <v>0.2027599960565567</v>
      </c>
      <c r="N5559" s="327">
        <v>1878</v>
      </c>
      <c r="O5559" s="326">
        <v>0.25231999158859247</v>
      </c>
      <c r="Q5559" s="327">
        <v>27975</v>
      </c>
      <c r="R5559" s="326">
        <v>0.22673000395298001</v>
      </c>
      <c r="S5559" s="325"/>
    </row>
    <row r="5560" spans="1:19" x14ac:dyDescent="0.25">
      <c r="A5560" t="s">
        <v>478</v>
      </c>
      <c r="B5560" t="s">
        <v>284</v>
      </c>
      <c r="C5560" t="s">
        <v>309</v>
      </c>
      <c r="D5560" t="s">
        <v>477</v>
      </c>
      <c r="E5560" t="s">
        <v>211</v>
      </c>
      <c r="F5560" t="s">
        <v>212</v>
      </c>
      <c r="G5560" s="133">
        <v>11</v>
      </c>
      <c r="H5560" t="s">
        <v>531</v>
      </c>
      <c r="I5560" t="s">
        <v>578</v>
      </c>
      <c r="J5560" t="s">
        <v>494</v>
      </c>
      <c r="K5560" s="327">
        <v>328</v>
      </c>
      <c r="L5560" s="326">
        <v>0.4524100124835968</v>
      </c>
      <c r="N5560" s="327">
        <v>2638</v>
      </c>
      <c r="O5560" s="326">
        <v>0.35442999005317688</v>
      </c>
      <c r="Q5560" s="327">
        <v>29608</v>
      </c>
      <c r="R5560" s="326">
        <v>0.23995999991893771</v>
      </c>
      <c r="S5560" s="325"/>
    </row>
    <row r="5561" spans="1:19" x14ac:dyDescent="0.25">
      <c r="A5561" t="s">
        <v>478</v>
      </c>
      <c r="B5561" t="s">
        <v>284</v>
      </c>
      <c r="C5561" t="s">
        <v>309</v>
      </c>
      <c r="D5561" t="s">
        <v>477</v>
      </c>
      <c r="E5561" t="s">
        <v>211</v>
      </c>
      <c r="F5561" t="s">
        <v>212</v>
      </c>
      <c r="G5561" s="133">
        <v>11</v>
      </c>
      <c r="H5561" t="s">
        <v>531</v>
      </c>
      <c r="I5561" t="s">
        <v>476</v>
      </c>
      <c r="J5561" t="s">
        <v>482</v>
      </c>
      <c r="K5561" s="327">
        <v>517</v>
      </c>
      <c r="L5561" s="326">
        <v>0.71310001611709595</v>
      </c>
      <c r="M5561" s="326">
        <v>0.7569500207901001</v>
      </c>
      <c r="N5561" s="327">
        <v>5501</v>
      </c>
      <c r="O5561" s="326">
        <v>0.73908001184463501</v>
      </c>
      <c r="P5561" s="326">
        <v>0.7906000018119812</v>
      </c>
      <c r="Q5561" s="327">
        <v>91484</v>
      </c>
      <c r="R5561" s="326">
        <v>0.74145001173019409</v>
      </c>
      <c r="S5561" s="325">
        <v>0.77395999431610107</v>
      </c>
    </row>
    <row r="5562" spans="1:19" x14ac:dyDescent="0.25">
      <c r="A5562" t="s">
        <v>478</v>
      </c>
      <c r="B5562" t="s">
        <v>284</v>
      </c>
      <c r="C5562" t="s">
        <v>309</v>
      </c>
      <c r="D5562" t="s">
        <v>477</v>
      </c>
      <c r="E5562" t="s">
        <v>211</v>
      </c>
      <c r="F5562" t="s">
        <v>212</v>
      </c>
      <c r="G5562" s="133">
        <v>11</v>
      </c>
      <c r="H5562" t="s">
        <v>531</v>
      </c>
      <c r="I5562" t="s">
        <v>476</v>
      </c>
      <c r="J5562" t="s">
        <v>481</v>
      </c>
      <c r="K5562" s="327">
        <v>58</v>
      </c>
      <c r="L5562" s="326">
        <v>7.9999998211860657E-2</v>
      </c>
      <c r="M5562" s="326">
        <v>8.4919996559619904E-2</v>
      </c>
      <c r="N5562" s="327">
        <v>677</v>
      </c>
      <c r="O5562" s="326">
        <v>9.0960003435611725E-2</v>
      </c>
      <c r="P5562" s="326">
        <v>9.7300000488758087E-2</v>
      </c>
      <c r="Q5562" s="327">
        <v>12086</v>
      </c>
      <c r="R5562" s="326">
        <v>9.7949996590614319E-2</v>
      </c>
      <c r="S5562" s="325">
        <v>0.1022500023245811</v>
      </c>
    </row>
    <row r="5563" spans="1:19" x14ac:dyDescent="0.25">
      <c r="A5563" t="s">
        <v>478</v>
      </c>
      <c r="B5563" t="s">
        <v>284</v>
      </c>
      <c r="C5563" t="s">
        <v>309</v>
      </c>
      <c r="D5563" t="s">
        <v>477</v>
      </c>
      <c r="E5563" t="s">
        <v>211</v>
      </c>
      <c r="F5563" t="s">
        <v>212</v>
      </c>
      <c r="G5563">
        <v>11</v>
      </c>
      <c r="H5563" t="s">
        <v>531</v>
      </c>
      <c r="I5563" t="s">
        <v>476</v>
      </c>
      <c r="J5563" t="s">
        <v>480</v>
      </c>
      <c r="K5563" s="142">
        <v>52</v>
      </c>
      <c r="L5563" s="326">
        <v>7.1719996631145477E-2</v>
      </c>
      <c r="M5563" s="326">
        <v>7.6130002737045288E-2</v>
      </c>
      <c r="N5563" s="142">
        <v>459</v>
      </c>
      <c r="O5563" s="326">
        <v>6.1670001596212387E-2</v>
      </c>
      <c r="P5563" s="326">
        <v>6.5970003604888916E-2</v>
      </c>
      <c r="Q5563" s="142">
        <v>8487</v>
      </c>
      <c r="R5563" s="326">
        <v>6.8779997527599335E-2</v>
      </c>
      <c r="S5563" s="326">
        <v>7.1800000965595245E-2</v>
      </c>
    </row>
    <row r="5564" spans="1:19" x14ac:dyDescent="0.25">
      <c r="A5564" t="s">
        <v>478</v>
      </c>
      <c r="B5564" t="s">
        <v>284</v>
      </c>
      <c r="C5564" t="s">
        <v>309</v>
      </c>
      <c r="D5564" t="s">
        <v>477</v>
      </c>
      <c r="E5564" t="s">
        <v>211</v>
      </c>
      <c r="F5564" t="s">
        <v>212</v>
      </c>
      <c r="G5564" s="133">
        <v>11</v>
      </c>
      <c r="H5564" t="s">
        <v>531</v>
      </c>
      <c r="I5564" t="s">
        <v>476</v>
      </c>
      <c r="J5564" t="s">
        <v>479</v>
      </c>
      <c r="K5564" s="327">
        <v>42</v>
      </c>
      <c r="L5564" s="326">
        <v>5.7930000126361847E-2</v>
      </c>
      <c r="N5564" s="327">
        <v>485</v>
      </c>
      <c r="O5564" s="326">
        <v>6.5159998834133148E-2</v>
      </c>
      <c r="Q5564" s="327">
        <v>5183</v>
      </c>
      <c r="R5564" s="326">
        <v>4.2010001838207238E-2</v>
      </c>
      <c r="S5564" s="325"/>
    </row>
    <row r="5565" spans="1:19" x14ac:dyDescent="0.25">
      <c r="A5565" t="s">
        <v>478</v>
      </c>
      <c r="B5565" t="s">
        <v>284</v>
      </c>
      <c r="C5565" t="s">
        <v>309</v>
      </c>
      <c r="D5565" t="s">
        <v>477</v>
      </c>
      <c r="E5565" t="s">
        <v>211</v>
      </c>
      <c r="F5565" t="s">
        <v>212</v>
      </c>
      <c r="G5565">
        <v>11</v>
      </c>
      <c r="H5565" t="s">
        <v>531</v>
      </c>
      <c r="I5565" t="s">
        <v>476</v>
      </c>
      <c r="J5565" t="s">
        <v>475</v>
      </c>
      <c r="K5565" s="142">
        <v>56</v>
      </c>
      <c r="L5565" s="326">
        <v>7.7239997684955597E-2</v>
      </c>
      <c r="M5565" s="326">
        <v>8.199000358581543E-2</v>
      </c>
      <c r="N5565" s="142">
        <v>321</v>
      </c>
      <c r="O5565" s="326">
        <v>4.3129999190568917E-2</v>
      </c>
      <c r="P5565" s="326">
        <v>4.6130001544952393E-2</v>
      </c>
      <c r="Q5565" s="142">
        <v>6145</v>
      </c>
      <c r="R5565" s="326">
        <v>4.9800001084804528E-2</v>
      </c>
      <c r="S5565" s="326">
        <v>5.1989998668432243E-2</v>
      </c>
    </row>
    <row r="5566" spans="1:19" x14ac:dyDescent="0.25">
      <c r="A5566" t="s">
        <v>478</v>
      </c>
      <c r="B5566" t="s">
        <v>284</v>
      </c>
      <c r="C5566" t="s">
        <v>309</v>
      </c>
      <c r="D5566" t="s">
        <v>477</v>
      </c>
      <c r="E5566" t="s">
        <v>213</v>
      </c>
      <c r="F5566" t="s">
        <v>214</v>
      </c>
      <c r="G5566" s="133">
        <v>10</v>
      </c>
      <c r="H5566" t="s">
        <v>532</v>
      </c>
      <c r="I5566" t="s">
        <v>525</v>
      </c>
      <c r="J5566" t="s">
        <v>530</v>
      </c>
      <c r="K5566" s="327">
        <v>2</v>
      </c>
      <c r="L5566" s="326">
        <v>2.8399999719113111E-3</v>
      </c>
      <c r="N5566" s="327">
        <v>28</v>
      </c>
      <c r="O5566" s="326">
        <v>3.599999938160181E-3</v>
      </c>
      <c r="Q5566" s="327">
        <v>595</v>
      </c>
      <c r="R5566" s="326">
        <v>4.8199999146163464E-3</v>
      </c>
      <c r="S5566" s="325"/>
    </row>
    <row r="5567" spans="1:19" x14ac:dyDescent="0.25">
      <c r="A5567" t="s">
        <v>478</v>
      </c>
      <c r="B5567" t="s">
        <v>284</v>
      </c>
      <c r="C5567" t="s">
        <v>309</v>
      </c>
      <c r="D5567" t="s">
        <v>477</v>
      </c>
      <c r="E5567" t="s">
        <v>213</v>
      </c>
      <c r="F5567" t="s">
        <v>214</v>
      </c>
      <c r="G5567" s="133">
        <v>10</v>
      </c>
      <c r="H5567" t="s">
        <v>532</v>
      </c>
      <c r="I5567" t="s">
        <v>525</v>
      </c>
      <c r="J5567" t="s">
        <v>529</v>
      </c>
      <c r="K5567" s="327">
        <v>15</v>
      </c>
      <c r="L5567" s="326">
        <v>2.1339999511837959E-2</v>
      </c>
      <c r="N5567" s="327">
        <v>256</v>
      </c>
      <c r="O5567" s="326">
        <v>3.2930001616477973E-2</v>
      </c>
      <c r="Q5567" s="327">
        <v>4962</v>
      </c>
      <c r="R5567" s="326">
        <v>4.0219999849796302E-2</v>
      </c>
      <c r="S5567" s="325"/>
    </row>
    <row r="5568" spans="1:19" x14ac:dyDescent="0.25">
      <c r="A5568" t="s">
        <v>478</v>
      </c>
      <c r="B5568" t="s">
        <v>284</v>
      </c>
      <c r="C5568" t="s">
        <v>309</v>
      </c>
      <c r="D5568" t="s">
        <v>477</v>
      </c>
      <c r="E5568" t="s">
        <v>213</v>
      </c>
      <c r="F5568" t="s">
        <v>214</v>
      </c>
      <c r="G5568" s="133">
        <v>10</v>
      </c>
      <c r="H5568" t="s">
        <v>532</v>
      </c>
      <c r="I5568" t="s">
        <v>525</v>
      </c>
      <c r="J5568" t="s">
        <v>528</v>
      </c>
      <c r="K5568" s="327">
        <v>63</v>
      </c>
      <c r="L5568" s="326">
        <v>8.9620001614093781E-2</v>
      </c>
      <c r="N5568" s="327">
        <v>848</v>
      </c>
      <c r="O5568" s="326">
        <v>0.1090800017118454</v>
      </c>
      <c r="Q5568" s="327">
        <v>15699</v>
      </c>
      <c r="R5568" s="326">
        <v>0.12724000215530401</v>
      </c>
      <c r="S5568" s="325"/>
    </row>
    <row r="5569" spans="1:19" x14ac:dyDescent="0.25">
      <c r="A5569" t="s">
        <v>478</v>
      </c>
      <c r="B5569" t="s">
        <v>284</v>
      </c>
      <c r="C5569" t="s">
        <v>309</v>
      </c>
      <c r="D5569" t="s">
        <v>477</v>
      </c>
      <c r="E5569" t="s">
        <v>213</v>
      </c>
      <c r="F5569" t="s">
        <v>214</v>
      </c>
      <c r="G5569" s="133">
        <v>10</v>
      </c>
      <c r="H5569" t="s">
        <v>532</v>
      </c>
      <c r="I5569" t="s">
        <v>525</v>
      </c>
      <c r="J5569" t="s">
        <v>527</v>
      </c>
      <c r="K5569" s="327">
        <v>167</v>
      </c>
      <c r="L5569" s="326">
        <v>0.23755000531673429</v>
      </c>
      <c r="N5569" s="327">
        <v>1842</v>
      </c>
      <c r="O5569" s="326">
        <v>0.2369399964809418</v>
      </c>
      <c r="Q5569" s="327">
        <v>30576</v>
      </c>
      <c r="R5569" s="326">
        <v>0.2478100061416626</v>
      </c>
      <c r="S5569" s="325"/>
    </row>
    <row r="5570" spans="1:19" x14ac:dyDescent="0.25">
      <c r="A5570" t="s">
        <v>478</v>
      </c>
      <c r="B5570" t="s">
        <v>284</v>
      </c>
      <c r="C5570" t="s">
        <v>309</v>
      </c>
      <c r="D5570" t="s">
        <v>477</v>
      </c>
      <c r="E5570" t="s">
        <v>213</v>
      </c>
      <c r="F5570" t="s">
        <v>214</v>
      </c>
      <c r="G5570" s="133">
        <v>10</v>
      </c>
      <c r="H5570" t="s">
        <v>532</v>
      </c>
      <c r="I5570" t="s">
        <v>525</v>
      </c>
      <c r="J5570" t="s">
        <v>526</v>
      </c>
      <c r="K5570" s="327">
        <v>180</v>
      </c>
      <c r="L5570" s="326">
        <v>0.2560499906539917</v>
      </c>
      <c r="N5570" s="327">
        <v>1927</v>
      </c>
      <c r="O5570" s="326">
        <v>0.2478799968957901</v>
      </c>
      <c r="Q5570" s="327">
        <v>30917</v>
      </c>
      <c r="R5570" s="326">
        <v>0.25056999921798712</v>
      </c>
      <c r="S5570" s="325"/>
    </row>
    <row r="5571" spans="1:19" x14ac:dyDescent="0.25">
      <c r="A5571" t="s">
        <v>478</v>
      </c>
      <c r="B5571" t="s">
        <v>284</v>
      </c>
      <c r="C5571" t="s">
        <v>309</v>
      </c>
      <c r="D5571" t="s">
        <v>477</v>
      </c>
      <c r="E5571" t="s">
        <v>213</v>
      </c>
      <c r="F5571" t="s">
        <v>214</v>
      </c>
      <c r="G5571">
        <v>10</v>
      </c>
      <c r="H5571" t="s">
        <v>532</v>
      </c>
      <c r="I5571" t="s">
        <v>525</v>
      </c>
      <c r="J5571" t="s">
        <v>259</v>
      </c>
      <c r="K5571" s="142">
        <v>158</v>
      </c>
      <c r="L5571" s="326">
        <v>0.22474999725818631</v>
      </c>
      <c r="N5571" s="142">
        <v>1613</v>
      </c>
      <c r="O5571" s="326">
        <v>0.20748999714851379</v>
      </c>
      <c r="Q5571" s="142">
        <v>23351</v>
      </c>
      <c r="R5571" s="326">
        <v>0.18925000727176669</v>
      </c>
    </row>
    <row r="5572" spans="1:19" x14ac:dyDescent="0.25">
      <c r="A5572" t="s">
        <v>478</v>
      </c>
      <c r="B5572" t="s">
        <v>284</v>
      </c>
      <c r="C5572" t="s">
        <v>309</v>
      </c>
      <c r="D5572" t="s">
        <v>477</v>
      </c>
      <c r="E5572" t="s">
        <v>213</v>
      </c>
      <c r="F5572" t="s">
        <v>214</v>
      </c>
      <c r="G5572" s="133">
        <v>10</v>
      </c>
      <c r="H5572" t="s">
        <v>532</v>
      </c>
      <c r="I5572" t="s">
        <v>525</v>
      </c>
      <c r="J5572" t="s">
        <v>260</v>
      </c>
      <c r="K5572" s="327">
        <v>118</v>
      </c>
      <c r="L5572" s="326">
        <v>0.1678500026464462</v>
      </c>
      <c r="N5572" s="327">
        <v>1260</v>
      </c>
      <c r="O5572" s="326">
        <v>0.1620800048112869</v>
      </c>
      <c r="Q5572" s="327">
        <v>17285</v>
      </c>
      <c r="R5572" s="326">
        <v>0.14009000360965729</v>
      </c>
      <c r="S5572" s="325"/>
    </row>
    <row r="5573" spans="1:19" x14ac:dyDescent="0.25">
      <c r="A5573" t="s">
        <v>478</v>
      </c>
      <c r="B5573" t="s">
        <v>284</v>
      </c>
      <c r="C5573" t="s">
        <v>309</v>
      </c>
      <c r="D5573" t="s">
        <v>477</v>
      </c>
      <c r="E5573" t="s">
        <v>213</v>
      </c>
      <c r="F5573" t="s">
        <v>214</v>
      </c>
      <c r="G5573" s="133">
        <v>10</v>
      </c>
      <c r="H5573" t="s">
        <v>532</v>
      </c>
      <c r="I5573" t="s">
        <v>521</v>
      </c>
      <c r="J5573" t="s">
        <v>524</v>
      </c>
      <c r="K5573" s="327">
        <v>571</v>
      </c>
      <c r="L5573" s="326">
        <v>0.81222999095916748</v>
      </c>
      <c r="M5573" s="326">
        <v>0.83358001708984375</v>
      </c>
      <c r="N5573" s="327">
        <v>6287</v>
      </c>
      <c r="O5573" s="326">
        <v>0.80871999263763428</v>
      </c>
      <c r="P5573" s="326">
        <v>0.85119998455047607</v>
      </c>
      <c r="Q5573" s="327">
        <v>99716</v>
      </c>
      <c r="R5573" s="326">
        <v>0.80817002058029175</v>
      </c>
      <c r="S5573" s="325">
        <v>0.84360998868942261</v>
      </c>
    </row>
    <row r="5574" spans="1:19" x14ac:dyDescent="0.25">
      <c r="A5574" t="s">
        <v>478</v>
      </c>
      <c r="B5574" t="s">
        <v>284</v>
      </c>
      <c r="C5574" t="s">
        <v>309</v>
      </c>
      <c r="D5574" t="s">
        <v>477</v>
      </c>
      <c r="E5574" t="s">
        <v>213</v>
      </c>
      <c r="F5574" t="s">
        <v>214</v>
      </c>
      <c r="G5574" s="133">
        <v>10</v>
      </c>
      <c r="H5574" t="s">
        <v>532</v>
      </c>
      <c r="I5574" t="s">
        <v>521</v>
      </c>
      <c r="J5574" t="s">
        <v>523</v>
      </c>
      <c r="K5574" s="327">
        <v>65</v>
      </c>
      <c r="L5574" s="326">
        <v>9.2459999024868011E-2</v>
      </c>
      <c r="M5574" s="326">
        <v>9.4889998435974121E-2</v>
      </c>
      <c r="N5574" s="327">
        <v>664</v>
      </c>
      <c r="O5574" s="326">
        <v>8.5409998893737793E-2</v>
      </c>
      <c r="P5574" s="326">
        <v>8.9900001883506775E-2</v>
      </c>
      <c r="Q5574" s="327">
        <v>10969</v>
      </c>
      <c r="R5574" s="326">
        <v>8.8899999856948853E-2</v>
      </c>
      <c r="S5574" s="325">
        <v>9.2799998819828033E-2</v>
      </c>
    </row>
    <row r="5575" spans="1:19" x14ac:dyDescent="0.25">
      <c r="A5575" t="s">
        <v>478</v>
      </c>
      <c r="B5575" t="s">
        <v>284</v>
      </c>
      <c r="C5575" t="s">
        <v>309</v>
      </c>
      <c r="D5575" t="s">
        <v>477</v>
      </c>
      <c r="E5575" t="s">
        <v>213</v>
      </c>
      <c r="F5575" t="s">
        <v>214</v>
      </c>
      <c r="G5575" s="133">
        <v>10</v>
      </c>
      <c r="H5575" t="s">
        <v>532</v>
      </c>
      <c r="I5575" t="s">
        <v>521</v>
      </c>
      <c r="J5575" t="s">
        <v>522</v>
      </c>
      <c r="K5575" s="327">
        <v>49</v>
      </c>
      <c r="L5575" s="326">
        <v>6.9700002670288086E-2</v>
      </c>
      <c r="M5575" s="326">
        <v>7.1529999375343323E-2</v>
      </c>
      <c r="N5575" s="327">
        <v>435</v>
      </c>
      <c r="O5575" s="326">
        <v>5.5959999561309808E-2</v>
      </c>
      <c r="P5575" s="326">
        <v>5.8899998664855957E-2</v>
      </c>
      <c r="Q5575" s="327">
        <v>7517</v>
      </c>
      <c r="R5575" s="326">
        <v>6.0920000076293952E-2</v>
      </c>
      <c r="S5575" s="325">
        <v>6.3589997589588165E-2</v>
      </c>
    </row>
    <row r="5576" spans="1:19" x14ac:dyDescent="0.25">
      <c r="A5576" t="s">
        <v>478</v>
      </c>
      <c r="B5576" t="s">
        <v>284</v>
      </c>
      <c r="C5576" t="s">
        <v>309</v>
      </c>
      <c r="D5576" t="s">
        <v>477</v>
      </c>
      <c r="E5576" t="s">
        <v>213</v>
      </c>
      <c r="F5576" t="s">
        <v>214</v>
      </c>
      <c r="G5576" s="133">
        <v>10</v>
      </c>
      <c r="H5576" t="s">
        <v>532</v>
      </c>
      <c r="I5576" t="s">
        <v>521</v>
      </c>
      <c r="J5576" t="s">
        <v>438</v>
      </c>
      <c r="K5576" s="327">
        <v>18</v>
      </c>
      <c r="L5576" s="326">
        <v>2.5599999353289601E-2</v>
      </c>
      <c r="N5576" s="327">
        <v>388</v>
      </c>
      <c r="O5576" s="326">
        <v>4.9910001456737518E-2</v>
      </c>
      <c r="Q5576" s="327">
        <v>5183</v>
      </c>
      <c r="R5576" s="326">
        <v>4.2010001838207238E-2</v>
      </c>
      <c r="S5576" s="325"/>
    </row>
    <row r="5577" spans="1:19" x14ac:dyDescent="0.25">
      <c r="A5577" t="s">
        <v>478</v>
      </c>
      <c r="B5577" t="s">
        <v>284</v>
      </c>
      <c r="C5577" t="s">
        <v>309</v>
      </c>
      <c r="D5577" t="s">
        <v>477</v>
      </c>
      <c r="E5577" t="s">
        <v>213</v>
      </c>
      <c r="F5577" t="s">
        <v>214</v>
      </c>
      <c r="G5577" s="133">
        <v>10</v>
      </c>
      <c r="H5577" t="s">
        <v>532</v>
      </c>
      <c r="I5577" t="s">
        <v>517</v>
      </c>
      <c r="J5577" t="s">
        <v>520</v>
      </c>
      <c r="K5577" s="327">
        <v>240</v>
      </c>
      <c r="L5577" s="326">
        <v>0.34139001369476318</v>
      </c>
      <c r="N5577" s="327">
        <v>2645</v>
      </c>
      <c r="O5577" s="326">
        <v>0.3402400016784668</v>
      </c>
      <c r="Q5577" s="327">
        <v>43571</v>
      </c>
      <c r="R5577" s="326">
        <v>0.35313001275062561</v>
      </c>
      <c r="S5577" s="325"/>
    </row>
    <row r="5578" spans="1:19" x14ac:dyDescent="0.25">
      <c r="A5578" t="s">
        <v>478</v>
      </c>
      <c r="B5578" t="s">
        <v>284</v>
      </c>
      <c r="C5578" t="s">
        <v>309</v>
      </c>
      <c r="D5578" t="s">
        <v>477</v>
      </c>
      <c r="E5578" t="s">
        <v>213</v>
      </c>
      <c r="F5578" t="s">
        <v>214</v>
      </c>
      <c r="G5578">
        <v>10</v>
      </c>
      <c r="H5578" t="s">
        <v>532</v>
      </c>
      <c r="I5578" t="s">
        <v>517</v>
      </c>
      <c r="J5578" t="s">
        <v>519</v>
      </c>
      <c r="K5578" s="142">
        <v>201</v>
      </c>
      <c r="L5578" s="326">
        <v>0.28591999411582952</v>
      </c>
      <c r="N5578" s="142">
        <v>2292</v>
      </c>
      <c r="O5578" s="326">
        <v>0.29482999444007868</v>
      </c>
      <c r="Q5578" s="142">
        <v>34904</v>
      </c>
      <c r="R5578" s="326">
        <v>0.28288999199867249</v>
      </c>
    </row>
    <row r="5579" spans="1:19" x14ac:dyDescent="0.25">
      <c r="A5579" t="s">
        <v>478</v>
      </c>
      <c r="B5579" t="s">
        <v>284</v>
      </c>
      <c r="C5579" t="s">
        <v>309</v>
      </c>
      <c r="D5579" t="s">
        <v>477</v>
      </c>
      <c r="E5579" t="s">
        <v>213</v>
      </c>
      <c r="F5579" t="s">
        <v>214</v>
      </c>
      <c r="G5579">
        <v>10</v>
      </c>
      <c r="H5579" t="s">
        <v>532</v>
      </c>
      <c r="I5579" t="s">
        <v>517</v>
      </c>
      <c r="J5579" t="s">
        <v>518</v>
      </c>
      <c r="K5579" s="142">
        <v>262</v>
      </c>
      <c r="L5579" s="326">
        <v>0.37268999218940729</v>
      </c>
      <c r="N5579" s="142">
        <v>2837</v>
      </c>
      <c r="O5579" s="326">
        <v>0.36493000388145452</v>
      </c>
      <c r="Q5579" s="142">
        <v>44910</v>
      </c>
      <c r="R5579" s="326">
        <v>0.3639799952507019</v>
      </c>
    </row>
    <row r="5580" spans="1:19" x14ac:dyDescent="0.25">
      <c r="A5580" t="s">
        <v>478</v>
      </c>
      <c r="B5580" t="s">
        <v>284</v>
      </c>
      <c r="C5580" t="s">
        <v>309</v>
      </c>
      <c r="D5580" t="s">
        <v>477</v>
      </c>
      <c r="E5580" t="s">
        <v>213</v>
      </c>
      <c r="F5580" t="s">
        <v>214</v>
      </c>
      <c r="G5580" s="133">
        <v>10</v>
      </c>
      <c r="H5580" t="s">
        <v>532</v>
      </c>
      <c r="I5580" t="s">
        <v>513</v>
      </c>
      <c r="J5580" t="s">
        <v>516</v>
      </c>
      <c r="K5580" s="327">
        <v>15</v>
      </c>
      <c r="L5580" s="326">
        <v>2.1339999511837959E-2</v>
      </c>
      <c r="M5580" s="326">
        <v>2.1870000287890431E-2</v>
      </c>
      <c r="N5580" s="327">
        <v>257</v>
      </c>
      <c r="O5580" s="326">
        <v>3.3059999346733093E-2</v>
      </c>
      <c r="P5580" s="326">
        <v>3.5679999738931663E-2</v>
      </c>
      <c r="Q5580" s="327">
        <v>4179</v>
      </c>
      <c r="R5580" s="326">
        <v>3.3870000392198563E-2</v>
      </c>
      <c r="S5580" s="325">
        <v>3.8320001214742661E-2</v>
      </c>
    </row>
    <row r="5581" spans="1:19" x14ac:dyDescent="0.25">
      <c r="A5581" t="s">
        <v>478</v>
      </c>
      <c r="B5581" t="s">
        <v>284</v>
      </c>
      <c r="C5581" t="s">
        <v>309</v>
      </c>
      <c r="D5581" t="s">
        <v>477</v>
      </c>
      <c r="E5581" t="s">
        <v>213</v>
      </c>
      <c r="F5581" t="s">
        <v>214</v>
      </c>
      <c r="G5581" s="133">
        <v>10</v>
      </c>
      <c r="H5581" t="s">
        <v>532</v>
      </c>
      <c r="I5581" t="s">
        <v>513</v>
      </c>
      <c r="J5581" t="s">
        <v>515</v>
      </c>
      <c r="K5581" s="327">
        <v>49</v>
      </c>
      <c r="L5581" s="326">
        <v>6.9700002670288086E-2</v>
      </c>
      <c r="M5581" s="326">
        <v>7.1429997682571411E-2</v>
      </c>
      <c r="N5581" s="327">
        <v>606</v>
      </c>
      <c r="O5581" s="326">
        <v>7.7950000762939453E-2</v>
      </c>
      <c r="P5581" s="326">
        <v>8.4140002727508545E-2</v>
      </c>
      <c r="Q5581" s="327">
        <v>13286</v>
      </c>
      <c r="R5581" s="326">
        <v>0.1076800003647804</v>
      </c>
      <c r="S5581" s="325">
        <v>0.12182000279426571</v>
      </c>
    </row>
    <row r="5582" spans="1:19" x14ac:dyDescent="0.25">
      <c r="A5582" t="s">
        <v>478</v>
      </c>
      <c r="B5582" t="s">
        <v>284</v>
      </c>
      <c r="C5582" t="s">
        <v>309</v>
      </c>
      <c r="D5582" t="s">
        <v>477</v>
      </c>
      <c r="E5582" t="s">
        <v>213</v>
      </c>
      <c r="F5582" t="s">
        <v>214</v>
      </c>
      <c r="G5582">
        <v>10</v>
      </c>
      <c r="H5582" t="s">
        <v>532</v>
      </c>
      <c r="I5582" t="s">
        <v>513</v>
      </c>
      <c r="J5582" t="s">
        <v>514</v>
      </c>
      <c r="K5582" s="142">
        <v>622</v>
      </c>
      <c r="L5582" s="326">
        <v>0.88477998971939087</v>
      </c>
      <c r="M5582" s="326">
        <v>0.90671002864837646</v>
      </c>
      <c r="N5582" s="142">
        <v>6339</v>
      </c>
      <c r="O5582" s="326">
        <v>0.81541001796722412</v>
      </c>
      <c r="P5582" s="326">
        <v>0.88016998767852783</v>
      </c>
      <c r="Q5582" s="142">
        <v>91601</v>
      </c>
      <c r="R5582" s="326">
        <v>0.74239999055862427</v>
      </c>
      <c r="S5582" s="326">
        <v>0.83986997604370117</v>
      </c>
    </row>
    <row r="5583" spans="1:19" x14ac:dyDescent="0.25">
      <c r="A5583" t="s">
        <v>478</v>
      </c>
      <c r="B5583" t="s">
        <v>284</v>
      </c>
      <c r="C5583" t="s">
        <v>309</v>
      </c>
      <c r="D5583" t="s">
        <v>477</v>
      </c>
      <c r="E5583" t="s">
        <v>213</v>
      </c>
      <c r="F5583" t="s">
        <v>214</v>
      </c>
      <c r="G5583" s="133">
        <v>10</v>
      </c>
      <c r="H5583" t="s">
        <v>532</v>
      </c>
      <c r="I5583" t="s">
        <v>513</v>
      </c>
      <c r="J5583" t="s">
        <v>512</v>
      </c>
      <c r="K5583" s="327">
        <v>17</v>
      </c>
      <c r="L5583" s="326">
        <v>2.4180000647902489E-2</v>
      </c>
      <c r="N5583" s="327">
        <v>572</v>
      </c>
      <c r="O5583" s="326">
        <v>7.3579996824264526E-2</v>
      </c>
      <c r="Q5583" s="327">
        <v>14319</v>
      </c>
      <c r="R5583" s="326">
        <v>0.11604999750852581</v>
      </c>
      <c r="S5583" s="325"/>
    </row>
    <row r="5584" spans="1:19" x14ac:dyDescent="0.25">
      <c r="A5584" t="s">
        <v>478</v>
      </c>
      <c r="B5584" t="s">
        <v>284</v>
      </c>
      <c r="C5584" t="s">
        <v>309</v>
      </c>
      <c r="D5584" t="s">
        <v>477</v>
      </c>
      <c r="E5584" t="s">
        <v>213</v>
      </c>
      <c r="F5584" t="s">
        <v>214</v>
      </c>
      <c r="G5584" s="133">
        <v>10</v>
      </c>
      <c r="H5584" t="s">
        <v>532</v>
      </c>
      <c r="I5584" t="s">
        <v>575</v>
      </c>
      <c r="J5584" t="s">
        <v>511</v>
      </c>
      <c r="K5584" s="327">
        <v>2</v>
      </c>
      <c r="L5584" s="326">
        <v>2.8399999719113111E-3</v>
      </c>
      <c r="M5584" s="326">
        <v>2.9500001110136509E-3</v>
      </c>
      <c r="N5584" s="327">
        <v>127</v>
      </c>
      <c r="O5584" s="326">
        <v>1.6340000554919239E-2</v>
      </c>
      <c r="P5584" s="326">
        <v>1.7139999195933339E-2</v>
      </c>
      <c r="Q5584" s="327">
        <v>5100</v>
      </c>
      <c r="R5584" s="326">
        <v>4.1329998522996902E-2</v>
      </c>
      <c r="S5584" s="325">
        <v>4.4070001691579819E-2</v>
      </c>
    </row>
    <row r="5585" spans="1:19" x14ac:dyDescent="0.25">
      <c r="A5585" t="s">
        <v>478</v>
      </c>
      <c r="B5585" t="s">
        <v>284</v>
      </c>
      <c r="C5585" t="s">
        <v>309</v>
      </c>
      <c r="D5585" t="s">
        <v>477</v>
      </c>
      <c r="E5585" t="s">
        <v>213</v>
      </c>
      <c r="F5585" t="s">
        <v>214</v>
      </c>
      <c r="G5585" s="133">
        <v>10</v>
      </c>
      <c r="H5585" t="s">
        <v>532</v>
      </c>
      <c r="I5585" t="s">
        <v>575</v>
      </c>
      <c r="J5585" t="s">
        <v>510</v>
      </c>
      <c r="K5585" s="327">
        <v>2</v>
      </c>
      <c r="L5585" s="326">
        <v>2.8399999719113111E-3</v>
      </c>
      <c r="M5585" s="326">
        <v>2.9500001110136509E-3</v>
      </c>
      <c r="N5585" s="327">
        <v>43</v>
      </c>
      <c r="O5585" s="326">
        <v>5.5300001986324787E-3</v>
      </c>
      <c r="P5585" s="326">
        <v>5.7999999262392521E-3</v>
      </c>
      <c r="Q5585" s="327">
        <v>2781</v>
      </c>
      <c r="R5585" s="326">
        <v>2.2539999336004261E-2</v>
      </c>
      <c r="S5585" s="325">
        <v>2.4029999971389771E-2</v>
      </c>
    </row>
    <row r="5586" spans="1:19" x14ac:dyDescent="0.25">
      <c r="A5586" t="s">
        <v>478</v>
      </c>
      <c r="B5586" t="s">
        <v>284</v>
      </c>
      <c r="C5586" t="s">
        <v>309</v>
      </c>
      <c r="D5586" t="s">
        <v>477</v>
      </c>
      <c r="E5586" t="s">
        <v>213</v>
      </c>
      <c r="F5586" t="s">
        <v>214</v>
      </c>
      <c r="G5586" s="133">
        <v>10</v>
      </c>
      <c r="H5586" t="s">
        <v>532</v>
      </c>
      <c r="I5586" t="s">
        <v>575</v>
      </c>
      <c r="J5586" t="s">
        <v>509</v>
      </c>
      <c r="K5586" s="327">
        <v>8</v>
      </c>
      <c r="L5586" s="326">
        <v>1.138000003993511E-2</v>
      </c>
      <c r="M5586" s="326">
        <v>1.18000004440546E-2</v>
      </c>
      <c r="N5586" s="327">
        <v>63</v>
      </c>
      <c r="O5586" s="326">
        <v>8.1000002101063728E-3</v>
      </c>
      <c r="P5586" s="326">
        <v>8.500000461935997E-3</v>
      </c>
      <c r="Q5586" s="327">
        <v>909</v>
      </c>
      <c r="R5586" s="326">
        <v>7.3699997738003731E-3</v>
      </c>
      <c r="S5586" s="325">
        <v>7.8499997034668922E-3</v>
      </c>
    </row>
    <row r="5587" spans="1:19" x14ac:dyDescent="0.25">
      <c r="A5587" t="s">
        <v>478</v>
      </c>
      <c r="B5587" t="s">
        <v>284</v>
      </c>
      <c r="C5587" t="s">
        <v>309</v>
      </c>
      <c r="D5587" t="s">
        <v>477</v>
      </c>
      <c r="E5587" t="s">
        <v>213</v>
      </c>
      <c r="F5587" t="s">
        <v>214</v>
      </c>
      <c r="G5587" s="133">
        <v>10</v>
      </c>
      <c r="H5587" t="s">
        <v>532</v>
      </c>
      <c r="I5587" t="s">
        <v>575</v>
      </c>
      <c r="J5587" t="s">
        <v>508</v>
      </c>
      <c r="K5587" s="327">
        <v>2</v>
      </c>
      <c r="L5587" s="326">
        <v>2.8399999719113111E-3</v>
      </c>
      <c r="M5587" s="326">
        <v>2.9500001110136509E-3</v>
      </c>
      <c r="N5587" s="327">
        <v>91</v>
      </c>
      <c r="O5587" s="326">
        <v>1.1710000224411489E-2</v>
      </c>
      <c r="P5587" s="326">
        <v>1.2280000373721119E-2</v>
      </c>
      <c r="Q5587" s="327">
        <v>2219</v>
      </c>
      <c r="R5587" s="326">
        <v>1.7980000004172329E-2</v>
      </c>
      <c r="S5587" s="325">
        <v>1.9169999286532399E-2</v>
      </c>
    </row>
    <row r="5588" spans="1:19" x14ac:dyDescent="0.25">
      <c r="A5588" t="s">
        <v>478</v>
      </c>
      <c r="B5588" t="s">
        <v>284</v>
      </c>
      <c r="C5588" t="s">
        <v>309</v>
      </c>
      <c r="D5588" t="s">
        <v>477</v>
      </c>
      <c r="E5588" t="s">
        <v>213</v>
      </c>
      <c r="F5588" t="s">
        <v>214</v>
      </c>
      <c r="G5588" s="133">
        <v>10</v>
      </c>
      <c r="H5588" t="s">
        <v>532</v>
      </c>
      <c r="I5588" t="s">
        <v>575</v>
      </c>
      <c r="J5588" t="s">
        <v>438</v>
      </c>
      <c r="K5588" s="327">
        <v>25</v>
      </c>
      <c r="L5588" s="326">
        <v>3.5560000687837601E-2</v>
      </c>
      <c r="N5588" s="327">
        <v>364</v>
      </c>
      <c r="O5588" s="326">
        <v>4.6819999814033508E-2</v>
      </c>
      <c r="Q5588" s="327">
        <v>7648</v>
      </c>
      <c r="R5588" s="326">
        <v>6.1980001628398902E-2</v>
      </c>
      <c r="S5588" s="325"/>
    </row>
    <row r="5589" spans="1:19" x14ac:dyDescent="0.25">
      <c r="A5589" t="s">
        <v>478</v>
      </c>
      <c r="B5589" t="s">
        <v>284</v>
      </c>
      <c r="C5589" t="s">
        <v>309</v>
      </c>
      <c r="D5589" t="s">
        <v>477</v>
      </c>
      <c r="E5589" t="s">
        <v>213</v>
      </c>
      <c r="F5589" t="s">
        <v>214</v>
      </c>
      <c r="G5589" s="133">
        <v>10</v>
      </c>
      <c r="H5589" t="s">
        <v>532</v>
      </c>
      <c r="I5589" t="s">
        <v>575</v>
      </c>
      <c r="J5589" t="s">
        <v>507</v>
      </c>
      <c r="K5589" s="327">
        <v>664</v>
      </c>
      <c r="L5589" s="326">
        <v>0.94451999664306641</v>
      </c>
      <c r="M5589" s="326">
        <v>0.97934997081756592</v>
      </c>
      <c r="N5589" s="327">
        <v>7086</v>
      </c>
      <c r="O5589" s="326">
        <v>0.91149997711181641</v>
      </c>
      <c r="P5589" s="326">
        <v>0.95627999305725098</v>
      </c>
      <c r="Q5589" s="327">
        <v>104728</v>
      </c>
      <c r="R5589" s="326">
        <v>0.84878998994827271</v>
      </c>
      <c r="S5589" s="325">
        <v>0.90487998723983765</v>
      </c>
    </row>
    <row r="5590" spans="1:19" x14ac:dyDescent="0.25">
      <c r="A5590" t="s">
        <v>478</v>
      </c>
      <c r="B5590" t="s">
        <v>284</v>
      </c>
      <c r="C5590" t="s">
        <v>309</v>
      </c>
      <c r="D5590" t="s">
        <v>477</v>
      </c>
      <c r="E5590" t="s">
        <v>213</v>
      </c>
      <c r="F5590" t="s">
        <v>214</v>
      </c>
      <c r="G5590" s="133">
        <v>10</v>
      </c>
      <c r="H5590" t="s">
        <v>532</v>
      </c>
      <c r="I5590" t="s">
        <v>576</v>
      </c>
      <c r="J5590" t="s">
        <v>485</v>
      </c>
      <c r="K5590" s="327">
        <v>0</v>
      </c>
      <c r="L5590" s="326">
        <v>0</v>
      </c>
      <c r="N5590" s="327">
        <v>0</v>
      </c>
      <c r="O5590" s="326">
        <v>0</v>
      </c>
      <c r="Q5590" s="327">
        <v>2</v>
      </c>
      <c r="R5590" s="326">
        <v>1.99999994947575E-5</v>
      </c>
      <c r="S5590" s="325">
        <v>0.5</v>
      </c>
    </row>
    <row r="5591" spans="1:19" x14ac:dyDescent="0.25">
      <c r="A5591" t="s">
        <v>478</v>
      </c>
      <c r="B5591" t="s">
        <v>284</v>
      </c>
      <c r="C5591" t="s">
        <v>309</v>
      </c>
      <c r="D5591" t="s">
        <v>477</v>
      </c>
      <c r="E5591" t="s">
        <v>213</v>
      </c>
      <c r="F5591" t="s">
        <v>214</v>
      </c>
      <c r="G5591" s="133">
        <v>10</v>
      </c>
      <c r="H5591" t="s">
        <v>532</v>
      </c>
      <c r="I5591" t="s">
        <v>576</v>
      </c>
      <c r="J5591" t="s">
        <v>484</v>
      </c>
      <c r="K5591" s="327">
        <v>0</v>
      </c>
      <c r="L5591" s="326">
        <v>0</v>
      </c>
      <c r="N5591" s="327">
        <v>0</v>
      </c>
      <c r="O5591" s="326">
        <v>0</v>
      </c>
      <c r="Q5591" s="327">
        <v>2</v>
      </c>
      <c r="R5591" s="326">
        <v>1.99999994947575E-5</v>
      </c>
      <c r="S5591" s="325">
        <v>0.5</v>
      </c>
    </row>
    <row r="5592" spans="1:19" x14ac:dyDescent="0.25">
      <c r="A5592" t="s">
        <v>478</v>
      </c>
      <c r="B5592" t="s">
        <v>284</v>
      </c>
      <c r="C5592" t="s">
        <v>309</v>
      </c>
      <c r="D5592" t="s">
        <v>477</v>
      </c>
      <c r="E5592" t="s">
        <v>213</v>
      </c>
      <c r="F5592" t="s">
        <v>214</v>
      </c>
      <c r="G5592">
        <v>10</v>
      </c>
      <c r="H5592" t="s">
        <v>532</v>
      </c>
      <c r="I5592" t="s">
        <v>576</v>
      </c>
      <c r="J5592" t="s">
        <v>438</v>
      </c>
      <c r="K5592" s="142">
        <v>703</v>
      </c>
      <c r="L5592" s="326">
        <v>1</v>
      </c>
      <c r="N5592" s="142">
        <v>7774</v>
      </c>
      <c r="O5592" s="326">
        <v>1</v>
      </c>
      <c r="Q5592" s="142">
        <v>123381</v>
      </c>
      <c r="R5592" s="326">
        <v>0.99997001886367798</v>
      </c>
    </row>
    <row r="5593" spans="1:19" x14ac:dyDescent="0.25">
      <c r="A5593" t="s">
        <v>478</v>
      </c>
      <c r="B5593" t="s">
        <v>284</v>
      </c>
      <c r="C5593" t="s">
        <v>309</v>
      </c>
      <c r="D5593" t="s">
        <v>477</v>
      </c>
      <c r="E5593" t="s">
        <v>213</v>
      </c>
      <c r="F5593" t="s">
        <v>214</v>
      </c>
      <c r="G5593">
        <v>10</v>
      </c>
      <c r="H5593" t="s">
        <v>532</v>
      </c>
      <c r="I5593" t="s">
        <v>504</v>
      </c>
      <c r="J5593" t="s">
        <v>506</v>
      </c>
      <c r="K5593" s="142">
        <v>17</v>
      </c>
      <c r="L5593" s="326">
        <v>2.4180000647902489E-2</v>
      </c>
      <c r="N5593" s="142">
        <v>572</v>
      </c>
      <c r="O5593" s="326">
        <v>7.3579996824264526E-2</v>
      </c>
      <c r="Q5593" s="142">
        <v>14319</v>
      </c>
      <c r="R5593" s="326">
        <v>0.11604999750852581</v>
      </c>
    </row>
    <row r="5594" spans="1:19" x14ac:dyDescent="0.25">
      <c r="A5594" t="s">
        <v>478</v>
      </c>
      <c r="B5594" t="s">
        <v>284</v>
      </c>
      <c r="C5594" t="s">
        <v>309</v>
      </c>
      <c r="D5594" t="s">
        <v>477</v>
      </c>
      <c r="E5594" t="s">
        <v>213</v>
      </c>
      <c r="F5594" t="s">
        <v>214</v>
      </c>
      <c r="G5594" s="133">
        <v>10</v>
      </c>
      <c r="H5594" t="s">
        <v>532</v>
      </c>
      <c r="I5594" t="s">
        <v>504</v>
      </c>
      <c r="J5594" t="s">
        <v>424</v>
      </c>
      <c r="K5594" s="327">
        <v>49</v>
      </c>
      <c r="L5594" s="326">
        <v>6.9700002670288086E-2</v>
      </c>
      <c r="M5594" s="326">
        <v>7.1429997682571411E-2</v>
      </c>
      <c r="N5594" s="327">
        <v>606</v>
      </c>
      <c r="O5594" s="326">
        <v>7.7950000762939453E-2</v>
      </c>
      <c r="P5594" s="326">
        <v>8.4140002727508545E-2</v>
      </c>
      <c r="Q5594" s="327">
        <v>13286</v>
      </c>
      <c r="R5594" s="326">
        <v>0.1076800003647804</v>
      </c>
      <c r="S5594" s="325">
        <v>0.12182000279426571</v>
      </c>
    </row>
    <row r="5595" spans="1:19" x14ac:dyDescent="0.25">
      <c r="A5595" t="s">
        <v>478</v>
      </c>
      <c r="B5595" t="s">
        <v>284</v>
      </c>
      <c r="C5595" t="s">
        <v>309</v>
      </c>
      <c r="D5595" t="s">
        <v>477</v>
      </c>
      <c r="E5595" t="s">
        <v>213</v>
      </c>
      <c r="F5595" t="s">
        <v>214</v>
      </c>
      <c r="G5595" s="133">
        <v>10</v>
      </c>
      <c r="H5595" t="s">
        <v>532</v>
      </c>
      <c r="I5595" t="s">
        <v>504</v>
      </c>
      <c r="J5595" t="s">
        <v>455</v>
      </c>
      <c r="K5595" s="327">
        <v>338</v>
      </c>
      <c r="L5595" s="326">
        <v>0.48080000281333918</v>
      </c>
      <c r="M5595" s="326">
        <v>0.49270999431610107</v>
      </c>
      <c r="N5595" s="327">
        <v>3007</v>
      </c>
      <c r="O5595" s="326">
        <v>0.38679999113082891</v>
      </c>
      <c r="P5595" s="326">
        <v>0.41751998662948608</v>
      </c>
      <c r="Q5595" s="327">
        <v>43045</v>
      </c>
      <c r="R5595" s="326">
        <v>0.34887000918388372</v>
      </c>
      <c r="S5595" s="325">
        <v>0.39467000961303711</v>
      </c>
    </row>
    <row r="5596" spans="1:19" x14ac:dyDescent="0.25">
      <c r="A5596" t="s">
        <v>478</v>
      </c>
      <c r="B5596" t="s">
        <v>284</v>
      </c>
      <c r="C5596" t="s">
        <v>309</v>
      </c>
      <c r="D5596" t="s">
        <v>477</v>
      </c>
      <c r="E5596" t="s">
        <v>213</v>
      </c>
      <c r="F5596" t="s">
        <v>214</v>
      </c>
      <c r="G5596" s="133">
        <v>10</v>
      </c>
      <c r="H5596" t="s">
        <v>532</v>
      </c>
      <c r="I5596" t="s">
        <v>504</v>
      </c>
      <c r="J5596" t="s">
        <v>505</v>
      </c>
      <c r="K5596" s="327">
        <v>259</v>
      </c>
      <c r="L5596" s="326">
        <v>0.36842000484466553</v>
      </c>
      <c r="M5596" s="326">
        <v>0.37755000591278082</v>
      </c>
      <c r="N5596" s="327">
        <v>2933</v>
      </c>
      <c r="O5596" s="326">
        <v>0.37727999687194819</v>
      </c>
      <c r="P5596" s="326">
        <v>0.40724998712539667</v>
      </c>
      <c r="Q5596" s="327">
        <v>42835</v>
      </c>
      <c r="R5596" s="326">
        <v>0.34716999530792242</v>
      </c>
      <c r="S5596" s="325">
        <v>0.39274001121521002</v>
      </c>
    </row>
    <row r="5597" spans="1:19" x14ac:dyDescent="0.25">
      <c r="A5597" t="s">
        <v>478</v>
      </c>
      <c r="B5597" t="s">
        <v>284</v>
      </c>
      <c r="C5597" t="s">
        <v>309</v>
      </c>
      <c r="D5597" t="s">
        <v>477</v>
      </c>
      <c r="E5597" t="s">
        <v>213</v>
      </c>
      <c r="F5597" t="s">
        <v>214</v>
      </c>
      <c r="G5597">
        <v>10</v>
      </c>
      <c r="H5597" t="s">
        <v>532</v>
      </c>
      <c r="I5597" t="s">
        <v>504</v>
      </c>
      <c r="J5597" t="s">
        <v>503</v>
      </c>
      <c r="K5597" s="142">
        <v>40</v>
      </c>
      <c r="L5597" s="326">
        <v>5.6899998337030411E-2</v>
      </c>
      <c r="M5597" s="326">
        <v>5.8309998363256448E-2</v>
      </c>
      <c r="N5597" s="142">
        <v>656</v>
      </c>
      <c r="O5597" s="326">
        <v>8.4380000829696655E-2</v>
      </c>
      <c r="P5597" s="326">
        <v>9.1090001165866852E-2</v>
      </c>
      <c r="Q5597" s="142">
        <v>9900</v>
      </c>
      <c r="R5597" s="326">
        <v>8.0239996314048767E-2</v>
      </c>
      <c r="S5597" s="326">
        <v>9.0769998729228973E-2</v>
      </c>
    </row>
    <row r="5598" spans="1:19" x14ac:dyDescent="0.25">
      <c r="A5598" t="s">
        <v>478</v>
      </c>
      <c r="B5598" t="s">
        <v>284</v>
      </c>
      <c r="C5598" t="s">
        <v>309</v>
      </c>
      <c r="D5598" t="s">
        <v>477</v>
      </c>
      <c r="E5598" t="s">
        <v>213</v>
      </c>
      <c r="F5598" t="s">
        <v>214</v>
      </c>
      <c r="G5598" s="133">
        <v>10</v>
      </c>
      <c r="H5598" t="s">
        <v>532</v>
      </c>
      <c r="I5598" t="s">
        <v>501</v>
      </c>
      <c r="J5598" t="s">
        <v>502</v>
      </c>
      <c r="K5598" s="327">
        <v>17</v>
      </c>
      <c r="L5598" s="326">
        <v>2.4180000647902489E-2</v>
      </c>
      <c r="N5598" s="327">
        <v>572</v>
      </c>
      <c r="O5598" s="326">
        <v>7.3579996824264526E-2</v>
      </c>
      <c r="Q5598" s="327">
        <v>14319</v>
      </c>
      <c r="R5598" s="326">
        <v>0.11604999750852581</v>
      </c>
      <c r="S5598" s="325"/>
    </row>
    <row r="5599" spans="1:19" x14ac:dyDescent="0.25">
      <c r="A5599" t="s">
        <v>478</v>
      </c>
      <c r="B5599" t="s">
        <v>284</v>
      </c>
      <c r="C5599" t="s">
        <v>309</v>
      </c>
      <c r="D5599" t="s">
        <v>477</v>
      </c>
      <c r="E5599" t="s">
        <v>213</v>
      </c>
      <c r="F5599" t="s">
        <v>214</v>
      </c>
      <c r="G5599" s="133">
        <v>10</v>
      </c>
      <c r="H5599" t="s">
        <v>532</v>
      </c>
      <c r="I5599" t="s">
        <v>501</v>
      </c>
      <c r="J5599" t="s">
        <v>500</v>
      </c>
      <c r="K5599" s="327">
        <v>686</v>
      </c>
      <c r="L5599" s="326">
        <v>0.97582000494003296</v>
      </c>
      <c r="M5599" s="326">
        <v>1</v>
      </c>
      <c r="N5599" s="327">
        <v>7202</v>
      </c>
      <c r="O5599" s="326">
        <v>0.92641997337341309</v>
      </c>
      <c r="P5599" s="326">
        <v>1</v>
      </c>
      <c r="Q5599" s="327">
        <v>109066</v>
      </c>
      <c r="R5599" s="326">
        <v>0.88394999504089355</v>
      </c>
      <c r="S5599" s="325">
        <v>1</v>
      </c>
    </row>
    <row r="5600" spans="1:19" x14ac:dyDescent="0.25">
      <c r="A5600" t="s">
        <v>478</v>
      </c>
      <c r="B5600" t="s">
        <v>284</v>
      </c>
      <c r="C5600" t="s">
        <v>309</v>
      </c>
      <c r="D5600" t="s">
        <v>477</v>
      </c>
      <c r="E5600" t="s">
        <v>213</v>
      </c>
      <c r="F5600" t="s">
        <v>214</v>
      </c>
      <c r="G5600">
        <v>10</v>
      </c>
      <c r="H5600" t="s">
        <v>532</v>
      </c>
      <c r="I5600" t="s">
        <v>577</v>
      </c>
      <c r="J5600" t="s">
        <v>493</v>
      </c>
      <c r="K5600" s="142">
        <v>35</v>
      </c>
      <c r="L5600" s="326">
        <v>4.9789998680353158E-2</v>
      </c>
      <c r="N5600" s="142">
        <v>2106</v>
      </c>
      <c r="O5600" s="326">
        <v>0.27090001106262213</v>
      </c>
      <c r="Q5600" s="142">
        <v>45663</v>
      </c>
      <c r="R5600" s="326">
        <v>0.37009000778198242</v>
      </c>
    </row>
    <row r="5601" spans="1:19" x14ac:dyDescent="0.25">
      <c r="A5601" t="s">
        <v>478</v>
      </c>
      <c r="B5601" t="s">
        <v>284</v>
      </c>
      <c r="C5601" t="s">
        <v>309</v>
      </c>
      <c r="D5601" t="s">
        <v>477</v>
      </c>
      <c r="E5601" t="s">
        <v>213</v>
      </c>
      <c r="F5601" t="s">
        <v>214</v>
      </c>
      <c r="G5601" s="133">
        <v>10</v>
      </c>
      <c r="H5601" t="s">
        <v>532</v>
      </c>
      <c r="I5601" t="s">
        <v>577</v>
      </c>
      <c r="J5601" t="s">
        <v>492</v>
      </c>
      <c r="K5601" s="327">
        <v>509</v>
      </c>
      <c r="L5601" s="326">
        <v>0.72403997182846069</v>
      </c>
      <c r="M5601" s="326">
        <v>0.76197999715805054</v>
      </c>
      <c r="N5601" s="327">
        <v>4163</v>
      </c>
      <c r="O5601" s="326">
        <v>0.53549998998641968</v>
      </c>
      <c r="P5601" s="326">
        <v>0.73447000980377197</v>
      </c>
      <c r="Q5601" s="327">
        <v>63272</v>
      </c>
      <c r="R5601" s="326">
        <v>0.51279997825622559</v>
      </c>
      <c r="S5601" s="325">
        <v>0.81407999992370605</v>
      </c>
    </row>
    <row r="5602" spans="1:19" x14ac:dyDescent="0.25">
      <c r="A5602" t="s">
        <v>478</v>
      </c>
      <c r="B5602" t="s">
        <v>284</v>
      </c>
      <c r="C5602" t="s">
        <v>309</v>
      </c>
      <c r="D5602" t="s">
        <v>477</v>
      </c>
      <c r="E5602" t="s">
        <v>213</v>
      </c>
      <c r="F5602" t="s">
        <v>214</v>
      </c>
      <c r="G5602" s="133">
        <v>10</v>
      </c>
      <c r="H5602" t="s">
        <v>532</v>
      </c>
      <c r="I5602" t="s">
        <v>577</v>
      </c>
      <c r="J5602" t="s">
        <v>491</v>
      </c>
      <c r="K5602" s="327">
        <v>79</v>
      </c>
      <c r="L5602" s="326">
        <v>0.11237999796867371</v>
      </c>
      <c r="M5602" s="326">
        <v>0.1182600036263466</v>
      </c>
      <c r="N5602" s="327">
        <v>987</v>
      </c>
      <c r="O5602" s="326">
        <v>0.12695999443531039</v>
      </c>
      <c r="P5602" s="326">
        <v>0.1741400063037872</v>
      </c>
      <c r="Q5602" s="327">
        <v>9186</v>
      </c>
      <c r="R5602" s="326">
        <v>7.4450001120567322E-2</v>
      </c>
      <c r="S5602" s="325">
        <v>0.11818999797105791</v>
      </c>
    </row>
    <row r="5603" spans="1:19" x14ac:dyDescent="0.25">
      <c r="A5603" t="s">
        <v>478</v>
      </c>
      <c r="B5603" t="s">
        <v>284</v>
      </c>
      <c r="C5603" t="s">
        <v>309</v>
      </c>
      <c r="D5603" t="s">
        <v>477</v>
      </c>
      <c r="E5603" t="s">
        <v>213</v>
      </c>
      <c r="F5603" t="s">
        <v>214</v>
      </c>
      <c r="G5603" s="133">
        <v>10</v>
      </c>
      <c r="H5603" t="s">
        <v>532</v>
      </c>
      <c r="I5603" t="s">
        <v>577</v>
      </c>
      <c r="J5603" t="s">
        <v>490</v>
      </c>
      <c r="K5603" s="327">
        <v>44</v>
      </c>
      <c r="L5603" s="326">
        <v>6.259000301361084E-2</v>
      </c>
      <c r="M5603" s="326">
        <v>6.5870001912117004E-2</v>
      </c>
      <c r="N5603" s="327">
        <v>296</v>
      </c>
      <c r="O5603" s="326">
        <v>3.8079999387264252E-2</v>
      </c>
      <c r="P5603" s="326">
        <v>5.2220001816749573E-2</v>
      </c>
      <c r="Q5603" s="327">
        <v>3071</v>
      </c>
      <c r="R5603" s="326">
        <v>2.489000000059605E-2</v>
      </c>
      <c r="S5603" s="325">
        <v>3.9510000497102737E-2</v>
      </c>
    </row>
    <row r="5604" spans="1:19" x14ac:dyDescent="0.25">
      <c r="A5604" t="s">
        <v>478</v>
      </c>
      <c r="B5604" t="s">
        <v>284</v>
      </c>
      <c r="C5604" t="s">
        <v>309</v>
      </c>
      <c r="D5604" t="s">
        <v>477</v>
      </c>
      <c r="E5604" t="s">
        <v>213</v>
      </c>
      <c r="F5604" t="s">
        <v>214</v>
      </c>
      <c r="G5604" s="133">
        <v>10</v>
      </c>
      <c r="H5604" t="s">
        <v>532</v>
      </c>
      <c r="I5604" t="s">
        <v>577</v>
      </c>
      <c r="J5604" t="s">
        <v>489</v>
      </c>
      <c r="K5604" s="327">
        <v>24</v>
      </c>
      <c r="L5604" s="326">
        <v>3.4139998257160187E-2</v>
      </c>
      <c r="M5604" s="326">
        <v>3.5930000245571143E-2</v>
      </c>
      <c r="N5604" s="327">
        <v>194</v>
      </c>
      <c r="O5604" s="326">
        <v>2.4949999526143071E-2</v>
      </c>
      <c r="P5604" s="326">
        <v>3.4230001270771027E-2</v>
      </c>
      <c r="Q5604" s="327">
        <v>1819</v>
      </c>
      <c r="R5604" s="326">
        <v>1.473999954760075E-2</v>
      </c>
      <c r="S5604" s="325">
        <v>2.339999936521053E-2</v>
      </c>
    </row>
    <row r="5605" spans="1:19" x14ac:dyDescent="0.25">
      <c r="A5605" t="s">
        <v>478</v>
      </c>
      <c r="B5605" t="s">
        <v>284</v>
      </c>
      <c r="C5605" t="s">
        <v>309</v>
      </c>
      <c r="D5605" t="s">
        <v>477</v>
      </c>
      <c r="E5605" t="s">
        <v>213</v>
      </c>
      <c r="F5605" t="s">
        <v>214</v>
      </c>
      <c r="G5605" s="133">
        <v>10</v>
      </c>
      <c r="H5605" t="s">
        <v>532</v>
      </c>
      <c r="I5605" t="s">
        <v>577</v>
      </c>
      <c r="J5605" t="s">
        <v>488</v>
      </c>
      <c r="K5605" s="327">
        <v>12</v>
      </c>
      <c r="L5605" s="326">
        <v>1.706999912858009E-2</v>
      </c>
      <c r="M5605" s="326">
        <v>1.7960000783205029E-2</v>
      </c>
      <c r="N5605" s="327">
        <v>28</v>
      </c>
      <c r="O5605" s="326">
        <v>3.599999938160181E-3</v>
      </c>
      <c r="P5605" s="326">
        <v>4.9399998970329762E-3</v>
      </c>
      <c r="Q5605" s="327">
        <v>374</v>
      </c>
      <c r="R5605" s="326">
        <v>3.03000002168119E-3</v>
      </c>
      <c r="S5605" s="325">
        <v>4.8099998384714127E-3</v>
      </c>
    </row>
    <row r="5606" spans="1:19" x14ac:dyDescent="0.25">
      <c r="A5606" t="s">
        <v>478</v>
      </c>
      <c r="B5606" t="s">
        <v>284</v>
      </c>
      <c r="C5606" t="s">
        <v>309</v>
      </c>
      <c r="D5606" t="s">
        <v>477</v>
      </c>
      <c r="E5606" t="s">
        <v>213</v>
      </c>
      <c r="F5606" t="s">
        <v>214</v>
      </c>
      <c r="G5606" s="133">
        <v>10</v>
      </c>
      <c r="H5606" t="s">
        <v>532</v>
      </c>
      <c r="I5606" t="s">
        <v>499</v>
      </c>
      <c r="J5606" t="s">
        <v>261</v>
      </c>
      <c r="K5606" s="327">
        <v>701</v>
      </c>
      <c r="L5606" s="326">
        <v>0.99716001749038696</v>
      </c>
      <c r="N5606" s="327">
        <v>7726</v>
      </c>
      <c r="O5606" s="326">
        <v>0.99383002519607544</v>
      </c>
      <c r="Q5606" s="327">
        <v>122496</v>
      </c>
      <c r="R5606" s="326">
        <v>0.99278998374938965</v>
      </c>
      <c r="S5606" s="325"/>
    </row>
    <row r="5607" spans="1:19" x14ac:dyDescent="0.25">
      <c r="A5607" t="s">
        <v>478</v>
      </c>
      <c r="B5607" t="s">
        <v>284</v>
      </c>
      <c r="C5607" t="s">
        <v>309</v>
      </c>
      <c r="D5607" t="s">
        <v>477</v>
      </c>
      <c r="E5607" t="s">
        <v>213</v>
      </c>
      <c r="F5607" t="s">
        <v>214</v>
      </c>
      <c r="G5607">
        <v>10</v>
      </c>
      <c r="H5607" t="s">
        <v>532</v>
      </c>
      <c r="I5607" t="s">
        <v>499</v>
      </c>
      <c r="J5607" t="s">
        <v>262</v>
      </c>
      <c r="K5607" s="142">
        <v>2</v>
      </c>
      <c r="L5607" s="326">
        <v>2.8399999719113111E-3</v>
      </c>
      <c r="N5607" s="142">
        <v>48</v>
      </c>
      <c r="O5607" s="326">
        <v>6.1699999496340752E-3</v>
      </c>
      <c r="Q5607" s="142">
        <v>889</v>
      </c>
      <c r="R5607" s="326">
        <v>7.2099999524652958E-3</v>
      </c>
    </row>
    <row r="5608" spans="1:19" x14ac:dyDescent="0.25">
      <c r="A5608" t="s">
        <v>478</v>
      </c>
      <c r="B5608" t="s">
        <v>284</v>
      </c>
      <c r="C5608" t="s">
        <v>309</v>
      </c>
      <c r="D5608" t="s">
        <v>477</v>
      </c>
      <c r="E5608" t="s">
        <v>213</v>
      </c>
      <c r="F5608" t="s">
        <v>214</v>
      </c>
      <c r="G5608">
        <v>10</v>
      </c>
      <c r="H5608" t="s">
        <v>532</v>
      </c>
      <c r="I5608" t="s">
        <v>578</v>
      </c>
      <c r="J5608" t="s">
        <v>498</v>
      </c>
      <c r="K5608" s="142">
        <v>19</v>
      </c>
      <c r="L5608" s="326">
        <v>2.703000046312809E-2</v>
      </c>
      <c r="N5608" s="142">
        <v>745</v>
      </c>
      <c r="O5608" s="326">
        <v>9.5830000936985016E-2</v>
      </c>
      <c r="Q5608" s="142">
        <v>17871</v>
      </c>
      <c r="R5608" s="326">
        <v>0.1448400020599365</v>
      </c>
    </row>
    <row r="5609" spans="1:19" x14ac:dyDescent="0.25">
      <c r="A5609" t="s">
        <v>478</v>
      </c>
      <c r="B5609" t="s">
        <v>284</v>
      </c>
      <c r="C5609" t="s">
        <v>309</v>
      </c>
      <c r="D5609" t="s">
        <v>477</v>
      </c>
      <c r="E5609" t="s">
        <v>213</v>
      </c>
      <c r="F5609" t="s">
        <v>214</v>
      </c>
      <c r="G5609" s="133">
        <v>10</v>
      </c>
      <c r="H5609" t="s">
        <v>532</v>
      </c>
      <c r="I5609" t="s">
        <v>578</v>
      </c>
      <c r="J5609" t="s">
        <v>497</v>
      </c>
      <c r="K5609" s="327">
        <v>103</v>
      </c>
      <c r="L5609" s="326">
        <v>0.14651000499725339</v>
      </c>
      <c r="N5609" s="327">
        <v>1347</v>
      </c>
      <c r="O5609" s="326">
        <v>0.17327000200748441</v>
      </c>
      <c r="Q5609" s="327">
        <v>21943</v>
      </c>
      <c r="R5609" s="326">
        <v>0.17783999443054199</v>
      </c>
      <c r="S5609" s="325"/>
    </row>
    <row r="5610" spans="1:19" x14ac:dyDescent="0.25">
      <c r="A5610" t="s">
        <v>478</v>
      </c>
      <c r="B5610" t="s">
        <v>284</v>
      </c>
      <c r="C5610" t="s">
        <v>309</v>
      </c>
      <c r="D5610" t="s">
        <v>477</v>
      </c>
      <c r="E5610" t="s">
        <v>213</v>
      </c>
      <c r="F5610" t="s">
        <v>214</v>
      </c>
      <c r="G5610" s="133">
        <v>10</v>
      </c>
      <c r="H5610" t="s">
        <v>532</v>
      </c>
      <c r="I5610" t="s">
        <v>578</v>
      </c>
      <c r="J5610" t="s">
        <v>496</v>
      </c>
      <c r="K5610" s="327">
        <v>264</v>
      </c>
      <c r="L5610" s="326">
        <v>0.37553000450134277</v>
      </c>
      <c r="N5610" s="327">
        <v>2275</v>
      </c>
      <c r="O5610" s="326">
        <v>0.29264000058174128</v>
      </c>
      <c r="Q5610" s="327">
        <v>25988</v>
      </c>
      <c r="R5610" s="326">
        <v>0.21062999963760379</v>
      </c>
      <c r="S5610" s="325"/>
    </row>
    <row r="5611" spans="1:19" x14ac:dyDescent="0.25">
      <c r="A5611" t="s">
        <v>478</v>
      </c>
      <c r="B5611" t="s">
        <v>284</v>
      </c>
      <c r="C5611" t="s">
        <v>309</v>
      </c>
      <c r="D5611" t="s">
        <v>477</v>
      </c>
      <c r="E5611" t="s">
        <v>213</v>
      </c>
      <c r="F5611" t="s">
        <v>214</v>
      </c>
      <c r="G5611" s="133">
        <v>10</v>
      </c>
      <c r="H5611" t="s">
        <v>532</v>
      </c>
      <c r="I5611" t="s">
        <v>578</v>
      </c>
      <c r="J5611" t="s">
        <v>495</v>
      </c>
      <c r="K5611" s="327">
        <v>211</v>
      </c>
      <c r="L5611" s="326">
        <v>0.30013999342918402</v>
      </c>
      <c r="N5611" s="327">
        <v>1787</v>
      </c>
      <c r="O5611" s="326">
        <v>0.22987000644207001</v>
      </c>
      <c r="Q5611" s="327">
        <v>27975</v>
      </c>
      <c r="R5611" s="326">
        <v>0.22673000395298001</v>
      </c>
      <c r="S5611" s="325"/>
    </row>
    <row r="5612" spans="1:19" x14ac:dyDescent="0.25">
      <c r="A5612" t="s">
        <v>478</v>
      </c>
      <c r="B5612" t="s">
        <v>284</v>
      </c>
      <c r="C5612" t="s">
        <v>309</v>
      </c>
      <c r="D5612" t="s">
        <v>477</v>
      </c>
      <c r="E5612" t="s">
        <v>213</v>
      </c>
      <c r="F5612" t="s">
        <v>214</v>
      </c>
      <c r="G5612" s="133">
        <v>10</v>
      </c>
      <c r="H5612" t="s">
        <v>532</v>
      </c>
      <c r="I5612" t="s">
        <v>578</v>
      </c>
      <c r="J5612" t="s">
        <v>494</v>
      </c>
      <c r="K5612" s="327">
        <v>106</v>
      </c>
      <c r="L5612" s="326">
        <v>0.15078000724315641</v>
      </c>
      <c r="N5612" s="327">
        <v>1620</v>
      </c>
      <c r="O5612" s="326">
        <v>0.2083899974822998</v>
      </c>
      <c r="Q5612" s="327">
        <v>29608</v>
      </c>
      <c r="R5612" s="326">
        <v>0.23995999991893771</v>
      </c>
      <c r="S5612" s="325"/>
    </row>
    <row r="5613" spans="1:19" x14ac:dyDescent="0.25">
      <c r="A5613" t="s">
        <v>478</v>
      </c>
      <c r="B5613" t="s">
        <v>284</v>
      </c>
      <c r="C5613" t="s">
        <v>309</v>
      </c>
      <c r="D5613" t="s">
        <v>477</v>
      </c>
      <c r="E5613" t="s">
        <v>213</v>
      </c>
      <c r="F5613" t="s">
        <v>214</v>
      </c>
      <c r="G5613" s="133">
        <v>10</v>
      </c>
      <c r="H5613" t="s">
        <v>532</v>
      </c>
      <c r="I5613" t="s">
        <v>476</v>
      </c>
      <c r="J5613" t="s">
        <v>482</v>
      </c>
      <c r="K5613" s="327">
        <v>518</v>
      </c>
      <c r="L5613" s="326">
        <v>0.73684000968933105</v>
      </c>
      <c r="M5613" s="326">
        <v>0.75620001554489136</v>
      </c>
      <c r="N5613" s="327">
        <v>5801</v>
      </c>
      <c r="O5613" s="326">
        <v>0.74620997905731201</v>
      </c>
      <c r="P5613" s="326">
        <v>0.78539997339248657</v>
      </c>
      <c r="Q5613" s="327">
        <v>91484</v>
      </c>
      <c r="R5613" s="326">
        <v>0.74145001173019409</v>
      </c>
      <c r="S5613" s="325">
        <v>0.77395999431610107</v>
      </c>
    </row>
    <row r="5614" spans="1:19" x14ac:dyDescent="0.25">
      <c r="A5614" t="s">
        <v>478</v>
      </c>
      <c r="B5614" t="s">
        <v>284</v>
      </c>
      <c r="C5614" t="s">
        <v>309</v>
      </c>
      <c r="D5614" t="s">
        <v>477</v>
      </c>
      <c r="E5614" t="s">
        <v>213</v>
      </c>
      <c r="F5614" t="s">
        <v>214</v>
      </c>
      <c r="G5614" s="133">
        <v>10</v>
      </c>
      <c r="H5614" t="s">
        <v>532</v>
      </c>
      <c r="I5614" t="s">
        <v>476</v>
      </c>
      <c r="J5614" t="s">
        <v>481</v>
      </c>
      <c r="K5614" s="327">
        <v>74</v>
      </c>
      <c r="L5614" s="326">
        <v>0.1052599996328354</v>
      </c>
      <c r="M5614" s="326">
        <v>0.10802999883890151</v>
      </c>
      <c r="N5614" s="327">
        <v>762</v>
      </c>
      <c r="O5614" s="326">
        <v>9.8020002245903015E-2</v>
      </c>
      <c r="P5614" s="326">
        <v>0.1031700000166893</v>
      </c>
      <c r="Q5614" s="327">
        <v>12086</v>
      </c>
      <c r="R5614" s="326">
        <v>9.7949996590614319E-2</v>
      </c>
      <c r="S5614" s="325">
        <v>0.1022500023245811</v>
      </c>
    </row>
    <row r="5615" spans="1:19" x14ac:dyDescent="0.25">
      <c r="A5615" t="s">
        <v>478</v>
      </c>
      <c r="B5615" t="s">
        <v>284</v>
      </c>
      <c r="C5615" t="s">
        <v>309</v>
      </c>
      <c r="D5615" t="s">
        <v>477</v>
      </c>
      <c r="E5615" t="s">
        <v>213</v>
      </c>
      <c r="F5615" t="s">
        <v>214</v>
      </c>
      <c r="G5615" s="133">
        <v>10</v>
      </c>
      <c r="H5615" t="s">
        <v>532</v>
      </c>
      <c r="I5615" t="s">
        <v>476</v>
      </c>
      <c r="J5615" t="s">
        <v>480</v>
      </c>
      <c r="K5615" s="327">
        <v>59</v>
      </c>
      <c r="L5615" s="326">
        <v>8.393000066280365E-2</v>
      </c>
      <c r="M5615" s="326">
        <v>8.6130000650882721E-2</v>
      </c>
      <c r="N5615" s="327">
        <v>488</v>
      </c>
      <c r="O5615" s="326">
        <v>6.2770001590251923E-2</v>
      </c>
      <c r="P5615" s="326">
        <v>6.6069997847080231E-2</v>
      </c>
      <c r="Q5615" s="327">
        <v>8487</v>
      </c>
      <c r="R5615" s="326">
        <v>6.8779997527599335E-2</v>
      </c>
      <c r="S5615" s="325">
        <v>7.1800000965595245E-2</v>
      </c>
    </row>
    <row r="5616" spans="1:19" x14ac:dyDescent="0.25">
      <c r="A5616" t="s">
        <v>478</v>
      </c>
      <c r="B5616" t="s">
        <v>284</v>
      </c>
      <c r="C5616" t="s">
        <v>309</v>
      </c>
      <c r="D5616" t="s">
        <v>477</v>
      </c>
      <c r="E5616" t="s">
        <v>213</v>
      </c>
      <c r="F5616" t="s">
        <v>214</v>
      </c>
      <c r="G5616" s="133">
        <v>10</v>
      </c>
      <c r="H5616" t="s">
        <v>532</v>
      </c>
      <c r="I5616" t="s">
        <v>476</v>
      </c>
      <c r="J5616" t="s">
        <v>479</v>
      </c>
      <c r="K5616" s="327">
        <v>18</v>
      </c>
      <c r="L5616" s="326">
        <v>2.5599999353289601E-2</v>
      </c>
      <c r="N5616" s="327">
        <v>388</v>
      </c>
      <c r="O5616" s="326">
        <v>4.9910001456737518E-2</v>
      </c>
      <c r="Q5616" s="327">
        <v>5183</v>
      </c>
      <c r="R5616" s="326">
        <v>4.2010001838207238E-2</v>
      </c>
      <c r="S5616" s="325"/>
    </row>
    <row r="5617" spans="1:19" x14ac:dyDescent="0.25">
      <c r="A5617" t="s">
        <v>478</v>
      </c>
      <c r="B5617" t="s">
        <v>284</v>
      </c>
      <c r="C5617" t="s">
        <v>309</v>
      </c>
      <c r="D5617" t="s">
        <v>477</v>
      </c>
      <c r="E5617" t="s">
        <v>213</v>
      </c>
      <c r="F5617" t="s">
        <v>214</v>
      </c>
      <c r="G5617" s="133">
        <v>10</v>
      </c>
      <c r="H5617" t="s">
        <v>532</v>
      </c>
      <c r="I5617" t="s">
        <v>476</v>
      </c>
      <c r="J5617" t="s">
        <v>475</v>
      </c>
      <c r="K5617" s="327">
        <v>34</v>
      </c>
      <c r="L5617" s="326">
        <v>4.8360001295804977E-2</v>
      </c>
      <c r="M5617" s="326">
        <v>4.9639999866485603E-2</v>
      </c>
      <c r="N5617" s="327">
        <v>335</v>
      </c>
      <c r="O5617" s="326">
        <v>4.3090000748634338E-2</v>
      </c>
      <c r="P5617" s="326">
        <v>4.5359998941421509E-2</v>
      </c>
      <c r="Q5617" s="327">
        <v>6145</v>
      </c>
      <c r="R5617" s="326">
        <v>4.9800001084804528E-2</v>
      </c>
      <c r="S5617" s="325">
        <v>5.1989998668432243E-2</v>
      </c>
    </row>
    <row r="5618" spans="1:19" x14ac:dyDescent="0.25">
      <c r="A5618" t="s">
        <v>478</v>
      </c>
      <c r="B5618" t="s">
        <v>284</v>
      </c>
      <c r="C5618" t="s">
        <v>309</v>
      </c>
      <c r="D5618" t="s">
        <v>477</v>
      </c>
      <c r="E5618" t="s">
        <v>215</v>
      </c>
      <c r="F5618" t="s">
        <v>216</v>
      </c>
      <c r="G5618" s="133">
        <v>12</v>
      </c>
      <c r="H5618" t="s">
        <v>247</v>
      </c>
      <c r="I5618" t="s">
        <v>525</v>
      </c>
      <c r="J5618" t="s">
        <v>530</v>
      </c>
      <c r="K5618" s="327">
        <v>2</v>
      </c>
      <c r="L5618" s="326">
        <v>7.2200000286102286E-3</v>
      </c>
      <c r="N5618" s="327">
        <v>30</v>
      </c>
      <c r="O5618" s="326">
        <v>9.6899997442960739E-3</v>
      </c>
      <c r="Q5618" s="327">
        <v>595</v>
      </c>
      <c r="R5618" s="326">
        <v>4.8199999146163464E-3</v>
      </c>
      <c r="S5618" s="325"/>
    </row>
    <row r="5619" spans="1:19" x14ac:dyDescent="0.25">
      <c r="A5619" t="s">
        <v>478</v>
      </c>
      <c r="B5619" t="s">
        <v>284</v>
      </c>
      <c r="C5619" t="s">
        <v>309</v>
      </c>
      <c r="D5619" t="s">
        <v>477</v>
      </c>
      <c r="E5619" t="s">
        <v>215</v>
      </c>
      <c r="F5619" t="s">
        <v>216</v>
      </c>
      <c r="G5619" s="133">
        <v>12</v>
      </c>
      <c r="H5619" t="s">
        <v>247</v>
      </c>
      <c r="I5619" t="s">
        <v>525</v>
      </c>
      <c r="J5619" t="s">
        <v>529</v>
      </c>
      <c r="K5619" s="327">
        <v>21</v>
      </c>
      <c r="L5619" s="326">
        <v>7.581000030040741E-2</v>
      </c>
      <c r="N5619" s="327">
        <v>171</v>
      </c>
      <c r="O5619" s="326">
        <v>5.5250000208616257E-2</v>
      </c>
      <c r="Q5619" s="327">
        <v>4962</v>
      </c>
      <c r="R5619" s="326">
        <v>4.0219999849796302E-2</v>
      </c>
      <c r="S5619" s="325"/>
    </row>
    <row r="5620" spans="1:19" x14ac:dyDescent="0.25">
      <c r="A5620" t="s">
        <v>478</v>
      </c>
      <c r="B5620" t="s">
        <v>284</v>
      </c>
      <c r="C5620" t="s">
        <v>309</v>
      </c>
      <c r="D5620" t="s">
        <v>477</v>
      </c>
      <c r="E5620" t="s">
        <v>215</v>
      </c>
      <c r="F5620" t="s">
        <v>216</v>
      </c>
      <c r="G5620">
        <v>12</v>
      </c>
      <c r="H5620" t="s">
        <v>247</v>
      </c>
      <c r="I5620" t="s">
        <v>525</v>
      </c>
      <c r="J5620" t="s">
        <v>528</v>
      </c>
      <c r="K5620" s="142">
        <v>50</v>
      </c>
      <c r="L5620" s="326">
        <v>0.18050999939441681</v>
      </c>
      <c r="N5620" s="142">
        <v>457</v>
      </c>
      <c r="O5620" s="326">
        <v>0.14766000211238861</v>
      </c>
      <c r="Q5620" s="142">
        <v>15699</v>
      </c>
      <c r="R5620" s="326">
        <v>0.12724000215530401</v>
      </c>
    </row>
    <row r="5621" spans="1:19" x14ac:dyDescent="0.25">
      <c r="A5621" t="s">
        <v>478</v>
      </c>
      <c r="B5621" t="s">
        <v>284</v>
      </c>
      <c r="C5621" t="s">
        <v>309</v>
      </c>
      <c r="D5621" t="s">
        <v>477</v>
      </c>
      <c r="E5621" t="s">
        <v>215</v>
      </c>
      <c r="F5621" t="s">
        <v>216</v>
      </c>
      <c r="G5621" s="133">
        <v>12</v>
      </c>
      <c r="H5621" t="s">
        <v>247</v>
      </c>
      <c r="I5621" t="s">
        <v>525</v>
      </c>
      <c r="J5621" t="s">
        <v>527</v>
      </c>
      <c r="K5621" s="327">
        <v>68</v>
      </c>
      <c r="L5621" s="326">
        <v>0.2454899996519089</v>
      </c>
      <c r="N5621" s="327">
        <v>819</v>
      </c>
      <c r="O5621" s="326">
        <v>0.26462000608444208</v>
      </c>
      <c r="Q5621" s="327">
        <v>30576</v>
      </c>
      <c r="R5621" s="326">
        <v>0.2478100061416626</v>
      </c>
      <c r="S5621" s="325"/>
    </row>
    <row r="5622" spans="1:19" x14ac:dyDescent="0.25">
      <c r="A5622" t="s">
        <v>478</v>
      </c>
      <c r="B5622" t="s">
        <v>284</v>
      </c>
      <c r="C5622" t="s">
        <v>309</v>
      </c>
      <c r="D5622" t="s">
        <v>477</v>
      </c>
      <c r="E5622" t="s">
        <v>215</v>
      </c>
      <c r="F5622" t="s">
        <v>216</v>
      </c>
      <c r="G5622">
        <v>12</v>
      </c>
      <c r="H5622" t="s">
        <v>247</v>
      </c>
      <c r="I5622" t="s">
        <v>525</v>
      </c>
      <c r="J5622" t="s">
        <v>526</v>
      </c>
      <c r="K5622" s="142">
        <v>60</v>
      </c>
      <c r="L5622" s="326">
        <v>0.21660999953746801</v>
      </c>
      <c r="N5622" s="142">
        <v>815</v>
      </c>
      <c r="O5622" s="326">
        <v>0.26333001255989069</v>
      </c>
      <c r="Q5622" s="142">
        <v>30917</v>
      </c>
      <c r="R5622" s="326">
        <v>0.25056999921798712</v>
      </c>
    </row>
    <row r="5623" spans="1:19" x14ac:dyDescent="0.25">
      <c r="A5623" t="s">
        <v>478</v>
      </c>
      <c r="B5623" t="s">
        <v>284</v>
      </c>
      <c r="C5623" t="s">
        <v>309</v>
      </c>
      <c r="D5623" t="s">
        <v>477</v>
      </c>
      <c r="E5623" t="s">
        <v>215</v>
      </c>
      <c r="F5623" t="s">
        <v>216</v>
      </c>
      <c r="G5623" s="133">
        <v>12</v>
      </c>
      <c r="H5623" t="s">
        <v>247</v>
      </c>
      <c r="I5623" t="s">
        <v>525</v>
      </c>
      <c r="J5623" t="s">
        <v>259</v>
      </c>
      <c r="K5623" s="327">
        <v>41</v>
      </c>
      <c r="L5623" s="326">
        <v>0.1480100005865097</v>
      </c>
      <c r="N5623" s="327">
        <v>455</v>
      </c>
      <c r="O5623" s="326">
        <v>0.14700999855995181</v>
      </c>
      <c r="Q5623" s="327">
        <v>23351</v>
      </c>
      <c r="R5623" s="326">
        <v>0.18925000727176669</v>
      </c>
      <c r="S5623" s="325"/>
    </row>
    <row r="5624" spans="1:19" x14ac:dyDescent="0.25">
      <c r="A5624" t="s">
        <v>478</v>
      </c>
      <c r="B5624" t="s">
        <v>284</v>
      </c>
      <c r="C5624" t="s">
        <v>309</v>
      </c>
      <c r="D5624" t="s">
        <v>477</v>
      </c>
      <c r="E5624" t="s">
        <v>215</v>
      </c>
      <c r="F5624" t="s">
        <v>216</v>
      </c>
      <c r="G5624" s="133">
        <v>12</v>
      </c>
      <c r="H5624" t="s">
        <v>247</v>
      </c>
      <c r="I5624" t="s">
        <v>525</v>
      </c>
      <c r="J5624" t="s">
        <v>260</v>
      </c>
      <c r="K5624" s="327">
        <v>35</v>
      </c>
      <c r="L5624" s="326">
        <v>0.12635000050067899</v>
      </c>
      <c r="N5624" s="327">
        <v>348</v>
      </c>
      <c r="O5624" s="326">
        <v>0.11243999749422071</v>
      </c>
      <c r="Q5624" s="327">
        <v>17285</v>
      </c>
      <c r="R5624" s="326">
        <v>0.14009000360965729</v>
      </c>
      <c r="S5624" s="325"/>
    </row>
    <row r="5625" spans="1:19" x14ac:dyDescent="0.25">
      <c r="A5625" t="s">
        <v>478</v>
      </c>
      <c r="B5625" t="s">
        <v>284</v>
      </c>
      <c r="C5625" t="s">
        <v>309</v>
      </c>
      <c r="D5625" t="s">
        <v>477</v>
      </c>
      <c r="E5625" t="s">
        <v>215</v>
      </c>
      <c r="F5625" t="s">
        <v>216</v>
      </c>
      <c r="G5625" s="133">
        <v>12</v>
      </c>
      <c r="H5625" t="s">
        <v>247</v>
      </c>
      <c r="I5625" t="s">
        <v>521</v>
      </c>
      <c r="J5625" t="s">
        <v>524</v>
      </c>
      <c r="K5625" s="327">
        <v>214</v>
      </c>
      <c r="L5625" s="326">
        <v>0.7725600004196167</v>
      </c>
      <c r="M5625" s="326">
        <v>0.81992000341415405</v>
      </c>
      <c r="N5625" s="327">
        <v>2442</v>
      </c>
      <c r="O5625" s="326">
        <v>0.78900998830795288</v>
      </c>
      <c r="P5625" s="326">
        <v>0.84119999408721924</v>
      </c>
      <c r="Q5625" s="327">
        <v>99716</v>
      </c>
      <c r="R5625" s="326">
        <v>0.80817002058029175</v>
      </c>
      <c r="S5625" s="325">
        <v>0.84360998868942261</v>
      </c>
    </row>
    <row r="5626" spans="1:19" x14ac:dyDescent="0.25">
      <c r="A5626" t="s">
        <v>478</v>
      </c>
      <c r="B5626" t="s">
        <v>284</v>
      </c>
      <c r="C5626" t="s">
        <v>309</v>
      </c>
      <c r="D5626" t="s">
        <v>477</v>
      </c>
      <c r="E5626" t="s">
        <v>215</v>
      </c>
      <c r="F5626" t="s">
        <v>216</v>
      </c>
      <c r="G5626" s="133">
        <v>12</v>
      </c>
      <c r="H5626" t="s">
        <v>247</v>
      </c>
      <c r="I5626" t="s">
        <v>521</v>
      </c>
      <c r="J5626" t="s">
        <v>523</v>
      </c>
      <c r="K5626" s="327">
        <v>26</v>
      </c>
      <c r="L5626" s="326">
        <v>9.3860000371932983E-2</v>
      </c>
      <c r="M5626" s="326">
        <v>9.9619999527931213E-2</v>
      </c>
      <c r="N5626" s="327">
        <v>277</v>
      </c>
      <c r="O5626" s="326">
        <v>8.9500002562999725E-2</v>
      </c>
      <c r="P5626" s="326">
        <v>9.5420002937316895E-2</v>
      </c>
      <c r="Q5626" s="327">
        <v>10969</v>
      </c>
      <c r="R5626" s="326">
        <v>8.8899999856948853E-2</v>
      </c>
      <c r="S5626" s="325">
        <v>9.2799998819828033E-2</v>
      </c>
    </row>
    <row r="5627" spans="1:19" x14ac:dyDescent="0.25">
      <c r="A5627" t="s">
        <v>478</v>
      </c>
      <c r="B5627" t="s">
        <v>284</v>
      </c>
      <c r="C5627" t="s">
        <v>309</v>
      </c>
      <c r="D5627" t="s">
        <v>477</v>
      </c>
      <c r="E5627" t="s">
        <v>215</v>
      </c>
      <c r="F5627" t="s">
        <v>216</v>
      </c>
      <c r="G5627" s="133">
        <v>12</v>
      </c>
      <c r="H5627" t="s">
        <v>247</v>
      </c>
      <c r="I5627" t="s">
        <v>521</v>
      </c>
      <c r="J5627" t="s">
        <v>522</v>
      </c>
      <c r="K5627" s="327">
        <v>21</v>
      </c>
      <c r="L5627" s="326">
        <v>7.581000030040741E-2</v>
      </c>
      <c r="M5627" s="326">
        <v>8.0459997057914734E-2</v>
      </c>
      <c r="N5627" s="327">
        <v>184</v>
      </c>
      <c r="O5627" s="326">
        <v>5.9450000524520867E-2</v>
      </c>
      <c r="P5627" s="326">
        <v>6.3380002975463867E-2</v>
      </c>
      <c r="Q5627" s="327">
        <v>7517</v>
      </c>
      <c r="R5627" s="326">
        <v>6.0920000076293952E-2</v>
      </c>
      <c r="S5627" s="325">
        <v>6.3589997589588165E-2</v>
      </c>
    </row>
    <row r="5628" spans="1:19" x14ac:dyDescent="0.25">
      <c r="A5628" t="s">
        <v>478</v>
      </c>
      <c r="B5628" t="s">
        <v>284</v>
      </c>
      <c r="C5628" t="s">
        <v>309</v>
      </c>
      <c r="D5628" t="s">
        <v>477</v>
      </c>
      <c r="E5628" t="s">
        <v>215</v>
      </c>
      <c r="F5628" t="s">
        <v>216</v>
      </c>
      <c r="G5628" s="133">
        <v>12</v>
      </c>
      <c r="H5628" t="s">
        <v>247</v>
      </c>
      <c r="I5628" t="s">
        <v>521</v>
      </c>
      <c r="J5628" t="s">
        <v>438</v>
      </c>
      <c r="K5628" s="327">
        <v>16</v>
      </c>
      <c r="L5628" s="326">
        <v>5.7760000228881843E-2</v>
      </c>
      <c r="N5628" s="327">
        <v>192</v>
      </c>
      <c r="O5628" s="326">
        <v>6.2040001153945923E-2</v>
      </c>
      <c r="Q5628" s="327">
        <v>5183</v>
      </c>
      <c r="R5628" s="326">
        <v>4.2010001838207238E-2</v>
      </c>
      <c r="S5628" s="325"/>
    </row>
    <row r="5629" spans="1:19" x14ac:dyDescent="0.25">
      <c r="A5629" t="s">
        <v>478</v>
      </c>
      <c r="B5629" t="s">
        <v>284</v>
      </c>
      <c r="C5629" t="s">
        <v>309</v>
      </c>
      <c r="D5629" t="s">
        <v>477</v>
      </c>
      <c r="E5629" t="s">
        <v>215</v>
      </c>
      <c r="F5629" t="s">
        <v>216</v>
      </c>
      <c r="G5629" s="133">
        <v>12</v>
      </c>
      <c r="H5629" t="s">
        <v>247</v>
      </c>
      <c r="I5629" t="s">
        <v>517</v>
      </c>
      <c r="J5629" t="s">
        <v>520</v>
      </c>
      <c r="K5629" s="327">
        <v>99</v>
      </c>
      <c r="L5629" s="326">
        <v>0.35740000009536738</v>
      </c>
      <c r="N5629" s="327">
        <v>1119</v>
      </c>
      <c r="O5629" s="326">
        <v>0.36155000329017639</v>
      </c>
      <c r="Q5629" s="327">
        <v>43571</v>
      </c>
      <c r="R5629" s="326">
        <v>0.35313001275062561</v>
      </c>
      <c r="S5629" s="325"/>
    </row>
    <row r="5630" spans="1:19" x14ac:dyDescent="0.25">
      <c r="A5630" t="s">
        <v>478</v>
      </c>
      <c r="B5630" t="s">
        <v>284</v>
      </c>
      <c r="C5630" t="s">
        <v>309</v>
      </c>
      <c r="D5630" t="s">
        <v>477</v>
      </c>
      <c r="E5630" t="s">
        <v>215</v>
      </c>
      <c r="F5630" t="s">
        <v>216</v>
      </c>
      <c r="G5630">
        <v>12</v>
      </c>
      <c r="H5630" t="s">
        <v>247</v>
      </c>
      <c r="I5630" t="s">
        <v>517</v>
      </c>
      <c r="J5630" t="s">
        <v>519</v>
      </c>
      <c r="K5630" s="142">
        <v>75</v>
      </c>
      <c r="L5630" s="326">
        <v>0.27075999975204468</v>
      </c>
      <c r="N5630" s="142">
        <v>847</v>
      </c>
      <c r="O5630" s="326">
        <v>0.27366998791694641</v>
      </c>
      <c r="Q5630" s="142">
        <v>34904</v>
      </c>
      <c r="R5630" s="326">
        <v>0.28288999199867249</v>
      </c>
    </row>
    <row r="5631" spans="1:19" x14ac:dyDescent="0.25">
      <c r="A5631" t="s">
        <v>478</v>
      </c>
      <c r="B5631" t="s">
        <v>284</v>
      </c>
      <c r="C5631" t="s">
        <v>309</v>
      </c>
      <c r="D5631" t="s">
        <v>477</v>
      </c>
      <c r="E5631" t="s">
        <v>215</v>
      </c>
      <c r="F5631" t="s">
        <v>216</v>
      </c>
      <c r="G5631" s="133">
        <v>12</v>
      </c>
      <c r="H5631" t="s">
        <v>247</v>
      </c>
      <c r="I5631" t="s">
        <v>517</v>
      </c>
      <c r="J5631" t="s">
        <v>518</v>
      </c>
      <c r="K5631" s="327">
        <v>103</v>
      </c>
      <c r="L5631" s="326">
        <v>0.37184000015258789</v>
      </c>
      <c r="N5631" s="327">
        <v>1129</v>
      </c>
      <c r="O5631" s="326">
        <v>0.3647800087928772</v>
      </c>
      <c r="Q5631" s="327">
        <v>44910</v>
      </c>
      <c r="R5631" s="326">
        <v>0.3639799952507019</v>
      </c>
      <c r="S5631" s="325"/>
    </row>
    <row r="5632" spans="1:19" x14ac:dyDescent="0.25">
      <c r="A5632" t="s">
        <v>478</v>
      </c>
      <c r="B5632" t="s">
        <v>284</v>
      </c>
      <c r="C5632" t="s">
        <v>309</v>
      </c>
      <c r="D5632" t="s">
        <v>477</v>
      </c>
      <c r="E5632" t="s">
        <v>215</v>
      </c>
      <c r="F5632" t="s">
        <v>216</v>
      </c>
      <c r="G5632" s="133">
        <v>12</v>
      </c>
      <c r="H5632" t="s">
        <v>247</v>
      </c>
      <c r="I5632" t="s">
        <v>513</v>
      </c>
      <c r="J5632" t="s">
        <v>516</v>
      </c>
      <c r="K5632" s="327">
        <v>25</v>
      </c>
      <c r="L5632" s="326">
        <v>9.0250000357627869E-2</v>
      </c>
      <c r="M5632" s="326">
        <v>9.3280002474784851E-2</v>
      </c>
      <c r="N5632" s="327">
        <v>90</v>
      </c>
      <c r="O5632" s="326">
        <v>2.9079999774694439E-2</v>
      </c>
      <c r="P5632" s="326">
        <v>4.1979998350143433E-2</v>
      </c>
      <c r="Q5632" s="327">
        <v>4179</v>
      </c>
      <c r="R5632" s="326">
        <v>3.3870000392198563E-2</v>
      </c>
      <c r="S5632" s="325">
        <v>3.8320001214742661E-2</v>
      </c>
    </row>
    <row r="5633" spans="1:19" x14ac:dyDescent="0.25">
      <c r="A5633" t="s">
        <v>478</v>
      </c>
      <c r="B5633" t="s">
        <v>284</v>
      </c>
      <c r="C5633" t="s">
        <v>309</v>
      </c>
      <c r="D5633" t="s">
        <v>477</v>
      </c>
      <c r="E5633" t="s">
        <v>215</v>
      </c>
      <c r="F5633" t="s">
        <v>216</v>
      </c>
      <c r="G5633">
        <v>12</v>
      </c>
      <c r="H5633" t="s">
        <v>247</v>
      </c>
      <c r="I5633" t="s">
        <v>513</v>
      </c>
      <c r="J5633" t="s">
        <v>515</v>
      </c>
      <c r="K5633" s="142">
        <v>27</v>
      </c>
      <c r="L5633" s="326">
        <v>9.7470000386238098E-2</v>
      </c>
      <c r="M5633" s="326">
        <v>0.1007499992847443</v>
      </c>
      <c r="N5633" s="142">
        <v>455</v>
      </c>
      <c r="O5633" s="326">
        <v>0.14700999855995181</v>
      </c>
      <c r="P5633" s="326">
        <v>0.21221999824047089</v>
      </c>
      <c r="Q5633" s="142">
        <v>13286</v>
      </c>
      <c r="R5633" s="326">
        <v>0.1076800003647804</v>
      </c>
      <c r="S5633" s="326">
        <v>0.12182000279426571</v>
      </c>
    </row>
    <row r="5634" spans="1:19" x14ac:dyDescent="0.25">
      <c r="A5634" t="s">
        <v>478</v>
      </c>
      <c r="B5634" t="s">
        <v>284</v>
      </c>
      <c r="C5634" t="s">
        <v>309</v>
      </c>
      <c r="D5634" t="s">
        <v>477</v>
      </c>
      <c r="E5634" t="s">
        <v>215</v>
      </c>
      <c r="F5634" t="s">
        <v>216</v>
      </c>
      <c r="G5634" s="133">
        <v>12</v>
      </c>
      <c r="H5634" t="s">
        <v>247</v>
      </c>
      <c r="I5634" t="s">
        <v>513</v>
      </c>
      <c r="J5634" t="s">
        <v>514</v>
      </c>
      <c r="K5634" s="327">
        <v>216</v>
      </c>
      <c r="L5634" s="326">
        <v>0.77977997064590454</v>
      </c>
      <c r="M5634" s="326">
        <v>0.80597001314163208</v>
      </c>
      <c r="N5634" s="327">
        <v>1599</v>
      </c>
      <c r="O5634" s="326">
        <v>0.51664000749588013</v>
      </c>
      <c r="P5634" s="326">
        <v>0.74580001831054688</v>
      </c>
      <c r="Q5634" s="327">
        <v>91601</v>
      </c>
      <c r="R5634" s="326">
        <v>0.74239999055862427</v>
      </c>
      <c r="S5634" s="325">
        <v>0.83986997604370117</v>
      </c>
    </row>
    <row r="5635" spans="1:19" x14ac:dyDescent="0.25">
      <c r="A5635" t="s">
        <v>478</v>
      </c>
      <c r="B5635" t="s">
        <v>284</v>
      </c>
      <c r="C5635" t="s">
        <v>309</v>
      </c>
      <c r="D5635" t="s">
        <v>477</v>
      </c>
      <c r="E5635" t="s">
        <v>215</v>
      </c>
      <c r="F5635" t="s">
        <v>216</v>
      </c>
      <c r="G5635" s="133">
        <v>12</v>
      </c>
      <c r="H5635" t="s">
        <v>247</v>
      </c>
      <c r="I5635" t="s">
        <v>513</v>
      </c>
      <c r="J5635" t="s">
        <v>512</v>
      </c>
      <c r="K5635" s="327">
        <v>9</v>
      </c>
      <c r="L5635" s="326">
        <v>3.2490000128746033E-2</v>
      </c>
      <c r="N5635" s="327">
        <v>951</v>
      </c>
      <c r="O5635" s="326">
        <v>0.30726999044418329</v>
      </c>
      <c r="Q5635" s="327">
        <v>14319</v>
      </c>
      <c r="R5635" s="326">
        <v>0.11604999750852581</v>
      </c>
      <c r="S5635" s="325"/>
    </row>
    <row r="5636" spans="1:19" x14ac:dyDescent="0.25">
      <c r="A5636" t="s">
        <v>478</v>
      </c>
      <c r="B5636" t="s">
        <v>284</v>
      </c>
      <c r="C5636" t="s">
        <v>309</v>
      </c>
      <c r="D5636" t="s">
        <v>477</v>
      </c>
      <c r="E5636" t="s">
        <v>215</v>
      </c>
      <c r="F5636" t="s">
        <v>216</v>
      </c>
      <c r="G5636">
        <v>12</v>
      </c>
      <c r="H5636" t="s">
        <v>247</v>
      </c>
      <c r="I5636" t="s">
        <v>575</v>
      </c>
      <c r="J5636" t="s">
        <v>511</v>
      </c>
      <c r="K5636" s="142">
        <v>19</v>
      </c>
      <c r="L5636" s="326">
        <v>6.859000027179718E-2</v>
      </c>
      <c r="M5636" s="326">
        <v>7.1970000863075256E-2</v>
      </c>
      <c r="N5636" s="142">
        <v>366</v>
      </c>
      <c r="O5636" s="326">
        <v>0.1182600036263466</v>
      </c>
      <c r="P5636" s="326">
        <v>0.12517000734806061</v>
      </c>
      <c r="Q5636" s="142">
        <v>5100</v>
      </c>
      <c r="R5636" s="326">
        <v>4.1329998522996902E-2</v>
      </c>
      <c r="S5636" s="326">
        <v>4.4070001691579819E-2</v>
      </c>
    </row>
    <row r="5637" spans="1:19" x14ac:dyDescent="0.25">
      <c r="A5637" t="s">
        <v>478</v>
      </c>
      <c r="B5637" t="s">
        <v>284</v>
      </c>
      <c r="C5637" t="s">
        <v>309</v>
      </c>
      <c r="D5637" t="s">
        <v>477</v>
      </c>
      <c r="E5637" t="s">
        <v>215</v>
      </c>
      <c r="F5637" t="s">
        <v>216</v>
      </c>
      <c r="G5637" s="133">
        <v>12</v>
      </c>
      <c r="H5637" t="s">
        <v>247</v>
      </c>
      <c r="I5637" t="s">
        <v>575</v>
      </c>
      <c r="J5637" t="s">
        <v>510</v>
      </c>
      <c r="K5637" s="327">
        <v>37</v>
      </c>
      <c r="L5637" s="326">
        <v>0.13357000052928919</v>
      </c>
      <c r="M5637" s="326">
        <v>0.14014999568462369</v>
      </c>
      <c r="N5637" s="327">
        <v>302</v>
      </c>
      <c r="O5637" s="326">
        <v>9.7580000758171082E-2</v>
      </c>
      <c r="P5637" s="326">
        <v>0.1032800003886223</v>
      </c>
      <c r="Q5637" s="327">
        <v>2781</v>
      </c>
      <c r="R5637" s="326">
        <v>2.2539999336004261E-2</v>
      </c>
      <c r="S5637" s="325">
        <v>2.4029999971389771E-2</v>
      </c>
    </row>
    <row r="5638" spans="1:19" x14ac:dyDescent="0.25">
      <c r="A5638" t="s">
        <v>478</v>
      </c>
      <c r="B5638" t="s">
        <v>284</v>
      </c>
      <c r="C5638" t="s">
        <v>309</v>
      </c>
      <c r="D5638" t="s">
        <v>477</v>
      </c>
      <c r="E5638" t="s">
        <v>215</v>
      </c>
      <c r="F5638" t="s">
        <v>216</v>
      </c>
      <c r="G5638" s="133">
        <v>12</v>
      </c>
      <c r="H5638" t="s">
        <v>247</v>
      </c>
      <c r="I5638" t="s">
        <v>575</v>
      </c>
      <c r="J5638" t="s">
        <v>509</v>
      </c>
      <c r="K5638" s="327">
        <v>9</v>
      </c>
      <c r="L5638" s="326">
        <v>3.2490000128746033E-2</v>
      </c>
      <c r="M5638" s="326">
        <v>3.4090001136064529E-2</v>
      </c>
      <c r="N5638" s="327">
        <v>50</v>
      </c>
      <c r="O5638" s="326">
        <v>1.6160000115633011E-2</v>
      </c>
      <c r="P5638" s="326">
        <v>1.710000075399876E-2</v>
      </c>
      <c r="Q5638" s="327">
        <v>909</v>
      </c>
      <c r="R5638" s="326">
        <v>7.3699997738003731E-3</v>
      </c>
      <c r="S5638" s="325">
        <v>7.8499997034668922E-3</v>
      </c>
    </row>
    <row r="5639" spans="1:19" x14ac:dyDescent="0.25">
      <c r="A5639" t="s">
        <v>478</v>
      </c>
      <c r="B5639" t="s">
        <v>284</v>
      </c>
      <c r="C5639" t="s">
        <v>309</v>
      </c>
      <c r="D5639" t="s">
        <v>477</v>
      </c>
      <c r="E5639" t="s">
        <v>215</v>
      </c>
      <c r="F5639" t="s">
        <v>216</v>
      </c>
      <c r="G5639">
        <v>12</v>
      </c>
      <c r="H5639" t="s">
        <v>247</v>
      </c>
      <c r="I5639" t="s">
        <v>575</v>
      </c>
      <c r="J5639" t="s">
        <v>508</v>
      </c>
      <c r="K5639" s="142">
        <v>32</v>
      </c>
      <c r="L5639" s="326">
        <v>0.1155200004577637</v>
      </c>
      <c r="M5639" s="326">
        <v>0.1212100014090538</v>
      </c>
      <c r="N5639" s="142">
        <v>352</v>
      </c>
      <c r="O5639" s="326">
        <v>0.11372999846935269</v>
      </c>
      <c r="P5639" s="326">
        <v>0.1203799992799759</v>
      </c>
      <c r="Q5639" s="142">
        <v>2219</v>
      </c>
      <c r="R5639" s="326">
        <v>1.7980000004172329E-2</v>
      </c>
      <c r="S5639" s="326">
        <v>1.9169999286532399E-2</v>
      </c>
    </row>
    <row r="5640" spans="1:19" x14ac:dyDescent="0.25">
      <c r="A5640" t="s">
        <v>478</v>
      </c>
      <c r="B5640" t="s">
        <v>284</v>
      </c>
      <c r="C5640" t="s">
        <v>309</v>
      </c>
      <c r="D5640" t="s">
        <v>477</v>
      </c>
      <c r="E5640" t="s">
        <v>215</v>
      </c>
      <c r="F5640" t="s">
        <v>216</v>
      </c>
      <c r="G5640">
        <v>12</v>
      </c>
      <c r="H5640" t="s">
        <v>247</v>
      </c>
      <c r="I5640" t="s">
        <v>575</v>
      </c>
      <c r="J5640" t="s">
        <v>438</v>
      </c>
      <c r="K5640" s="142">
        <v>13</v>
      </c>
      <c r="L5640" s="326">
        <v>4.6930000185966492E-2</v>
      </c>
      <c r="N5640" s="142">
        <v>171</v>
      </c>
      <c r="O5640" s="326">
        <v>5.5250000208616257E-2</v>
      </c>
      <c r="Q5640" s="142">
        <v>7648</v>
      </c>
      <c r="R5640" s="326">
        <v>6.1980001628398902E-2</v>
      </c>
    </row>
    <row r="5641" spans="1:19" x14ac:dyDescent="0.25">
      <c r="A5641" t="s">
        <v>478</v>
      </c>
      <c r="B5641" t="s">
        <v>284</v>
      </c>
      <c r="C5641" t="s">
        <v>309</v>
      </c>
      <c r="D5641" t="s">
        <v>477</v>
      </c>
      <c r="E5641" t="s">
        <v>215</v>
      </c>
      <c r="F5641" t="s">
        <v>216</v>
      </c>
      <c r="G5641" s="133">
        <v>12</v>
      </c>
      <c r="H5641" t="s">
        <v>247</v>
      </c>
      <c r="I5641" t="s">
        <v>575</v>
      </c>
      <c r="J5641" t="s">
        <v>507</v>
      </c>
      <c r="K5641" s="327">
        <v>167</v>
      </c>
      <c r="L5641" s="326">
        <v>0.6028900146484375</v>
      </c>
      <c r="M5641" s="326">
        <v>0.6325799822807312</v>
      </c>
      <c r="N5641" s="327">
        <v>1854</v>
      </c>
      <c r="O5641" s="326">
        <v>0.5990300178527832</v>
      </c>
      <c r="P5641" s="326">
        <v>0.63406002521514893</v>
      </c>
      <c r="Q5641" s="327">
        <v>104728</v>
      </c>
      <c r="R5641" s="326">
        <v>0.84878998994827271</v>
      </c>
      <c r="S5641" s="325">
        <v>0.90487998723983765</v>
      </c>
    </row>
    <row r="5642" spans="1:19" x14ac:dyDescent="0.25">
      <c r="A5642" t="s">
        <v>478</v>
      </c>
      <c r="B5642" t="s">
        <v>284</v>
      </c>
      <c r="C5642" t="s">
        <v>309</v>
      </c>
      <c r="D5642" t="s">
        <v>477</v>
      </c>
      <c r="E5642" t="s">
        <v>215</v>
      </c>
      <c r="F5642" t="s">
        <v>216</v>
      </c>
      <c r="G5642" s="133">
        <v>12</v>
      </c>
      <c r="H5642" t="s">
        <v>247</v>
      </c>
      <c r="I5642" t="s">
        <v>576</v>
      </c>
      <c r="J5642" t="s">
        <v>485</v>
      </c>
      <c r="K5642" s="327">
        <v>0</v>
      </c>
      <c r="L5642" s="326">
        <v>0</v>
      </c>
      <c r="N5642" s="327">
        <v>0</v>
      </c>
      <c r="O5642" s="326">
        <v>0</v>
      </c>
      <c r="Q5642" s="327">
        <v>2</v>
      </c>
      <c r="R5642" s="326">
        <v>1.99999994947575E-5</v>
      </c>
      <c r="S5642" s="325">
        <v>0.5</v>
      </c>
    </row>
    <row r="5643" spans="1:19" x14ac:dyDescent="0.25">
      <c r="A5643" t="s">
        <v>478</v>
      </c>
      <c r="B5643" t="s">
        <v>284</v>
      </c>
      <c r="C5643" t="s">
        <v>309</v>
      </c>
      <c r="D5643" t="s">
        <v>477</v>
      </c>
      <c r="E5643" t="s">
        <v>215</v>
      </c>
      <c r="F5643" t="s">
        <v>216</v>
      </c>
      <c r="G5643" s="133">
        <v>12</v>
      </c>
      <c r="H5643" t="s">
        <v>247</v>
      </c>
      <c r="I5643" t="s">
        <v>576</v>
      </c>
      <c r="J5643" t="s">
        <v>484</v>
      </c>
      <c r="K5643" s="327">
        <v>0</v>
      </c>
      <c r="L5643" s="326">
        <v>0</v>
      </c>
      <c r="N5643" s="327">
        <v>0</v>
      </c>
      <c r="O5643" s="326">
        <v>0</v>
      </c>
      <c r="Q5643" s="327">
        <v>2</v>
      </c>
      <c r="R5643" s="326">
        <v>1.99999994947575E-5</v>
      </c>
      <c r="S5643" s="325">
        <v>0.5</v>
      </c>
    </row>
    <row r="5644" spans="1:19" x14ac:dyDescent="0.25">
      <c r="A5644" t="s">
        <v>478</v>
      </c>
      <c r="B5644" t="s">
        <v>284</v>
      </c>
      <c r="C5644" t="s">
        <v>309</v>
      </c>
      <c r="D5644" t="s">
        <v>477</v>
      </c>
      <c r="E5644" t="s">
        <v>215</v>
      </c>
      <c r="F5644" t="s">
        <v>216</v>
      </c>
      <c r="G5644">
        <v>12</v>
      </c>
      <c r="H5644" t="s">
        <v>247</v>
      </c>
      <c r="I5644" t="s">
        <v>576</v>
      </c>
      <c r="J5644" t="s">
        <v>438</v>
      </c>
      <c r="K5644" s="142">
        <v>277</v>
      </c>
      <c r="L5644" s="326">
        <v>1</v>
      </c>
      <c r="N5644" s="142">
        <v>3095</v>
      </c>
      <c r="O5644" s="326">
        <v>1</v>
      </c>
      <c r="Q5644" s="142">
        <v>123381</v>
      </c>
      <c r="R5644" s="326">
        <v>0.99997001886367798</v>
      </c>
    </row>
    <row r="5645" spans="1:19" x14ac:dyDescent="0.25">
      <c r="A5645" t="s">
        <v>478</v>
      </c>
      <c r="B5645" t="s">
        <v>284</v>
      </c>
      <c r="C5645" t="s">
        <v>309</v>
      </c>
      <c r="D5645" t="s">
        <v>477</v>
      </c>
      <c r="E5645" t="s">
        <v>215</v>
      </c>
      <c r="F5645" t="s">
        <v>216</v>
      </c>
      <c r="G5645" s="133">
        <v>12</v>
      </c>
      <c r="H5645" t="s">
        <v>247</v>
      </c>
      <c r="I5645" t="s">
        <v>504</v>
      </c>
      <c r="J5645" t="s">
        <v>506</v>
      </c>
      <c r="K5645" s="327">
        <v>9</v>
      </c>
      <c r="L5645" s="326">
        <v>3.2490000128746033E-2</v>
      </c>
      <c r="N5645" s="327">
        <v>951</v>
      </c>
      <c r="O5645" s="326">
        <v>0.30726999044418329</v>
      </c>
      <c r="Q5645" s="327">
        <v>14319</v>
      </c>
      <c r="R5645" s="326">
        <v>0.11604999750852581</v>
      </c>
      <c r="S5645" s="325"/>
    </row>
    <row r="5646" spans="1:19" x14ac:dyDescent="0.25">
      <c r="A5646" t="s">
        <v>478</v>
      </c>
      <c r="B5646" t="s">
        <v>284</v>
      </c>
      <c r="C5646" t="s">
        <v>309</v>
      </c>
      <c r="D5646" t="s">
        <v>477</v>
      </c>
      <c r="E5646" t="s">
        <v>215</v>
      </c>
      <c r="F5646" t="s">
        <v>216</v>
      </c>
      <c r="G5646">
        <v>12</v>
      </c>
      <c r="H5646" t="s">
        <v>247</v>
      </c>
      <c r="I5646" t="s">
        <v>504</v>
      </c>
      <c r="J5646" t="s">
        <v>424</v>
      </c>
      <c r="K5646" s="142">
        <v>27</v>
      </c>
      <c r="L5646" s="326">
        <v>9.7470000386238098E-2</v>
      </c>
      <c r="M5646" s="326">
        <v>0.1007499992847443</v>
      </c>
      <c r="N5646" s="142">
        <v>455</v>
      </c>
      <c r="O5646" s="326">
        <v>0.14700999855995181</v>
      </c>
      <c r="P5646" s="326">
        <v>0.21221999824047089</v>
      </c>
      <c r="Q5646" s="142">
        <v>13286</v>
      </c>
      <c r="R5646" s="326">
        <v>0.1076800003647804</v>
      </c>
      <c r="S5646" s="326">
        <v>0.12182000279426571</v>
      </c>
    </row>
    <row r="5647" spans="1:19" x14ac:dyDescent="0.25">
      <c r="A5647" t="s">
        <v>478</v>
      </c>
      <c r="B5647" t="s">
        <v>284</v>
      </c>
      <c r="C5647" t="s">
        <v>309</v>
      </c>
      <c r="D5647" t="s">
        <v>477</v>
      </c>
      <c r="E5647" t="s">
        <v>215</v>
      </c>
      <c r="F5647" t="s">
        <v>216</v>
      </c>
      <c r="G5647" s="133">
        <v>12</v>
      </c>
      <c r="H5647" t="s">
        <v>247</v>
      </c>
      <c r="I5647" t="s">
        <v>504</v>
      </c>
      <c r="J5647" t="s">
        <v>455</v>
      </c>
      <c r="K5647" s="327">
        <v>93</v>
      </c>
      <c r="L5647" s="326">
        <v>0.33574000000953669</v>
      </c>
      <c r="M5647" s="326">
        <v>0.34700998663902283</v>
      </c>
      <c r="N5647" s="327">
        <v>763</v>
      </c>
      <c r="O5647" s="326">
        <v>0.24652999639511111</v>
      </c>
      <c r="P5647" s="326">
        <v>0.35587999224662781</v>
      </c>
      <c r="Q5647" s="327">
        <v>43045</v>
      </c>
      <c r="R5647" s="326">
        <v>0.34887000918388372</v>
      </c>
      <c r="S5647" s="325">
        <v>0.39467000961303711</v>
      </c>
    </row>
    <row r="5648" spans="1:19" x14ac:dyDescent="0.25">
      <c r="A5648" t="s">
        <v>478</v>
      </c>
      <c r="B5648" t="s">
        <v>284</v>
      </c>
      <c r="C5648" t="s">
        <v>309</v>
      </c>
      <c r="D5648" t="s">
        <v>477</v>
      </c>
      <c r="E5648" t="s">
        <v>215</v>
      </c>
      <c r="F5648" t="s">
        <v>216</v>
      </c>
      <c r="G5648" s="133">
        <v>12</v>
      </c>
      <c r="H5648" t="s">
        <v>247</v>
      </c>
      <c r="I5648" t="s">
        <v>504</v>
      </c>
      <c r="J5648" t="s">
        <v>505</v>
      </c>
      <c r="K5648" s="327">
        <v>106</v>
      </c>
      <c r="L5648" s="326">
        <v>0.38266998529434199</v>
      </c>
      <c r="M5648" s="326">
        <v>0.39552000164985662</v>
      </c>
      <c r="N5648" s="327">
        <v>741</v>
      </c>
      <c r="O5648" s="326">
        <v>0.23941999673843381</v>
      </c>
      <c r="P5648" s="326">
        <v>0.34562000632286072</v>
      </c>
      <c r="Q5648" s="327">
        <v>42835</v>
      </c>
      <c r="R5648" s="326">
        <v>0.34716999530792242</v>
      </c>
      <c r="S5648" s="325">
        <v>0.39274001121521002</v>
      </c>
    </row>
    <row r="5649" spans="1:19" x14ac:dyDescent="0.25">
      <c r="A5649" t="s">
        <v>478</v>
      </c>
      <c r="B5649" t="s">
        <v>284</v>
      </c>
      <c r="C5649" t="s">
        <v>309</v>
      </c>
      <c r="D5649" t="s">
        <v>477</v>
      </c>
      <c r="E5649" t="s">
        <v>215</v>
      </c>
      <c r="F5649" t="s">
        <v>216</v>
      </c>
      <c r="G5649" s="133">
        <v>12</v>
      </c>
      <c r="H5649" t="s">
        <v>247</v>
      </c>
      <c r="I5649" t="s">
        <v>504</v>
      </c>
      <c r="J5649" t="s">
        <v>503</v>
      </c>
      <c r="K5649" s="327">
        <v>42</v>
      </c>
      <c r="L5649" s="326">
        <v>0.15162000060081479</v>
      </c>
      <c r="M5649" s="326">
        <v>0.15671999752521509</v>
      </c>
      <c r="N5649" s="327">
        <v>185</v>
      </c>
      <c r="O5649" s="326">
        <v>5.9769999235868447E-2</v>
      </c>
      <c r="P5649" s="326">
        <v>8.629000186920166E-2</v>
      </c>
      <c r="Q5649" s="327">
        <v>9900</v>
      </c>
      <c r="R5649" s="326">
        <v>8.0239996314048767E-2</v>
      </c>
      <c r="S5649" s="325">
        <v>9.0769998729228973E-2</v>
      </c>
    </row>
    <row r="5650" spans="1:19" x14ac:dyDescent="0.25">
      <c r="A5650" t="s">
        <v>478</v>
      </c>
      <c r="B5650" t="s">
        <v>284</v>
      </c>
      <c r="C5650" t="s">
        <v>309</v>
      </c>
      <c r="D5650" t="s">
        <v>477</v>
      </c>
      <c r="E5650" t="s">
        <v>215</v>
      </c>
      <c r="F5650" t="s">
        <v>216</v>
      </c>
      <c r="G5650" s="133">
        <v>12</v>
      </c>
      <c r="H5650" t="s">
        <v>247</v>
      </c>
      <c r="I5650" t="s">
        <v>501</v>
      </c>
      <c r="J5650" t="s">
        <v>502</v>
      </c>
      <c r="K5650" s="327">
        <v>9</v>
      </c>
      <c r="L5650" s="326">
        <v>3.2490000128746033E-2</v>
      </c>
      <c r="N5650" s="327">
        <v>951</v>
      </c>
      <c r="O5650" s="326">
        <v>0.30726999044418329</v>
      </c>
      <c r="Q5650" s="327">
        <v>14319</v>
      </c>
      <c r="R5650" s="326">
        <v>0.11604999750852581</v>
      </c>
      <c r="S5650" s="325"/>
    </row>
    <row r="5651" spans="1:19" x14ac:dyDescent="0.25">
      <c r="A5651" t="s">
        <v>478</v>
      </c>
      <c r="B5651" t="s">
        <v>284</v>
      </c>
      <c r="C5651" t="s">
        <v>309</v>
      </c>
      <c r="D5651" t="s">
        <v>477</v>
      </c>
      <c r="E5651" t="s">
        <v>215</v>
      </c>
      <c r="F5651" t="s">
        <v>216</v>
      </c>
      <c r="G5651" s="133">
        <v>12</v>
      </c>
      <c r="H5651" t="s">
        <v>247</v>
      </c>
      <c r="I5651" t="s">
        <v>501</v>
      </c>
      <c r="J5651" t="s">
        <v>500</v>
      </c>
      <c r="K5651" s="327">
        <v>268</v>
      </c>
      <c r="L5651" s="326">
        <v>0.96750998497009277</v>
      </c>
      <c r="M5651" s="326">
        <v>1</v>
      </c>
      <c r="N5651" s="327">
        <v>2144</v>
      </c>
      <c r="O5651" s="326">
        <v>0.69273000955581665</v>
      </c>
      <c r="P5651" s="326">
        <v>1</v>
      </c>
      <c r="Q5651" s="327">
        <v>109066</v>
      </c>
      <c r="R5651" s="326">
        <v>0.88394999504089355</v>
      </c>
      <c r="S5651" s="325">
        <v>1</v>
      </c>
    </row>
    <row r="5652" spans="1:19" x14ac:dyDescent="0.25">
      <c r="A5652" t="s">
        <v>478</v>
      </c>
      <c r="B5652" t="s">
        <v>284</v>
      </c>
      <c r="C5652" t="s">
        <v>309</v>
      </c>
      <c r="D5652" t="s">
        <v>477</v>
      </c>
      <c r="E5652" t="s">
        <v>215</v>
      </c>
      <c r="F5652" t="s">
        <v>216</v>
      </c>
      <c r="G5652">
        <v>12</v>
      </c>
      <c r="H5652" t="s">
        <v>247</v>
      </c>
      <c r="I5652" t="s">
        <v>577</v>
      </c>
      <c r="J5652" t="s">
        <v>493</v>
      </c>
      <c r="K5652" s="142">
        <v>25</v>
      </c>
      <c r="L5652" s="326">
        <v>9.0250000357627869E-2</v>
      </c>
      <c r="N5652" s="142">
        <v>2288</v>
      </c>
      <c r="O5652" s="326">
        <v>0.73926001787185669</v>
      </c>
      <c r="Q5652" s="142">
        <v>45663</v>
      </c>
      <c r="R5652" s="326">
        <v>0.37009000778198242</v>
      </c>
    </row>
    <row r="5653" spans="1:19" x14ac:dyDescent="0.25">
      <c r="A5653" t="s">
        <v>478</v>
      </c>
      <c r="B5653" t="s">
        <v>284</v>
      </c>
      <c r="C5653" t="s">
        <v>309</v>
      </c>
      <c r="D5653" t="s">
        <v>477</v>
      </c>
      <c r="E5653" t="s">
        <v>215</v>
      </c>
      <c r="F5653" t="s">
        <v>216</v>
      </c>
      <c r="G5653" s="133">
        <v>12</v>
      </c>
      <c r="H5653" t="s">
        <v>247</v>
      </c>
      <c r="I5653" t="s">
        <v>577</v>
      </c>
      <c r="J5653" t="s">
        <v>492</v>
      </c>
      <c r="K5653" s="327">
        <v>222</v>
      </c>
      <c r="L5653" s="326">
        <v>0.80144000053405762</v>
      </c>
      <c r="M5653" s="326">
        <v>0.88094997406005859</v>
      </c>
      <c r="N5653" s="327">
        <v>692</v>
      </c>
      <c r="O5653" s="326">
        <v>0.2235900014638901</v>
      </c>
      <c r="P5653" s="326">
        <v>0.85750001668930054</v>
      </c>
      <c r="Q5653" s="327">
        <v>63272</v>
      </c>
      <c r="R5653" s="326">
        <v>0.51279997825622559</v>
      </c>
      <c r="S5653" s="325">
        <v>0.81407999992370605</v>
      </c>
    </row>
    <row r="5654" spans="1:19" x14ac:dyDescent="0.25">
      <c r="A5654" t="s">
        <v>478</v>
      </c>
      <c r="B5654" t="s">
        <v>284</v>
      </c>
      <c r="C5654" t="s">
        <v>309</v>
      </c>
      <c r="D5654" t="s">
        <v>477</v>
      </c>
      <c r="E5654" t="s">
        <v>215</v>
      </c>
      <c r="F5654" t="s">
        <v>216</v>
      </c>
      <c r="G5654" s="133">
        <v>12</v>
      </c>
      <c r="H5654" t="s">
        <v>247</v>
      </c>
      <c r="I5654" t="s">
        <v>577</v>
      </c>
      <c r="J5654" t="s">
        <v>491</v>
      </c>
      <c r="K5654" s="327">
        <v>16</v>
      </c>
      <c r="L5654" s="326">
        <v>5.7760000228881843E-2</v>
      </c>
      <c r="M5654" s="326">
        <v>6.3490003347396851E-2</v>
      </c>
      <c r="N5654" s="327">
        <v>87</v>
      </c>
      <c r="O5654" s="326">
        <v>2.810999937355518E-2</v>
      </c>
      <c r="P5654" s="326">
        <v>0.10780999809503559</v>
      </c>
      <c r="Q5654" s="327">
        <v>9186</v>
      </c>
      <c r="R5654" s="326">
        <v>7.4450001120567322E-2</v>
      </c>
      <c r="S5654" s="325">
        <v>0.11818999797105791</v>
      </c>
    </row>
    <row r="5655" spans="1:19" x14ac:dyDescent="0.25">
      <c r="A5655" t="s">
        <v>478</v>
      </c>
      <c r="B5655" t="s">
        <v>284</v>
      </c>
      <c r="C5655" t="s">
        <v>309</v>
      </c>
      <c r="D5655" t="s">
        <v>477</v>
      </c>
      <c r="E5655" t="s">
        <v>215</v>
      </c>
      <c r="F5655" t="s">
        <v>216</v>
      </c>
      <c r="G5655" s="133">
        <v>12</v>
      </c>
      <c r="H5655" t="s">
        <v>247</v>
      </c>
      <c r="I5655" t="s">
        <v>577</v>
      </c>
      <c r="J5655" t="s">
        <v>490</v>
      </c>
      <c r="K5655" s="327">
        <v>5</v>
      </c>
      <c r="L5655" s="326">
        <v>1.805000007152557E-2</v>
      </c>
      <c r="M5655" s="326">
        <v>1.9840000197291371E-2</v>
      </c>
      <c r="N5655" s="327">
        <v>14</v>
      </c>
      <c r="O5655" s="326">
        <v>4.5199999585747719E-3</v>
      </c>
      <c r="P5655" s="326">
        <v>1.7349999397993091E-2</v>
      </c>
      <c r="Q5655" s="327">
        <v>3071</v>
      </c>
      <c r="R5655" s="326">
        <v>2.489000000059605E-2</v>
      </c>
      <c r="S5655" s="325">
        <v>3.9510000497102737E-2</v>
      </c>
    </row>
    <row r="5656" spans="1:19" x14ac:dyDescent="0.25">
      <c r="A5656" t="s">
        <v>478</v>
      </c>
      <c r="B5656" t="s">
        <v>284</v>
      </c>
      <c r="C5656" t="s">
        <v>309</v>
      </c>
      <c r="D5656" t="s">
        <v>477</v>
      </c>
      <c r="E5656" t="s">
        <v>215</v>
      </c>
      <c r="F5656" t="s">
        <v>216</v>
      </c>
      <c r="G5656">
        <v>12</v>
      </c>
      <c r="H5656" t="s">
        <v>247</v>
      </c>
      <c r="I5656" t="s">
        <v>577</v>
      </c>
      <c r="J5656" t="s">
        <v>489</v>
      </c>
      <c r="K5656" s="142">
        <v>7</v>
      </c>
      <c r="L5656" s="326">
        <v>2.52700001001358E-2</v>
      </c>
      <c r="M5656" s="326">
        <v>2.7780000120401379E-2</v>
      </c>
      <c r="N5656" s="142">
        <v>12</v>
      </c>
      <c r="O5656" s="326">
        <v>3.8799999747425322E-3</v>
      </c>
      <c r="P5656" s="326">
        <v>1.48700000718236E-2</v>
      </c>
      <c r="Q5656" s="142">
        <v>1819</v>
      </c>
      <c r="R5656" s="326">
        <v>1.473999954760075E-2</v>
      </c>
      <c r="S5656" s="326">
        <v>2.339999936521053E-2</v>
      </c>
    </row>
    <row r="5657" spans="1:19" x14ac:dyDescent="0.25">
      <c r="A5657" t="s">
        <v>478</v>
      </c>
      <c r="B5657" t="s">
        <v>284</v>
      </c>
      <c r="C5657" t="s">
        <v>309</v>
      </c>
      <c r="D5657" t="s">
        <v>477</v>
      </c>
      <c r="E5657" t="s">
        <v>215</v>
      </c>
      <c r="F5657" t="s">
        <v>216</v>
      </c>
      <c r="G5657" s="133">
        <v>12</v>
      </c>
      <c r="H5657" t="s">
        <v>247</v>
      </c>
      <c r="I5657" t="s">
        <v>577</v>
      </c>
      <c r="J5657" t="s">
        <v>488</v>
      </c>
      <c r="K5657" s="327">
        <v>2</v>
      </c>
      <c r="L5657" s="326">
        <v>7.2200000286102286E-3</v>
      </c>
      <c r="M5657" s="326">
        <v>7.9399999231100082E-3</v>
      </c>
      <c r="N5657" s="327">
        <v>2</v>
      </c>
      <c r="O5657" s="326">
        <v>6.5000000176951289E-4</v>
      </c>
      <c r="P5657" s="326">
        <v>2.4800000246614222E-3</v>
      </c>
      <c r="Q5657" s="327">
        <v>374</v>
      </c>
      <c r="R5657" s="326">
        <v>3.03000002168119E-3</v>
      </c>
      <c r="S5657" s="325">
        <v>4.8099998384714127E-3</v>
      </c>
    </row>
    <row r="5658" spans="1:19" x14ac:dyDescent="0.25">
      <c r="A5658" t="s">
        <v>478</v>
      </c>
      <c r="B5658" t="s">
        <v>284</v>
      </c>
      <c r="C5658" t="s">
        <v>309</v>
      </c>
      <c r="D5658" t="s">
        <v>477</v>
      </c>
      <c r="E5658" t="s">
        <v>215</v>
      </c>
      <c r="F5658" t="s">
        <v>216</v>
      </c>
      <c r="G5658" s="133">
        <v>12</v>
      </c>
      <c r="H5658" t="s">
        <v>247</v>
      </c>
      <c r="I5658" t="s">
        <v>499</v>
      </c>
      <c r="J5658" t="s">
        <v>261</v>
      </c>
      <c r="K5658" s="327">
        <v>275</v>
      </c>
      <c r="L5658" s="326">
        <v>0.99278002977371216</v>
      </c>
      <c r="N5658" s="327">
        <v>3072</v>
      </c>
      <c r="O5658" s="326">
        <v>0.99256998300552368</v>
      </c>
      <c r="Q5658" s="327">
        <v>122496</v>
      </c>
      <c r="R5658" s="326">
        <v>0.99278998374938965</v>
      </c>
      <c r="S5658" s="325"/>
    </row>
    <row r="5659" spans="1:19" x14ac:dyDescent="0.25">
      <c r="A5659" t="s">
        <v>478</v>
      </c>
      <c r="B5659" t="s">
        <v>284</v>
      </c>
      <c r="C5659" t="s">
        <v>309</v>
      </c>
      <c r="D5659" t="s">
        <v>477</v>
      </c>
      <c r="E5659" t="s">
        <v>215</v>
      </c>
      <c r="F5659" t="s">
        <v>216</v>
      </c>
      <c r="G5659">
        <v>12</v>
      </c>
      <c r="H5659" t="s">
        <v>247</v>
      </c>
      <c r="I5659" t="s">
        <v>499</v>
      </c>
      <c r="J5659" t="s">
        <v>262</v>
      </c>
      <c r="K5659" s="142">
        <v>2</v>
      </c>
      <c r="L5659" s="326">
        <v>7.2200000286102286E-3</v>
      </c>
      <c r="N5659" s="142">
        <v>23</v>
      </c>
      <c r="O5659" s="326">
        <v>7.4300002306699753E-3</v>
      </c>
      <c r="Q5659" s="142">
        <v>889</v>
      </c>
      <c r="R5659" s="326">
        <v>7.2099999524652958E-3</v>
      </c>
    </row>
    <row r="5660" spans="1:19" x14ac:dyDescent="0.25">
      <c r="A5660" t="s">
        <v>478</v>
      </c>
      <c r="B5660" t="s">
        <v>284</v>
      </c>
      <c r="C5660" t="s">
        <v>309</v>
      </c>
      <c r="D5660" t="s">
        <v>477</v>
      </c>
      <c r="E5660" t="s">
        <v>215</v>
      </c>
      <c r="F5660" t="s">
        <v>216</v>
      </c>
      <c r="G5660" s="133">
        <v>12</v>
      </c>
      <c r="H5660" t="s">
        <v>247</v>
      </c>
      <c r="I5660" t="s">
        <v>578</v>
      </c>
      <c r="J5660" t="s">
        <v>498</v>
      </c>
      <c r="K5660" s="327">
        <v>44</v>
      </c>
      <c r="L5660" s="326">
        <v>0.15884000062942499</v>
      </c>
      <c r="N5660" s="327">
        <v>423</v>
      </c>
      <c r="O5660" s="326">
        <v>0.1366699934005737</v>
      </c>
      <c r="Q5660" s="327">
        <v>17871</v>
      </c>
      <c r="R5660" s="326">
        <v>0.1448400020599365</v>
      </c>
      <c r="S5660" s="325"/>
    </row>
    <row r="5661" spans="1:19" x14ac:dyDescent="0.25">
      <c r="A5661" t="s">
        <v>478</v>
      </c>
      <c r="B5661" t="s">
        <v>284</v>
      </c>
      <c r="C5661" t="s">
        <v>309</v>
      </c>
      <c r="D5661" t="s">
        <v>477</v>
      </c>
      <c r="E5661" t="s">
        <v>215</v>
      </c>
      <c r="F5661" t="s">
        <v>216</v>
      </c>
      <c r="G5661" s="133">
        <v>12</v>
      </c>
      <c r="H5661" t="s">
        <v>247</v>
      </c>
      <c r="I5661" t="s">
        <v>578</v>
      </c>
      <c r="J5661" t="s">
        <v>497</v>
      </c>
      <c r="K5661" s="327">
        <v>94</v>
      </c>
      <c r="L5661" s="326">
        <v>0.33934998512268072</v>
      </c>
      <c r="N5661" s="327">
        <v>806</v>
      </c>
      <c r="O5661" s="326">
        <v>0.26041999459266663</v>
      </c>
      <c r="Q5661" s="327">
        <v>21943</v>
      </c>
      <c r="R5661" s="326">
        <v>0.17783999443054199</v>
      </c>
      <c r="S5661" s="325"/>
    </row>
    <row r="5662" spans="1:19" x14ac:dyDescent="0.25">
      <c r="A5662" t="s">
        <v>478</v>
      </c>
      <c r="B5662" t="s">
        <v>284</v>
      </c>
      <c r="C5662" t="s">
        <v>309</v>
      </c>
      <c r="D5662" t="s">
        <v>477</v>
      </c>
      <c r="E5662" t="s">
        <v>215</v>
      </c>
      <c r="F5662" t="s">
        <v>216</v>
      </c>
      <c r="G5662">
        <v>12</v>
      </c>
      <c r="H5662" t="s">
        <v>247</v>
      </c>
      <c r="I5662" t="s">
        <v>578</v>
      </c>
      <c r="J5662" t="s">
        <v>496</v>
      </c>
      <c r="K5662" s="142">
        <v>76</v>
      </c>
      <c r="L5662" s="326">
        <v>0.27437001466751099</v>
      </c>
      <c r="N5662" s="142">
        <v>769</v>
      </c>
      <c r="O5662" s="326">
        <v>0.2484699934720993</v>
      </c>
      <c r="Q5662" s="142">
        <v>25988</v>
      </c>
      <c r="R5662" s="326">
        <v>0.21062999963760379</v>
      </c>
    </row>
    <row r="5663" spans="1:19" x14ac:dyDescent="0.25">
      <c r="A5663" t="s">
        <v>478</v>
      </c>
      <c r="B5663" t="s">
        <v>284</v>
      </c>
      <c r="C5663" t="s">
        <v>309</v>
      </c>
      <c r="D5663" t="s">
        <v>477</v>
      </c>
      <c r="E5663" t="s">
        <v>215</v>
      </c>
      <c r="F5663" t="s">
        <v>216</v>
      </c>
      <c r="G5663" s="133">
        <v>12</v>
      </c>
      <c r="H5663" t="s">
        <v>247</v>
      </c>
      <c r="I5663" t="s">
        <v>578</v>
      </c>
      <c r="J5663" t="s">
        <v>495</v>
      </c>
      <c r="K5663" s="327">
        <v>47</v>
      </c>
      <c r="L5663" s="326">
        <v>0.16967999935150149</v>
      </c>
      <c r="N5663" s="327">
        <v>680</v>
      </c>
      <c r="O5663" s="326">
        <v>0.21971000730991361</v>
      </c>
      <c r="Q5663" s="327">
        <v>27975</v>
      </c>
      <c r="R5663" s="326">
        <v>0.22673000395298001</v>
      </c>
      <c r="S5663" s="325"/>
    </row>
    <row r="5664" spans="1:19" x14ac:dyDescent="0.25">
      <c r="A5664" t="s">
        <v>478</v>
      </c>
      <c r="B5664" t="s">
        <v>284</v>
      </c>
      <c r="C5664" t="s">
        <v>309</v>
      </c>
      <c r="D5664" t="s">
        <v>477</v>
      </c>
      <c r="E5664" t="s">
        <v>215</v>
      </c>
      <c r="F5664" t="s">
        <v>216</v>
      </c>
      <c r="G5664" s="133">
        <v>12</v>
      </c>
      <c r="H5664" t="s">
        <v>247</v>
      </c>
      <c r="I5664" t="s">
        <v>578</v>
      </c>
      <c r="J5664" t="s">
        <v>494</v>
      </c>
      <c r="K5664" s="327">
        <v>16</v>
      </c>
      <c r="L5664" s="326">
        <v>5.7760000228881843E-2</v>
      </c>
      <c r="N5664" s="327">
        <v>417</v>
      </c>
      <c r="O5664" s="326">
        <v>0.13472999632358551</v>
      </c>
      <c r="Q5664" s="327">
        <v>29608</v>
      </c>
      <c r="R5664" s="326">
        <v>0.23995999991893771</v>
      </c>
      <c r="S5664" s="325"/>
    </row>
    <row r="5665" spans="1:19" x14ac:dyDescent="0.25">
      <c r="A5665" t="s">
        <v>478</v>
      </c>
      <c r="B5665" t="s">
        <v>284</v>
      </c>
      <c r="C5665" t="s">
        <v>309</v>
      </c>
      <c r="D5665" t="s">
        <v>477</v>
      </c>
      <c r="E5665" t="s">
        <v>215</v>
      </c>
      <c r="F5665" t="s">
        <v>216</v>
      </c>
      <c r="G5665" s="133">
        <v>12</v>
      </c>
      <c r="H5665" t="s">
        <v>247</v>
      </c>
      <c r="I5665" t="s">
        <v>476</v>
      </c>
      <c r="J5665" t="s">
        <v>482</v>
      </c>
      <c r="K5665" s="327">
        <v>202</v>
      </c>
      <c r="L5665" s="326">
        <v>0.72924000024795532</v>
      </c>
      <c r="M5665" s="326">
        <v>0.77394998073577881</v>
      </c>
      <c r="N5665" s="327">
        <v>2254</v>
      </c>
      <c r="O5665" s="326">
        <v>0.72826999425888062</v>
      </c>
      <c r="P5665" s="326">
        <v>0.77644002437591553</v>
      </c>
      <c r="Q5665" s="327">
        <v>91484</v>
      </c>
      <c r="R5665" s="326">
        <v>0.74145001173019409</v>
      </c>
      <c r="S5665" s="325">
        <v>0.77395999431610107</v>
      </c>
    </row>
    <row r="5666" spans="1:19" x14ac:dyDescent="0.25">
      <c r="A5666" t="s">
        <v>478</v>
      </c>
      <c r="B5666" t="s">
        <v>284</v>
      </c>
      <c r="C5666" t="s">
        <v>309</v>
      </c>
      <c r="D5666" t="s">
        <v>477</v>
      </c>
      <c r="E5666" t="s">
        <v>215</v>
      </c>
      <c r="F5666" t="s">
        <v>216</v>
      </c>
      <c r="G5666" s="133">
        <v>12</v>
      </c>
      <c r="H5666" t="s">
        <v>247</v>
      </c>
      <c r="I5666" t="s">
        <v>476</v>
      </c>
      <c r="J5666" t="s">
        <v>481</v>
      </c>
      <c r="K5666" s="327">
        <v>18</v>
      </c>
      <c r="L5666" s="326">
        <v>6.4980000257492065E-2</v>
      </c>
      <c r="M5666" s="326">
        <v>6.8970002233982086E-2</v>
      </c>
      <c r="N5666" s="327">
        <v>293</v>
      </c>
      <c r="O5666" s="326">
        <v>9.4669997692108154E-2</v>
      </c>
      <c r="P5666" s="326">
        <v>0.1009299978613853</v>
      </c>
      <c r="Q5666" s="327">
        <v>12086</v>
      </c>
      <c r="R5666" s="326">
        <v>9.7949996590614319E-2</v>
      </c>
      <c r="S5666" s="325">
        <v>0.1022500023245811</v>
      </c>
    </row>
    <row r="5667" spans="1:19" x14ac:dyDescent="0.25">
      <c r="A5667" t="s">
        <v>478</v>
      </c>
      <c r="B5667" t="s">
        <v>284</v>
      </c>
      <c r="C5667" t="s">
        <v>309</v>
      </c>
      <c r="D5667" t="s">
        <v>477</v>
      </c>
      <c r="E5667" t="s">
        <v>215</v>
      </c>
      <c r="F5667" t="s">
        <v>216</v>
      </c>
      <c r="G5667" s="133">
        <v>12</v>
      </c>
      <c r="H5667" t="s">
        <v>247</v>
      </c>
      <c r="I5667" t="s">
        <v>476</v>
      </c>
      <c r="J5667" t="s">
        <v>480</v>
      </c>
      <c r="K5667" s="327">
        <v>25</v>
      </c>
      <c r="L5667" s="326">
        <v>9.0250000357627869E-2</v>
      </c>
      <c r="M5667" s="326">
        <v>9.5789998769760132E-2</v>
      </c>
      <c r="N5667" s="327">
        <v>202</v>
      </c>
      <c r="O5667" s="326">
        <v>6.5269999206066132E-2</v>
      </c>
      <c r="P5667" s="326">
        <v>6.9580003619194031E-2</v>
      </c>
      <c r="Q5667" s="327">
        <v>8487</v>
      </c>
      <c r="R5667" s="326">
        <v>6.8779997527599335E-2</v>
      </c>
      <c r="S5667" s="325">
        <v>7.1800000965595245E-2</v>
      </c>
    </row>
    <row r="5668" spans="1:19" x14ac:dyDescent="0.25">
      <c r="A5668" t="s">
        <v>478</v>
      </c>
      <c r="B5668" t="s">
        <v>284</v>
      </c>
      <c r="C5668" t="s">
        <v>309</v>
      </c>
      <c r="D5668" t="s">
        <v>477</v>
      </c>
      <c r="E5668" t="s">
        <v>215</v>
      </c>
      <c r="F5668" t="s">
        <v>216</v>
      </c>
      <c r="G5668" s="133">
        <v>12</v>
      </c>
      <c r="H5668" t="s">
        <v>247</v>
      </c>
      <c r="I5668" t="s">
        <v>476</v>
      </c>
      <c r="J5668" t="s">
        <v>479</v>
      </c>
      <c r="K5668" s="327">
        <v>16</v>
      </c>
      <c r="L5668" s="326">
        <v>5.7760000228881843E-2</v>
      </c>
      <c r="N5668" s="327">
        <v>192</v>
      </c>
      <c r="O5668" s="326">
        <v>6.2040001153945923E-2</v>
      </c>
      <c r="Q5668" s="327">
        <v>5183</v>
      </c>
      <c r="R5668" s="326">
        <v>4.2010001838207238E-2</v>
      </c>
      <c r="S5668" s="325"/>
    </row>
    <row r="5669" spans="1:19" x14ac:dyDescent="0.25">
      <c r="A5669" t="s">
        <v>478</v>
      </c>
      <c r="B5669" t="s">
        <v>284</v>
      </c>
      <c r="C5669" t="s">
        <v>309</v>
      </c>
      <c r="D5669" t="s">
        <v>477</v>
      </c>
      <c r="E5669" t="s">
        <v>215</v>
      </c>
      <c r="F5669" t="s">
        <v>216</v>
      </c>
      <c r="G5669">
        <v>12</v>
      </c>
      <c r="H5669" t="s">
        <v>247</v>
      </c>
      <c r="I5669" t="s">
        <v>476</v>
      </c>
      <c r="J5669" t="s">
        <v>475</v>
      </c>
      <c r="K5669" s="142">
        <v>16</v>
      </c>
      <c r="L5669" s="326">
        <v>5.7760000228881843E-2</v>
      </c>
      <c r="M5669" s="326">
        <v>6.1299998313188553E-2</v>
      </c>
      <c r="N5669" s="142">
        <v>154</v>
      </c>
      <c r="O5669" s="326">
        <v>4.9759998917579651E-2</v>
      </c>
      <c r="P5669" s="326">
        <v>5.3050000220537193E-2</v>
      </c>
      <c r="Q5669" s="142">
        <v>6145</v>
      </c>
      <c r="R5669" s="326">
        <v>4.9800001084804528E-2</v>
      </c>
      <c r="S5669" s="326">
        <v>5.1989998668432243E-2</v>
      </c>
    </row>
    <row r="5670" spans="1:19" x14ac:dyDescent="0.25">
      <c r="A5670" t="s">
        <v>478</v>
      </c>
      <c r="B5670" t="s">
        <v>284</v>
      </c>
      <c r="C5670" t="s">
        <v>309</v>
      </c>
      <c r="D5670" t="s">
        <v>477</v>
      </c>
      <c r="E5670" t="s">
        <v>217</v>
      </c>
      <c r="F5670" t="s">
        <v>218</v>
      </c>
      <c r="G5670" s="133">
        <v>5</v>
      </c>
      <c r="H5670" t="s">
        <v>252</v>
      </c>
      <c r="I5670" t="s">
        <v>525</v>
      </c>
      <c r="J5670" t="s">
        <v>530</v>
      </c>
      <c r="K5670" s="327">
        <v>2</v>
      </c>
      <c r="L5670" s="326">
        <v>2.1800000686198469E-3</v>
      </c>
      <c r="N5670" s="327">
        <v>31</v>
      </c>
      <c r="O5670" s="326">
        <v>4.7599999234080306E-3</v>
      </c>
      <c r="Q5670" s="327">
        <v>595</v>
      </c>
      <c r="R5670" s="326">
        <v>4.8199999146163464E-3</v>
      </c>
      <c r="S5670" s="325"/>
    </row>
    <row r="5671" spans="1:19" x14ac:dyDescent="0.25">
      <c r="A5671" t="s">
        <v>478</v>
      </c>
      <c r="B5671" t="s">
        <v>284</v>
      </c>
      <c r="C5671" t="s">
        <v>309</v>
      </c>
      <c r="D5671" t="s">
        <v>477</v>
      </c>
      <c r="E5671" t="s">
        <v>217</v>
      </c>
      <c r="F5671" t="s">
        <v>218</v>
      </c>
      <c r="G5671" s="133">
        <v>5</v>
      </c>
      <c r="H5671" t="s">
        <v>252</v>
      </c>
      <c r="I5671" t="s">
        <v>525</v>
      </c>
      <c r="J5671" t="s">
        <v>529</v>
      </c>
      <c r="K5671" s="327">
        <v>30</v>
      </c>
      <c r="L5671" s="326">
        <v>3.2749999314546592E-2</v>
      </c>
      <c r="N5671" s="327">
        <v>213</v>
      </c>
      <c r="O5671" s="326">
        <v>3.2710000872612E-2</v>
      </c>
      <c r="Q5671" s="327">
        <v>4962</v>
      </c>
      <c r="R5671" s="326">
        <v>4.0219999849796302E-2</v>
      </c>
      <c r="S5671" s="325"/>
    </row>
    <row r="5672" spans="1:19" x14ac:dyDescent="0.25">
      <c r="A5672" t="s">
        <v>478</v>
      </c>
      <c r="B5672" t="s">
        <v>284</v>
      </c>
      <c r="C5672" t="s">
        <v>309</v>
      </c>
      <c r="D5672" t="s">
        <v>477</v>
      </c>
      <c r="E5672" t="s">
        <v>217</v>
      </c>
      <c r="F5672" t="s">
        <v>218</v>
      </c>
      <c r="G5672" s="133">
        <v>5</v>
      </c>
      <c r="H5672" t="s">
        <v>252</v>
      </c>
      <c r="I5672" t="s">
        <v>525</v>
      </c>
      <c r="J5672" t="s">
        <v>528</v>
      </c>
      <c r="K5672" s="327">
        <v>93</v>
      </c>
      <c r="L5672" s="326">
        <v>0.1015300005674362</v>
      </c>
      <c r="N5672" s="327">
        <v>809</v>
      </c>
      <c r="O5672" s="326">
        <v>0.1242299973964691</v>
      </c>
      <c r="Q5672" s="327">
        <v>15699</v>
      </c>
      <c r="R5672" s="326">
        <v>0.12724000215530401</v>
      </c>
      <c r="S5672" s="325"/>
    </row>
    <row r="5673" spans="1:19" x14ac:dyDescent="0.25">
      <c r="A5673" t="s">
        <v>478</v>
      </c>
      <c r="B5673" t="s">
        <v>284</v>
      </c>
      <c r="C5673" t="s">
        <v>309</v>
      </c>
      <c r="D5673" t="s">
        <v>477</v>
      </c>
      <c r="E5673" t="s">
        <v>217</v>
      </c>
      <c r="F5673" t="s">
        <v>218</v>
      </c>
      <c r="G5673" s="133">
        <v>5</v>
      </c>
      <c r="H5673" t="s">
        <v>252</v>
      </c>
      <c r="I5673" t="s">
        <v>525</v>
      </c>
      <c r="J5673" t="s">
        <v>527</v>
      </c>
      <c r="K5673" s="327">
        <v>234</v>
      </c>
      <c r="L5673" s="326">
        <v>0.2554599940776825</v>
      </c>
      <c r="N5673" s="327">
        <v>1628</v>
      </c>
      <c r="O5673" s="326">
        <v>0.25</v>
      </c>
      <c r="Q5673" s="327">
        <v>30576</v>
      </c>
      <c r="R5673" s="326">
        <v>0.2478100061416626</v>
      </c>
      <c r="S5673" s="325"/>
    </row>
    <row r="5674" spans="1:19" x14ac:dyDescent="0.25">
      <c r="A5674" t="s">
        <v>478</v>
      </c>
      <c r="B5674" t="s">
        <v>284</v>
      </c>
      <c r="C5674" t="s">
        <v>309</v>
      </c>
      <c r="D5674" t="s">
        <v>477</v>
      </c>
      <c r="E5674" t="s">
        <v>217</v>
      </c>
      <c r="F5674" t="s">
        <v>218</v>
      </c>
      <c r="G5674">
        <v>5</v>
      </c>
      <c r="H5674" t="s">
        <v>252</v>
      </c>
      <c r="I5674" t="s">
        <v>525</v>
      </c>
      <c r="J5674" t="s">
        <v>526</v>
      </c>
      <c r="K5674" s="142">
        <v>241</v>
      </c>
      <c r="L5674" s="326">
        <v>0.26309999823570251</v>
      </c>
      <c r="N5674" s="142">
        <v>1714</v>
      </c>
      <c r="O5674" s="326">
        <v>0.2632099986076355</v>
      </c>
      <c r="Q5674" s="142">
        <v>30917</v>
      </c>
      <c r="R5674" s="326">
        <v>0.25056999921798712</v>
      </c>
    </row>
    <row r="5675" spans="1:19" x14ac:dyDescent="0.25">
      <c r="A5675" t="s">
        <v>478</v>
      </c>
      <c r="B5675" t="s">
        <v>284</v>
      </c>
      <c r="C5675" t="s">
        <v>309</v>
      </c>
      <c r="D5675" t="s">
        <v>477</v>
      </c>
      <c r="E5675" t="s">
        <v>217</v>
      </c>
      <c r="F5675" t="s">
        <v>218</v>
      </c>
      <c r="G5675" s="133">
        <v>5</v>
      </c>
      <c r="H5675" t="s">
        <v>252</v>
      </c>
      <c r="I5675" t="s">
        <v>525</v>
      </c>
      <c r="J5675" t="s">
        <v>259</v>
      </c>
      <c r="K5675" s="327">
        <v>161</v>
      </c>
      <c r="L5675" s="326">
        <v>0.1757600009441376</v>
      </c>
      <c r="N5675" s="327">
        <v>1215</v>
      </c>
      <c r="O5675" s="326">
        <v>0.18658000230789179</v>
      </c>
      <c r="Q5675" s="327">
        <v>23351</v>
      </c>
      <c r="R5675" s="326">
        <v>0.18925000727176669</v>
      </c>
      <c r="S5675" s="325"/>
    </row>
    <row r="5676" spans="1:19" x14ac:dyDescent="0.25">
      <c r="A5676" t="s">
        <v>478</v>
      </c>
      <c r="B5676" t="s">
        <v>284</v>
      </c>
      <c r="C5676" t="s">
        <v>309</v>
      </c>
      <c r="D5676" t="s">
        <v>477</v>
      </c>
      <c r="E5676" t="s">
        <v>217</v>
      </c>
      <c r="F5676" t="s">
        <v>218</v>
      </c>
      <c r="G5676">
        <v>5</v>
      </c>
      <c r="H5676" t="s">
        <v>252</v>
      </c>
      <c r="I5676" t="s">
        <v>525</v>
      </c>
      <c r="J5676" t="s">
        <v>260</v>
      </c>
      <c r="K5676" s="142">
        <v>155</v>
      </c>
      <c r="L5676" s="326">
        <v>0.16921000182628629</v>
      </c>
      <c r="N5676" s="142">
        <v>902</v>
      </c>
      <c r="O5676" s="326">
        <v>0.13851000368595121</v>
      </c>
      <c r="Q5676" s="142">
        <v>17285</v>
      </c>
      <c r="R5676" s="326">
        <v>0.14009000360965729</v>
      </c>
    </row>
    <row r="5677" spans="1:19" x14ac:dyDescent="0.25">
      <c r="A5677" t="s">
        <v>478</v>
      </c>
      <c r="B5677" t="s">
        <v>284</v>
      </c>
      <c r="C5677" t="s">
        <v>309</v>
      </c>
      <c r="D5677" t="s">
        <v>477</v>
      </c>
      <c r="E5677" t="s">
        <v>217</v>
      </c>
      <c r="F5677" t="s">
        <v>218</v>
      </c>
      <c r="G5677">
        <v>5</v>
      </c>
      <c r="H5677" t="s">
        <v>252</v>
      </c>
      <c r="I5677" t="s">
        <v>521</v>
      </c>
      <c r="J5677" t="s">
        <v>524</v>
      </c>
      <c r="K5677" s="142">
        <v>729</v>
      </c>
      <c r="L5677" s="326">
        <v>0.79584997892379761</v>
      </c>
      <c r="M5677" s="326">
        <v>0.819100022315979</v>
      </c>
      <c r="N5677" s="142">
        <v>5251</v>
      </c>
      <c r="O5677" s="326">
        <v>0.80636000633239746</v>
      </c>
      <c r="P5677" s="326">
        <v>0.83257001638412476</v>
      </c>
      <c r="Q5677" s="142">
        <v>99716</v>
      </c>
      <c r="R5677" s="326">
        <v>0.80817002058029175</v>
      </c>
      <c r="S5677" s="326">
        <v>0.84360998868942261</v>
      </c>
    </row>
    <row r="5678" spans="1:19" x14ac:dyDescent="0.25">
      <c r="A5678" t="s">
        <v>478</v>
      </c>
      <c r="B5678" t="s">
        <v>284</v>
      </c>
      <c r="C5678" t="s">
        <v>309</v>
      </c>
      <c r="D5678" t="s">
        <v>477</v>
      </c>
      <c r="E5678" t="s">
        <v>217</v>
      </c>
      <c r="F5678" t="s">
        <v>218</v>
      </c>
      <c r="G5678" s="133">
        <v>5</v>
      </c>
      <c r="H5678" t="s">
        <v>252</v>
      </c>
      <c r="I5678" t="s">
        <v>521</v>
      </c>
      <c r="J5678" t="s">
        <v>523</v>
      </c>
      <c r="K5678" s="327">
        <v>74</v>
      </c>
      <c r="L5678" s="326">
        <v>8.0789998173713684E-2</v>
      </c>
      <c r="M5678" s="326">
        <v>8.3149999380111694E-2</v>
      </c>
      <c r="N5678" s="327">
        <v>606</v>
      </c>
      <c r="O5678" s="326">
        <v>9.3060001730918884E-2</v>
      </c>
      <c r="P5678" s="326">
        <v>9.6079997718334198E-2</v>
      </c>
      <c r="Q5678" s="327">
        <v>10969</v>
      </c>
      <c r="R5678" s="326">
        <v>8.8899999856948853E-2</v>
      </c>
      <c r="S5678" s="325">
        <v>9.2799998819828033E-2</v>
      </c>
    </row>
    <row r="5679" spans="1:19" x14ac:dyDescent="0.25">
      <c r="A5679" t="s">
        <v>478</v>
      </c>
      <c r="B5679" t="s">
        <v>284</v>
      </c>
      <c r="C5679" t="s">
        <v>309</v>
      </c>
      <c r="D5679" t="s">
        <v>477</v>
      </c>
      <c r="E5679" t="s">
        <v>217</v>
      </c>
      <c r="F5679" t="s">
        <v>218</v>
      </c>
      <c r="G5679" s="133">
        <v>5</v>
      </c>
      <c r="H5679" t="s">
        <v>252</v>
      </c>
      <c r="I5679" t="s">
        <v>521</v>
      </c>
      <c r="J5679" t="s">
        <v>522</v>
      </c>
      <c r="K5679" s="327">
        <v>87</v>
      </c>
      <c r="L5679" s="326">
        <v>9.4980001449584961E-2</v>
      </c>
      <c r="M5679" s="326">
        <v>9.7750000655651093E-2</v>
      </c>
      <c r="N5679" s="327">
        <v>450</v>
      </c>
      <c r="O5679" s="326">
        <v>6.9099999964237213E-2</v>
      </c>
      <c r="P5679" s="326">
        <v>7.135000079870224E-2</v>
      </c>
      <c r="Q5679" s="327">
        <v>7517</v>
      </c>
      <c r="R5679" s="326">
        <v>6.0920000076293952E-2</v>
      </c>
      <c r="S5679" s="325">
        <v>6.3589997589588165E-2</v>
      </c>
    </row>
    <row r="5680" spans="1:19" x14ac:dyDescent="0.25">
      <c r="A5680" t="s">
        <v>478</v>
      </c>
      <c r="B5680" t="s">
        <v>284</v>
      </c>
      <c r="C5680" t="s">
        <v>309</v>
      </c>
      <c r="D5680" t="s">
        <v>477</v>
      </c>
      <c r="E5680" t="s">
        <v>217</v>
      </c>
      <c r="F5680" t="s">
        <v>218</v>
      </c>
      <c r="G5680">
        <v>5</v>
      </c>
      <c r="H5680" t="s">
        <v>252</v>
      </c>
      <c r="I5680" t="s">
        <v>521</v>
      </c>
      <c r="J5680" t="s">
        <v>438</v>
      </c>
      <c r="K5680" s="142">
        <v>26</v>
      </c>
      <c r="L5680" s="326">
        <v>2.837999910116196E-2</v>
      </c>
      <c r="N5680" s="142">
        <v>205</v>
      </c>
      <c r="O5680" s="326">
        <v>3.1479999423027039E-2</v>
      </c>
      <c r="Q5680" s="142">
        <v>5183</v>
      </c>
      <c r="R5680" s="326">
        <v>4.2010001838207238E-2</v>
      </c>
    </row>
    <row r="5681" spans="1:19" x14ac:dyDescent="0.25">
      <c r="A5681" t="s">
        <v>478</v>
      </c>
      <c r="B5681" t="s">
        <v>284</v>
      </c>
      <c r="C5681" t="s">
        <v>309</v>
      </c>
      <c r="D5681" t="s">
        <v>477</v>
      </c>
      <c r="E5681" t="s">
        <v>217</v>
      </c>
      <c r="F5681" t="s">
        <v>218</v>
      </c>
      <c r="G5681">
        <v>5</v>
      </c>
      <c r="H5681" t="s">
        <v>252</v>
      </c>
      <c r="I5681" t="s">
        <v>517</v>
      </c>
      <c r="J5681" t="s">
        <v>520</v>
      </c>
      <c r="K5681" s="142">
        <v>323</v>
      </c>
      <c r="L5681" s="326">
        <v>0.35262000560760498</v>
      </c>
      <c r="N5681" s="142">
        <v>2282</v>
      </c>
      <c r="O5681" s="326">
        <v>0.35043001174926758</v>
      </c>
      <c r="Q5681" s="142">
        <v>43571</v>
      </c>
      <c r="R5681" s="326">
        <v>0.35313001275062561</v>
      </c>
    </row>
    <row r="5682" spans="1:19" x14ac:dyDescent="0.25">
      <c r="A5682" t="s">
        <v>478</v>
      </c>
      <c r="B5682" t="s">
        <v>284</v>
      </c>
      <c r="C5682" t="s">
        <v>309</v>
      </c>
      <c r="D5682" t="s">
        <v>477</v>
      </c>
      <c r="E5682" t="s">
        <v>217</v>
      </c>
      <c r="F5682" t="s">
        <v>218</v>
      </c>
      <c r="G5682" s="133">
        <v>5</v>
      </c>
      <c r="H5682" t="s">
        <v>252</v>
      </c>
      <c r="I5682" t="s">
        <v>517</v>
      </c>
      <c r="J5682" t="s">
        <v>519</v>
      </c>
      <c r="K5682" s="327">
        <v>277</v>
      </c>
      <c r="L5682" s="326">
        <v>0.30239999294281011</v>
      </c>
      <c r="N5682" s="327">
        <v>1888</v>
      </c>
      <c r="O5682" s="326">
        <v>0.28992998600006098</v>
      </c>
      <c r="Q5682" s="327">
        <v>34904</v>
      </c>
      <c r="R5682" s="326">
        <v>0.28288999199867249</v>
      </c>
      <c r="S5682" s="325"/>
    </row>
    <row r="5683" spans="1:19" x14ac:dyDescent="0.25">
      <c r="A5683" t="s">
        <v>478</v>
      </c>
      <c r="B5683" t="s">
        <v>284</v>
      </c>
      <c r="C5683" t="s">
        <v>309</v>
      </c>
      <c r="D5683" t="s">
        <v>477</v>
      </c>
      <c r="E5683" t="s">
        <v>217</v>
      </c>
      <c r="F5683" t="s">
        <v>218</v>
      </c>
      <c r="G5683" s="133">
        <v>5</v>
      </c>
      <c r="H5683" t="s">
        <v>252</v>
      </c>
      <c r="I5683" t="s">
        <v>517</v>
      </c>
      <c r="J5683" t="s">
        <v>518</v>
      </c>
      <c r="K5683" s="327">
        <v>316</v>
      </c>
      <c r="L5683" s="326">
        <v>0.34498000144958502</v>
      </c>
      <c r="N5683" s="327">
        <v>2342</v>
      </c>
      <c r="O5683" s="326">
        <v>0.35964000225067139</v>
      </c>
      <c r="Q5683" s="327">
        <v>44910</v>
      </c>
      <c r="R5683" s="326">
        <v>0.3639799952507019</v>
      </c>
      <c r="S5683" s="325"/>
    </row>
    <row r="5684" spans="1:19" x14ac:dyDescent="0.25">
      <c r="A5684" t="s">
        <v>478</v>
      </c>
      <c r="B5684" t="s">
        <v>284</v>
      </c>
      <c r="C5684" t="s">
        <v>309</v>
      </c>
      <c r="D5684" t="s">
        <v>477</v>
      </c>
      <c r="E5684" t="s">
        <v>217</v>
      </c>
      <c r="F5684" t="s">
        <v>218</v>
      </c>
      <c r="G5684" s="133">
        <v>5</v>
      </c>
      <c r="H5684" t="s">
        <v>252</v>
      </c>
      <c r="I5684" t="s">
        <v>513</v>
      </c>
      <c r="J5684" t="s">
        <v>516</v>
      </c>
      <c r="K5684" s="327">
        <v>27</v>
      </c>
      <c r="L5684" s="326">
        <v>2.9479999095201489E-2</v>
      </c>
      <c r="M5684" s="326">
        <v>3.1109999865293499E-2</v>
      </c>
      <c r="N5684" s="327">
        <v>202</v>
      </c>
      <c r="O5684" s="326">
        <v>3.1020000576972961E-2</v>
      </c>
      <c r="P5684" s="326">
        <v>3.3209998160600662E-2</v>
      </c>
      <c r="Q5684" s="327">
        <v>4179</v>
      </c>
      <c r="R5684" s="326">
        <v>3.3870000392198563E-2</v>
      </c>
      <c r="S5684" s="325">
        <v>3.8320001214742661E-2</v>
      </c>
    </row>
    <row r="5685" spans="1:19" x14ac:dyDescent="0.25">
      <c r="A5685" t="s">
        <v>478</v>
      </c>
      <c r="B5685" t="s">
        <v>284</v>
      </c>
      <c r="C5685" t="s">
        <v>309</v>
      </c>
      <c r="D5685" t="s">
        <v>477</v>
      </c>
      <c r="E5685" t="s">
        <v>217</v>
      </c>
      <c r="F5685" t="s">
        <v>218</v>
      </c>
      <c r="G5685">
        <v>5</v>
      </c>
      <c r="H5685" t="s">
        <v>252</v>
      </c>
      <c r="I5685" t="s">
        <v>513</v>
      </c>
      <c r="J5685" t="s">
        <v>515</v>
      </c>
      <c r="K5685" s="142">
        <v>100</v>
      </c>
      <c r="L5685" s="326">
        <v>0.1091699972748756</v>
      </c>
      <c r="M5685" s="326">
        <v>0.11520999670028691</v>
      </c>
      <c r="N5685" s="142">
        <v>737</v>
      </c>
      <c r="O5685" s="326">
        <v>0.11317999660968781</v>
      </c>
      <c r="P5685" s="326">
        <v>0.12117999792099</v>
      </c>
      <c r="Q5685" s="142">
        <v>13286</v>
      </c>
      <c r="R5685" s="326">
        <v>0.1076800003647804</v>
      </c>
      <c r="S5685" s="326">
        <v>0.12182000279426571</v>
      </c>
    </row>
    <row r="5686" spans="1:19" x14ac:dyDescent="0.25">
      <c r="A5686" t="s">
        <v>478</v>
      </c>
      <c r="B5686" t="s">
        <v>284</v>
      </c>
      <c r="C5686" t="s">
        <v>309</v>
      </c>
      <c r="D5686" t="s">
        <v>477</v>
      </c>
      <c r="E5686" t="s">
        <v>217</v>
      </c>
      <c r="F5686" t="s">
        <v>218</v>
      </c>
      <c r="G5686">
        <v>5</v>
      </c>
      <c r="H5686" t="s">
        <v>252</v>
      </c>
      <c r="I5686" t="s">
        <v>513</v>
      </c>
      <c r="J5686" t="s">
        <v>514</v>
      </c>
      <c r="K5686" s="142">
        <v>741</v>
      </c>
      <c r="L5686" s="326">
        <v>0.80895000696182251</v>
      </c>
      <c r="M5686" s="326">
        <v>0.85369002819061279</v>
      </c>
      <c r="N5686" s="142">
        <v>5143</v>
      </c>
      <c r="O5686" s="326">
        <v>0.78977000713348389</v>
      </c>
      <c r="P5686" s="326">
        <v>0.84561002254486084</v>
      </c>
      <c r="Q5686" s="142">
        <v>91601</v>
      </c>
      <c r="R5686" s="326">
        <v>0.74239999055862427</v>
      </c>
      <c r="S5686" s="326">
        <v>0.83986997604370117</v>
      </c>
    </row>
    <row r="5687" spans="1:19" x14ac:dyDescent="0.25">
      <c r="A5687" t="s">
        <v>478</v>
      </c>
      <c r="B5687" t="s">
        <v>284</v>
      </c>
      <c r="C5687" t="s">
        <v>309</v>
      </c>
      <c r="D5687" t="s">
        <v>477</v>
      </c>
      <c r="E5687" t="s">
        <v>217</v>
      </c>
      <c r="F5687" t="s">
        <v>218</v>
      </c>
      <c r="G5687">
        <v>5</v>
      </c>
      <c r="H5687" t="s">
        <v>252</v>
      </c>
      <c r="I5687" t="s">
        <v>513</v>
      </c>
      <c r="J5687" t="s">
        <v>512</v>
      </c>
      <c r="K5687" s="142">
        <v>48</v>
      </c>
      <c r="L5687" s="326">
        <v>5.2400000393390662E-2</v>
      </c>
      <c r="N5687" s="142">
        <v>430</v>
      </c>
      <c r="O5687" s="326">
        <v>6.6030003130435944E-2</v>
      </c>
      <c r="Q5687" s="142">
        <v>14319</v>
      </c>
      <c r="R5687" s="326">
        <v>0.11604999750852581</v>
      </c>
    </row>
    <row r="5688" spans="1:19" x14ac:dyDescent="0.25">
      <c r="A5688" t="s">
        <v>478</v>
      </c>
      <c r="B5688" t="s">
        <v>284</v>
      </c>
      <c r="C5688" t="s">
        <v>309</v>
      </c>
      <c r="D5688" t="s">
        <v>477</v>
      </c>
      <c r="E5688" t="s">
        <v>217</v>
      </c>
      <c r="F5688" t="s">
        <v>218</v>
      </c>
      <c r="G5688">
        <v>5</v>
      </c>
      <c r="H5688" t="s">
        <v>252</v>
      </c>
      <c r="I5688" t="s">
        <v>575</v>
      </c>
      <c r="J5688" t="s">
        <v>511</v>
      </c>
      <c r="K5688" s="142">
        <v>8</v>
      </c>
      <c r="L5688" s="326">
        <v>8.7299998849630356E-3</v>
      </c>
      <c r="M5688" s="326">
        <v>8.8099995627999306E-3</v>
      </c>
      <c r="N5688" s="142">
        <v>75</v>
      </c>
      <c r="O5688" s="326">
        <v>1.1520000174641609E-2</v>
      </c>
      <c r="P5688" s="326">
        <v>1.18199996650219E-2</v>
      </c>
      <c r="Q5688" s="142">
        <v>5100</v>
      </c>
      <c r="R5688" s="326">
        <v>4.1329998522996902E-2</v>
      </c>
      <c r="S5688" s="326">
        <v>4.4070001691579819E-2</v>
      </c>
    </row>
    <row r="5689" spans="1:19" x14ac:dyDescent="0.25">
      <c r="A5689" t="s">
        <v>478</v>
      </c>
      <c r="B5689" t="s">
        <v>284</v>
      </c>
      <c r="C5689" t="s">
        <v>309</v>
      </c>
      <c r="D5689" t="s">
        <v>477</v>
      </c>
      <c r="E5689" t="s">
        <v>217</v>
      </c>
      <c r="F5689" t="s">
        <v>218</v>
      </c>
      <c r="G5689" s="133">
        <v>5</v>
      </c>
      <c r="H5689" t="s">
        <v>252</v>
      </c>
      <c r="I5689" t="s">
        <v>575</v>
      </c>
      <c r="J5689" t="s">
        <v>510</v>
      </c>
      <c r="K5689" s="327">
        <v>2</v>
      </c>
      <c r="L5689" s="326">
        <v>2.1800000686198469E-3</v>
      </c>
      <c r="M5689" s="326">
        <v>2.199999988079071E-3</v>
      </c>
      <c r="N5689" s="327">
        <v>43</v>
      </c>
      <c r="O5689" s="326">
        <v>6.5999999642372131E-3</v>
      </c>
      <c r="P5689" s="326">
        <v>6.7799999378621578E-3</v>
      </c>
      <c r="Q5689" s="327">
        <v>2781</v>
      </c>
      <c r="R5689" s="326">
        <v>2.2539999336004261E-2</v>
      </c>
      <c r="S5689" s="325">
        <v>2.4029999971389771E-2</v>
      </c>
    </row>
    <row r="5690" spans="1:19" x14ac:dyDescent="0.25">
      <c r="A5690" t="s">
        <v>478</v>
      </c>
      <c r="B5690" t="s">
        <v>284</v>
      </c>
      <c r="C5690" t="s">
        <v>309</v>
      </c>
      <c r="D5690" t="s">
        <v>477</v>
      </c>
      <c r="E5690" t="s">
        <v>217</v>
      </c>
      <c r="F5690" t="s">
        <v>218</v>
      </c>
      <c r="G5690">
        <v>5</v>
      </c>
      <c r="H5690" t="s">
        <v>252</v>
      </c>
      <c r="I5690" t="s">
        <v>575</v>
      </c>
      <c r="J5690" t="s">
        <v>509</v>
      </c>
      <c r="K5690" s="142">
        <v>2</v>
      </c>
      <c r="L5690" s="326">
        <v>2.1800000686198469E-3</v>
      </c>
      <c r="M5690" s="326">
        <v>2.199999988079071E-3</v>
      </c>
      <c r="N5690" s="142">
        <v>44</v>
      </c>
      <c r="O5690" s="326">
        <v>6.7599997855722904E-3</v>
      </c>
      <c r="P5690" s="326">
        <v>6.9400002248585224E-3</v>
      </c>
      <c r="Q5690" s="142">
        <v>909</v>
      </c>
      <c r="R5690" s="326">
        <v>7.3699997738003731E-3</v>
      </c>
      <c r="S5690" s="326">
        <v>7.8499997034668922E-3</v>
      </c>
    </row>
    <row r="5691" spans="1:19" x14ac:dyDescent="0.25">
      <c r="A5691" t="s">
        <v>478</v>
      </c>
      <c r="B5691" t="s">
        <v>284</v>
      </c>
      <c r="C5691" t="s">
        <v>309</v>
      </c>
      <c r="D5691" t="s">
        <v>477</v>
      </c>
      <c r="E5691" t="s">
        <v>217</v>
      </c>
      <c r="F5691" t="s">
        <v>218</v>
      </c>
      <c r="G5691" s="133">
        <v>5</v>
      </c>
      <c r="H5691" t="s">
        <v>252</v>
      </c>
      <c r="I5691" t="s">
        <v>575</v>
      </c>
      <c r="J5691" t="s">
        <v>508</v>
      </c>
      <c r="K5691" s="327">
        <v>2</v>
      </c>
      <c r="L5691" s="326">
        <v>2.1800000686198469E-3</v>
      </c>
      <c r="M5691" s="326">
        <v>2.199999988079071E-3</v>
      </c>
      <c r="N5691" s="327">
        <v>54</v>
      </c>
      <c r="O5691" s="326">
        <v>8.2900002598762512E-3</v>
      </c>
      <c r="P5691" s="326">
        <v>8.5100000724196434E-3</v>
      </c>
      <c r="Q5691" s="327">
        <v>2219</v>
      </c>
      <c r="R5691" s="326">
        <v>1.7980000004172329E-2</v>
      </c>
      <c r="S5691" s="325">
        <v>1.9169999286532399E-2</v>
      </c>
    </row>
    <row r="5692" spans="1:19" x14ac:dyDescent="0.25">
      <c r="A5692" t="s">
        <v>478</v>
      </c>
      <c r="B5692" t="s">
        <v>284</v>
      </c>
      <c r="C5692" t="s">
        <v>309</v>
      </c>
      <c r="D5692" t="s">
        <v>477</v>
      </c>
      <c r="E5692" t="s">
        <v>217</v>
      </c>
      <c r="F5692" t="s">
        <v>218</v>
      </c>
      <c r="G5692" s="133">
        <v>5</v>
      </c>
      <c r="H5692" t="s">
        <v>252</v>
      </c>
      <c r="I5692" t="s">
        <v>575</v>
      </c>
      <c r="J5692" t="s">
        <v>438</v>
      </c>
      <c r="K5692" s="327">
        <v>8</v>
      </c>
      <c r="L5692" s="326">
        <v>8.7299998849630356E-3</v>
      </c>
      <c r="N5692" s="327">
        <v>169</v>
      </c>
      <c r="O5692" s="326">
        <v>2.5949999690055851E-2</v>
      </c>
      <c r="Q5692" s="327">
        <v>7648</v>
      </c>
      <c r="R5692" s="326">
        <v>6.1980001628398902E-2</v>
      </c>
      <c r="S5692" s="325"/>
    </row>
    <row r="5693" spans="1:19" x14ac:dyDescent="0.25">
      <c r="A5693" t="s">
        <v>478</v>
      </c>
      <c r="B5693" t="s">
        <v>284</v>
      </c>
      <c r="C5693" t="s">
        <v>309</v>
      </c>
      <c r="D5693" t="s">
        <v>477</v>
      </c>
      <c r="E5693" t="s">
        <v>217</v>
      </c>
      <c r="F5693" t="s">
        <v>218</v>
      </c>
      <c r="G5693" s="133">
        <v>5</v>
      </c>
      <c r="H5693" t="s">
        <v>252</v>
      </c>
      <c r="I5693" t="s">
        <v>575</v>
      </c>
      <c r="J5693" t="s">
        <v>507</v>
      </c>
      <c r="K5693" s="327">
        <v>894</v>
      </c>
      <c r="L5693" s="326">
        <v>0.97597998380661011</v>
      </c>
      <c r="M5693" s="326">
        <v>0.98457998037338257</v>
      </c>
      <c r="N5693" s="327">
        <v>6127</v>
      </c>
      <c r="O5693" s="326">
        <v>0.94088000059127808</v>
      </c>
      <c r="P5693" s="326">
        <v>0.96595001220703125</v>
      </c>
      <c r="Q5693" s="327">
        <v>104728</v>
      </c>
      <c r="R5693" s="326">
        <v>0.84878998994827271</v>
      </c>
      <c r="S5693" s="325">
        <v>0.90487998723983765</v>
      </c>
    </row>
    <row r="5694" spans="1:19" x14ac:dyDescent="0.25">
      <c r="A5694" t="s">
        <v>478</v>
      </c>
      <c r="B5694" t="s">
        <v>284</v>
      </c>
      <c r="C5694" t="s">
        <v>309</v>
      </c>
      <c r="D5694" t="s">
        <v>477</v>
      </c>
      <c r="E5694" t="s">
        <v>217</v>
      </c>
      <c r="F5694" t="s">
        <v>218</v>
      </c>
      <c r="G5694" s="133">
        <v>5</v>
      </c>
      <c r="H5694" t="s">
        <v>252</v>
      </c>
      <c r="I5694" t="s">
        <v>576</v>
      </c>
      <c r="J5694" t="s">
        <v>485</v>
      </c>
      <c r="K5694" s="327">
        <v>0</v>
      </c>
      <c r="L5694" s="326">
        <v>0</v>
      </c>
      <c r="N5694" s="327">
        <v>0</v>
      </c>
      <c r="O5694" s="326">
        <v>0</v>
      </c>
      <c r="Q5694" s="327">
        <v>2</v>
      </c>
      <c r="R5694" s="326">
        <v>1.99999994947575E-5</v>
      </c>
      <c r="S5694" s="325">
        <v>0.5</v>
      </c>
    </row>
    <row r="5695" spans="1:19" x14ac:dyDescent="0.25">
      <c r="A5695" t="s">
        <v>478</v>
      </c>
      <c r="B5695" t="s">
        <v>284</v>
      </c>
      <c r="C5695" t="s">
        <v>309</v>
      </c>
      <c r="D5695" t="s">
        <v>477</v>
      </c>
      <c r="E5695" t="s">
        <v>217</v>
      </c>
      <c r="F5695" t="s">
        <v>218</v>
      </c>
      <c r="G5695" s="133">
        <v>5</v>
      </c>
      <c r="H5695" t="s">
        <v>252</v>
      </c>
      <c r="I5695" t="s">
        <v>576</v>
      </c>
      <c r="J5695" t="s">
        <v>484</v>
      </c>
      <c r="K5695" s="327">
        <v>0</v>
      </c>
      <c r="L5695" s="326">
        <v>0</v>
      </c>
      <c r="N5695" s="327">
        <v>0</v>
      </c>
      <c r="O5695" s="326">
        <v>0</v>
      </c>
      <c r="Q5695" s="327">
        <v>2</v>
      </c>
      <c r="R5695" s="326">
        <v>1.99999994947575E-5</v>
      </c>
      <c r="S5695" s="325">
        <v>0.5</v>
      </c>
    </row>
    <row r="5696" spans="1:19" x14ac:dyDescent="0.25">
      <c r="A5696" t="s">
        <v>478</v>
      </c>
      <c r="B5696" t="s">
        <v>284</v>
      </c>
      <c r="C5696" t="s">
        <v>309</v>
      </c>
      <c r="D5696" t="s">
        <v>477</v>
      </c>
      <c r="E5696" t="s">
        <v>217</v>
      </c>
      <c r="F5696" t="s">
        <v>218</v>
      </c>
      <c r="G5696" s="133">
        <v>5</v>
      </c>
      <c r="H5696" t="s">
        <v>252</v>
      </c>
      <c r="I5696" t="s">
        <v>576</v>
      </c>
      <c r="J5696" t="s">
        <v>438</v>
      </c>
      <c r="K5696" s="327">
        <v>916</v>
      </c>
      <c r="L5696" s="326">
        <v>1</v>
      </c>
      <c r="N5696" s="327">
        <v>6512</v>
      </c>
      <c r="O5696" s="326">
        <v>1</v>
      </c>
      <c r="Q5696" s="327">
        <v>123381</v>
      </c>
      <c r="R5696" s="326">
        <v>0.99997001886367798</v>
      </c>
      <c r="S5696" s="325"/>
    </row>
    <row r="5697" spans="1:19" x14ac:dyDescent="0.25">
      <c r="A5697" t="s">
        <v>478</v>
      </c>
      <c r="B5697" t="s">
        <v>284</v>
      </c>
      <c r="C5697" t="s">
        <v>309</v>
      </c>
      <c r="D5697" t="s">
        <v>477</v>
      </c>
      <c r="E5697" t="s">
        <v>217</v>
      </c>
      <c r="F5697" t="s">
        <v>218</v>
      </c>
      <c r="G5697" s="133">
        <v>5</v>
      </c>
      <c r="H5697" t="s">
        <v>252</v>
      </c>
      <c r="I5697" t="s">
        <v>504</v>
      </c>
      <c r="J5697" t="s">
        <v>506</v>
      </c>
      <c r="K5697" s="327">
        <v>48</v>
      </c>
      <c r="L5697" s="326">
        <v>5.2400000393390662E-2</v>
      </c>
      <c r="N5697" s="327">
        <v>430</v>
      </c>
      <c r="O5697" s="326">
        <v>6.6030003130435944E-2</v>
      </c>
      <c r="Q5697" s="327">
        <v>14319</v>
      </c>
      <c r="R5697" s="326">
        <v>0.11604999750852581</v>
      </c>
      <c r="S5697" s="325"/>
    </row>
    <row r="5698" spans="1:19" x14ac:dyDescent="0.25">
      <c r="A5698" t="s">
        <v>478</v>
      </c>
      <c r="B5698" t="s">
        <v>284</v>
      </c>
      <c r="C5698" t="s">
        <v>309</v>
      </c>
      <c r="D5698" t="s">
        <v>477</v>
      </c>
      <c r="E5698" t="s">
        <v>217</v>
      </c>
      <c r="F5698" t="s">
        <v>218</v>
      </c>
      <c r="G5698" s="133">
        <v>5</v>
      </c>
      <c r="H5698" t="s">
        <v>252</v>
      </c>
      <c r="I5698" t="s">
        <v>504</v>
      </c>
      <c r="J5698" t="s">
        <v>424</v>
      </c>
      <c r="K5698" s="327">
        <v>100</v>
      </c>
      <c r="L5698" s="326">
        <v>0.1091699972748756</v>
      </c>
      <c r="M5698" s="326">
        <v>0.11520999670028691</v>
      </c>
      <c r="N5698" s="327">
        <v>737</v>
      </c>
      <c r="O5698" s="326">
        <v>0.11317999660968781</v>
      </c>
      <c r="P5698" s="326">
        <v>0.12117999792099</v>
      </c>
      <c r="Q5698" s="327">
        <v>13286</v>
      </c>
      <c r="R5698" s="326">
        <v>0.1076800003647804</v>
      </c>
      <c r="S5698" s="325">
        <v>0.12182000279426571</v>
      </c>
    </row>
    <row r="5699" spans="1:19" x14ac:dyDescent="0.25">
      <c r="A5699" t="s">
        <v>478</v>
      </c>
      <c r="B5699" t="s">
        <v>284</v>
      </c>
      <c r="C5699" t="s">
        <v>309</v>
      </c>
      <c r="D5699" t="s">
        <v>477</v>
      </c>
      <c r="E5699" t="s">
        <v>217</v>
      </c>
      <c r="F5699" t="s">
        <v>218</v>
      </c>
      <c r="G5699" s="133">
        <v>5</v>
      </c>
      <c r="H5699" t="s">
        <v>252</v>
      </c>
      <c r="I5699" t="s">
        <v>504</v>
      </c>
      <c r="J5699" t="s">
        <v>455</v>
      </c>
      <c r="K5699" s="327">
        <v>321</v>
      </c>
      <c r="L5699" s="326">
        <v>0.35043999552726751</v>
      </c>
      <c r="M5699" s="326">
        <v>0.3698199987411499</v>
      </c>
      <c r="N5699" s="327">
        <v>2330</v>
      </c>
      <c r="O5699" s="326">
        <v>0.35780000686645508</v>
      </c>
      <c r="P5699" s="326">
        <v>0.3831000030040741</v>
      </c>
      <c r="Q5699" s="327">
        <v>43045</v>
      </c>
      <c r="R5699" s="326">
        <v>0.34887000918388372</v>
      </c>
      <c r="S5699" s="325">
        <v>0.39467000961303711</v>
      </c>
    </row>
    <row r="5700" spans="1:19" x14ac:dyDescent="0.25">
      <c r="A5700" t="s">
        <v>478</v>
      </c>
      <c r="B5700" t="s">
        <v>284</v>
      </c>
      <c r="C5700" t="s">
        <v>309</v>
      </c>
      <c r="D5700" t="s">
        <v>477</v>
      </c>
      <c r="E5700" t="s">
        <v>217</v>
      </c>
      <c r="F5700" t="s">
        <v>218</v>
      </c>
      <c r="G5700" s="133">
        <v>5</v>
      </c>
      <c r="H5700" t="s">
        <v>252</v>
      </c>
      <c r="I5700" t="s">
        <v>504</v>
      </c>
      <c r="J5700" t="s">
        <v>505</v>
      </c>
      <c r="K5700" s="327">
        <v>366</v>
      </c>
      <c r="L5700" s="326">
        <v>0.39956000447273249</v>
      </c>
      <c r="M5700" s="326">
        <v>0.42166000604629522</v>
      </c>
      <c r="N5700" s="327">
        <v>2465</v>
      </c>
      <c r="O5700" s="326">
        <v>0.37852999567985529</v>
      </c>
      <c r="P5700" s="326">
        <v>0.40529000759124761</v>
      </c>
      <c r="Q5700" s="327">
        <v>42835</v>
      </c>
      <c r="R5700" s="326">
        <v>0.34716999530792242</v>
      </c>
      <c r="S5700" s="325">
        <v>0.39274001121521002</v>
      </c>
    </row>
    <row r="5701" spans="1:19" x14ac:dyDescent="0.25">
      <c r="A5701" t="s">
        <v>478</v>
      </c>
      <c r="B5701" t="s">
        <v>284</v>
      </c>
      <c r="C5701" t="s">
        <v>309</v>
      </c>
      <c r="D5701" t="s">
        <v>477</v>
      </c>
      <c r="E5701" t="s">
        <v>217</v>
      </c>
      <c r="F5701" t="s">
        <v>218</v>
      </c>
      <c r="G5701" s="133">
        <v>5</v>
      </c>
      <c r="H5701" t="s">
        <v>252</v>
      </c>
      <c r="I5701" t="s">
        <v>504</v>
      </c>
      <c r="J5701" t="s">
        <v>503</v>
      </c>
      <c r="K5701" s="327">
        <v>81</v>
      </c>
      <c r="L5701" s="326">
        <v>8.8430002331733704E-2</v>
      </c>
      <c r="M5701" s="326">
        <v>9.3319997191429138E-2</v>
      </c>
      <c r="N5701" s="327">
        <v>550</v>
      </c>
      <c r="O5701" s="326">
        <v>8.4459997713565826E-2</v>
      </c>
      <c r="P5701" s="326">
        <v>9.0429998934268951E-2</v>
      </c>
      <c r="Q5701" s="327">
        <v>9900</v>
      </c>
      <c r="R5701" s="326">
        <v>8.0239996314048767E-2</v>
      </c>
      <c r="S5701" s="325">
        <v>9.0769998729228973E-2</v>
      </c>
    </row>
    <row r="5702" spans="1:19" x14ac:dyDescent="0.25">
      <c r="A5702" t="s">
        <v>478</v>
      </c>
      <c r="B5702" t="s">
        <v>284</v>
      </c>
      <c r="C5702" t="s">
        <v>309</v>
      </c>
      <c r="D5702" t="s">
        <v>477</v>
      </c>
      <c r="E5702" t="s">
        <v>217</v>
      </c>
      <c r="F5702" t="s">
        <v>218</v>
      </c>
      <c r="G5702">
        <v>5</v>
      </c>
      <c r="H5702" t="s">
        <v>252</v>
      </c>
      <c r="I5702" t="s">
        <v>501</v>
      </c>
      <c r="J5702" t="s">
        <v>502</v>
      </c>
      <c r="K5702" s="142">
        <v>48</v>
      </c>
      <c r="L5702" s="326">
        <v>5.2400000393390662E-2</v>
      </c>
      <c r="N5702" s="142">
        <v>430</v>
      </c>
      <c r="O5702" s="326">
        <v>6.6030003130435944E-2</v>
      </c>
      <c r="Q5702" s="142">
        <v>14319</v>
      </c>
      <c r="R5702" s="326">
        <v>0.11604999750852581</v>
      </c>
    </row>
    <row r="5703" spans="1:19" x14ac:dyDescent="0.25">
      <c r="A5703" t="s">
        <v>478</v>
      </c>
      <c r="B5703" t="s">
        <v>284</v>
      </c>
      <c r="C5703" t="s">
        <v>309</v>
      </c>
      <c r="D5703" t="s">
        <v>477</v>
      </c>
      <c r="E5703" t="s">
        <v>217</v>
      </c>
      <c r="F5703" t="s">
        <v>218</v>
      </c>
      <c r="G5703">
        <v>5</v>
      </c>
      <c r="H5703" t="s">
        <v>252</v>
      </c>
      <c r="I5703" t="s">
        <v>501</v>
      </c>
      <c r="J5703" t="s">
        <v>500</v>
      </c>
      <c r="K5703" s="142">
        <v>868</v>
      </c>
      <c r="L5703" s="326">
        <v>0.94760000705718994</v>
      </c>
      <c r="M5703" s="326">
        <v>1</v>
      </c>
      <c r="N5703" s="142">
        <v>6082</v>
      </c>
      <c r="O5703" s="326">
        <v>0.93396997451782227</v>
      </c>
      <c r="P5703" s="326">
        <v>1</v>
      </c>
      <c r="Q5703" s="142">
        <v>109066</v>
      </c>
      <c r="R5703" s="326">
        <v>0.88394999504089355</v>
      </c>
      <c r="S5703" s="326">
        <v>1</v>
      </c>
    </row>
    <row r="5704" spans="1:19" x14ac:dyDescent="0.25">
      <c r="A5704" t="s">
        <v>478</v>
      </c>
      <c r="B5704" t="s">
        <v>284</v>
      </c>
      <c r="C5704" t="s">
        <v>309</v>
      </c>
      <c r="D5704" t="s">
        <v>477</v>
      </c>
      <c r="E5704" t="s">
        <v>217</v>
      </c>
      <c r="F5704" t="s">
        <v>218</v>
      </c>
      <c r="G5704" s="133">
        <v>5</v>
      </c>
      <c r="H5704" t="s">
        <v>252</v>
      </c>
      <c r="I5704" t="s">
        <v>577</v>
      </c>
      <c r="J5704" t="s">
        <v>493</v>
      </c>
      <c r="K5704" s="327">
        <v>100</v>
      </c>
      <c r="L5704" s="326">
        <v>0.1091699972748756</v>
      </c>
      <c r="N5704" s="327">
        <v>1274</v>
      </c>
      <c r="O5704" s="326">
        <v>0.19563999772071841</v>
      </c>
      <c r="Q5704" s="327">
        <v>45663</v>
      </c>
      <c r="R5704" s="326">
        <v>0.37009000778198242</v>
      </c>
      <c r="S5704" s="325"/>
    </row>
    <row r="5705" spans="1:19" x14ac:dyDescent="0.25">
      <c r="A5705" t="s">
        <v>478</v>
      </c>
      <c r="B5705" t="s">
        <v>284</v>
      </c>
      <c r="C5705" t="s">
        <v>309</v>
      </c>
      <c r="D5705" t="s">
        <v>477</v>
      </c>
      <c r="E5705" t="s">
        <v>217</v>
      </c>
      <c r="F5705" t="s">
        <v>218</v>
      </c>
      <c r="G5705" s="133">
        <v>5</v>
      </c>
      <c r="H5705" t="s">
        <v>252</v>
      </c>
      <c r="I5705" t="s">
        <v>577</v>
      </c>
      <c r="J5705" t="s">
        <v>492</v>
      </c>
      <c r="K5705" s="327">
        <v>578</v>
      </c>
      <c r="L5705" s="326">
        <v>0.63099998235702515</v>
      </c>
      <c r="M5705" s="326">
        <v>0.70832997560501099</v>
      </c>
      <c r="N5705" s="327">
        <v>3863</v>
      </c>
      <c r="O5705" s="326">
        <v>0.59320998191833496</v>
      </c>
      <c r="P5705" s="326">
        <v>0.73750001192092896</v>
      </c>
      <c r="Q5705" s="327">
        <v>63272</v>
      </c>
      <c r="R5705" s="326">
        <v>0.51279997825622559</v>
      </c>
      <c r="S5705" s="325">
        <v>0.81407999992370605</v>
      </c>
    </row>
    <row r="5706" spans="1:19" x14ac:dyDescent="0.25">
      <c r="A5706" t="s">
        <v>478</v>
      </c>
      <c r="B5706" t="s">
        <v>284</v>
      </c>
      <c r="C5706" t="s">
        <v>309</v>
      </c>
      <c r="D5706" t="s">
        <v>477</v>
      </c>
      <c r="E5706" t="s">
        <v>217</v>
      </c>
      <c r="F5706" t="s">
        <v>218</v>
      </c>
      <c r="G5706">
        <v>5</v>
      </c>
      <c r="H5706" t="s">
        <v>252</v>
      </c>
      <c r="I5706" t="s">
        <v>577</v>
      </c>
      <c r="J5706" t="s">
        <v>491</v>
      </c>
      <c r="K5706" s="142">
        <v>176</v>
      </c>
      <c r="L5706" s="326">
        <v>0.19213999807834631</v>
      </c>
      <c r="M5706" s="326">
        <v>0.2156900018453598</v>
      </c>
      <c r="N5706" s="142">
        <v>894</v>
      </c>
      <c r="O5706" s="326">
        <v>0.13729000091552729</v>
      </c>
      <c r="P5706" s="326">
        <v>0.17068000137805939</v>
      </c>
      <c r="Q5706" s="142">
        <v>9186</v>
      </c>
      <c r="R5706" s="326">
        <v>7.4450001120567322E-2</v>
      </c>
      <c r="S5706" s="326">
        <v>0.11818999797105791</v>
      </c>
    </row>
    <row r="5707" spans="1:19" x14ac:dyDescent="0.25">
      <c r="A5707" t="s">
        <v>478</v>
      </c>
      <c r="B5707" t="s">
        <v>284</v>
      </c>
      <c r="C5707" t="s">
        <v>309</v>
      </c>
      <c r="D5707" t="s">
        <v>477</v>
      </c>
      <c r="E5707" t="s">
        <v>217</v>
      </c>
      <c r="F5707" t="s">
        <v>218</v>
      </c>
      <c r="G5707" s="133">
        <v>5</v>
      </c>
      <c r="H5707" t="s">
        <v>252</v>
      </c>
      <c r="I5707" t="s">
        <v>577</v>
      </c>
      <c r="J5707" t="s">
        <v>490</v>
      </c>
      <c r="K5707" s="327">
        <v>39</v>
      </c>
      <c r="L5707" s="326">
        <v>4.2580001056194312E-2</v>
      </c>
      <c r="M5707" s="326">
        <v>4.7789998352527618E-2</v>
      </c>
      <c r="N5707" s="327">
        <v>314</v>
      </c>
      <c r="O5707" s="326">
        <v>4.822000116109848E-2</v>
      </c>
      <c r="P5707" s="326">
        <v>5.9950001537799842E-2</v>
      </c>
      <c r="Q5707" s="327">
        <v>3071</v>
      </c>
      <c r="R5707" s="326">
        <v>2.489000000059605E-2</v>
      </c>
      <c r="S5707" s="325">
        <v>3.9510000497102737E-2</v>
      </c>
    </row>
    <row r="5708" spans="1:19" x14ac:dyDescent="0.25">
      <c r="A5708" t="s">
        <v>478</v>
      </c>
      <c r="B5708" t="s">
        <v>284</v>
      </c>
      <c r="C5708" t="s">
        <v>309</v>
      </c>
      <c r="D5708" t="s">
        <v>477</v>
      </c>
      <c r="E5708" t="s">
        <v>217</v>
      </c>
      <c r="F5708" t="s">
        <v>218</v>
      </c>
      <c r="G5708" s="133">
        <v>5</v>
      </c>
      <c r="H5708" t="s">
        <v>252</v>
      </c>
      <c r="I5708" t="s">
        <v>577</v>
      </c>
      <c r="J5708" t="s">
        <v>489</v>
      </c>
      <c r="K5708" s="327">
        <v>21</v>
      </c>
      <c r="L5708" s="326">
        <v>2.2929999977350232E-2</v>
      </c>
      <c r="M5708" s="326">
        <v>2.5739999487996101E-2</v>
      </c>
      <c r="N5708" s="327">
        <v>138</v>
      </c>
      <c r="O5708" s="326">
        <v>2.119000069797039E-2</v>
      </c>
      <c r="P5708" s="326">
        <v>2.6350000873208049E-2</v>
      </c>
      <c r="Q5708" s="327">
        <v>1819</v>
      </c>
      <c r="R5708" s="326">
        <v>1.473999954760075E-2</v>
      </c>
      <c r="S5708" s="325">
        <v>2.339999936521053E-2</v>
      </c>
    </row>
    <row r="5709" spans="1:19" x14ac:dyDescent="0.25">
      <c r="A5709" t="s">
        <v>478</v>
      </c>
      <c r="B5709" t="s">
        <v>284</v>
      </c>
      <c r="C5709" t="s">
        <v>309</v>
      </c>
      <c r="D5709" t="s">
        <v>477</v>
      </c>
      <c r="E5709" t="s">
        <v>217</v>
      </c>
      <c r="F5709" t="s">
        <v>218</v>
      </c>
      <c r="G5709" s="133">
        <v>5</v>
      </c>
      <c r="H5709" t="s">
        <v>252</v>
      </c>
      <c r="I5709" t="s">
        <v>577</v>
      </c>
      <c r="J5709" t="s">
        <v>488</v>
      </c>
      <c r="K5709" s="327">
        <v>2</v>
      </c>
      <c r="L5709" s="326">
        <v>2.1800000686198469E-3</v>
      </c>
      <c r="M5709" s="326">
        <v>2.4500000290572639E-3</v>
      </c>
      <c r="N5709" s="327">
        <v>29</v>
      </c>
      <c r="O5709" s="326">
        <v>4.4499998912215233E-3</v>
      </c>
      <c r="P5709" s="326">
        <v>5.5399998091161251E-3</v>
      </c>
      <c r="Q5709" s="327">
        <v>374</v>
      </c>
      <c r="R5709" s="326">
        <v>3.03000002168119E-3</v>
      </c>
      <c r="S5709" s="325">
        <v>4.8099998384714127E-3</v>
      </c>
    </row>
    <row r="5710" spans="1:19" x14ac:dyDescent="0.25">
      <c r="A5710" t="s">
        <v>478</v>
      </c>
      <c r="B5710" t="s">
        <v>284</v>
      </c>
      <c r="C5710" t="s">
        <v>309</v>
      </c>
      <c r="D5710" t="s">
        <v>477</v>
      </c>
      <c r="E5710" t="s">
        <v>217</v>
      </c>
      <c r="F5710" t="s">
        <v>218</v>
      </c>
      <c r="G5710">
        <v>5</v>
      </c>
      <c r="H5710" t="s">
        <v>252</v>
      </c>
      <c r="I5710" t="s">
        <v>499</v>
      </c>
      <c r="J5710" t="s">
        <v>261</v>
      </c>
      <c r="K5710" s="142">
        <v>910</v>
      </c>
      <c r="L5710" s="326">
        <v>0.99344998598098755</v>
      </c>
      <c r="N5710" s="142">
        <v>6460</v>
      </c>
      <c r="O5710" s="326">
        <v>0.99200999736785889</v>
      </c>
      <c r="Q5710" s="142">
        <v>122496</v>
      </c>
      <c r="R5710" s="326">
        <v>0.99278998374938965</v>
      </c>
    </row>
    <row r="5711" spans="1:19" x14ac:dyDescent="0.25">
      <c r="A5711" t="s">
        <v>478</v>
      </c>
      <c r="B5711" t="s">
        <v>284</v>
      </c>
      <c r="C5711" t="s">
        <v>309</v>
      </c>
      <c r="D5711" t="s">
        <v>477</v>
      </c>
      <c r="E5711" t="s">
        <v>217</v>
      </c>
      <c r="F5711" t="s">
        <v>218</v>
      </c>
      <c r="G5711">
        <v>5</v>
      </c>
      <c r="H5711" t="s">
        <v>252</v>
      </c>
      <c r="I5711" t="s">
        <v>499</v>
      </c>
      <c r="J5711" t="s">
        <v>262</v>
      </c>
      <c r="K5711" s="142">
        <v>6</v>
      </c>
      <c r="L5711" s="326">
        <v>6.5500000491738319E-3</v>
      </c>
      <c r="N5711" s="142">
        <v>52</v>
      </c>
      <c r="O5711" s="326">
        <v>7.9899998381733894E-3</v>
      </c>
      <c r="Q5711" s="142">
        <v>889</v>
      </c>
      <c r="R5711" s="326">
        <v>7.2099999524652958E-3</v>
      </c>
    </row>
    <row r="5712" spans="1:19" x14ac:dyDescent="0.25">
      <c r="A5712" t="s">
        <v>478</v>
      </c>
      <c r="B5712" t="s">
        <v>284</v>
      </c>
      <c r="C5712" t="s">
        <v>309</v>
      </c>
      <c r="D5712" t="s">
        <v>477</v>
      </c>
      <c r="E5712" t="s">
        <v>217</v>
      </c>
      <c r="F5712" t="s">
        <v>218</v>
      </c>
      <c r="G5712" s="133">
        <v>5</v>
      </c>
      <c r="H5712" t="s">
        <v>252</v>
      </c>
      <c r="I5712" t="s">
        <v>578</v>
      </c>
      <c r="J5712" t="s">
        <v>498</v>
      </c>
      <c r="K5712" s="327">
        <v>216</v>
      </c>
      <c r="L5712" s="326">
        <v>0.2358099967241287</v>
      </c>
      <c r="N5712" s="327">
        <v>1692</v>
      </c>
      <c r="O5712" s="326">
        <v>0.25982999801635742</v>
      </c>
      <c r="Q5712" s="327">
        <v>17871</v>
      </c>
      <c r="R5712" s="326">
        <v>0.1448400020599365</v>
      </c>
      <c r="S5712" s="325"/>
    </row>
    <row r="5713" spans="1:19" x14ac:dyDescent="0.25">
      <c r="A5713" t="s">
        <v>478</v>
      </c>
      <c r="B5713" t="s">
        <v>284</v>
      </c>
      <c r="C5713" t="s">
        <v>309</v>
      </c>
      <c r="D5713" t="s">
        <v>477</v>
      </c>
      <c r="E5713" t="s">
        <v>217</v>
      </c>
      <c r="F5713" t="s">
        <v>218</v>
      </c>
      <c r="G5713" s="133">
        <v>5</v>
      </c>
      <c r="H5713" t="s">
        <v>252</v>
      </c>
      <c r="I5713" t="s">
        <v>578</v>
      </c>
      <c r="J5713" t="s">
        <v>497</v>
      </c>
      <c r="K5713" s="327">
        <v>150</v>
      </c>
      <c r="L5713" s="326">
        <v>0.16376000642776489</v>
      </c>
      <c r="N5713" s="327">
        <v>984</v>
      </c>
      <c r="O5713" s="326">
        <v>0.15110999345779419</v>
      </c>
      <c r="Q5713" s="327">
        <v>21943</v>
      </c>
      <c r="R5713" s="326">
        <v>0.17783999443054199</v>
      </c>
      <c r="S5713" s="325"/>
    </row>
    <row r="5714" spans="1:19" x14ac:dyDescent="0.25">
      <c r="A5714" t="s">
        <v>478</v>
      </c>
      <c r="B5714" t="s">
        <v>284</v>
      </c>
      <c r="C5714" t="s">
        <v>309</v>
      </c>
      <c r="D5714" t="s">
        <v>477</v>
      </c>
      <c r="E5714" t="s">
        <v>217</v>
      </c>
      <c r="F5714" t="s">
        <v>218</v>
      </c>
      <c r="G5714" s="133">
        <v>5</v>
      </c>
      <c r="H5714" t="s">
        <v>252</v>
      </c>
      <c r="I5714" t="s">
        <v>578</v>
      </c>
      <c r="J5714" t="s">
        <v>496</v>
      </c>
      <c r="K5714" s="327">
        <v>168</v>
      </c>
      <c r="L5714" s="326">
        <v>0.18341000378131869</v>
      </c>
      <c r="N5714" s="327">
        <v>1025</v>
      </c>
      <c r="O5714" s="326">
        <v>0.15739999711513519</v>
      </c>
      <c r="Q5714" s="327">
        <v>25988</v>
      </c>
      <c r="R5714" s="326">
        <v>0.21062999963760379</v>
      </c>
      <c r="S5714" s="325"/>
    </row>
    <row r="5715" spans="1:19" x14ac:dyDescent="0.25">
      <c r="A5715" t="s">
        <v>478</v>
      </c>
      <c r="B5715" t="s">
        <v>284</v>
      </c>
      <c r="C5715" t="s">
        <v>309</v>
      </c>
      <c r="D5715" t="s">
        <v>477</v>
      </c>
      <c r="E5715" t="s">
        <v>217</v>
      </c>
      <c r="F5715" t="s">
        <v>218</v>
      </c>
      <c r="G5715" s="133">
        <v>5</v>
      </c>
      <c r="H5715" t="s">
        <v>252</v>
      </c>
      <c r="I5715" t="s">
        <v>578</v>
      </c>
      <c r="J5715" t="s">
        <v>495</v>
      </c>
      <c r="K5715" s="327">
        <v>200</v>
      </c>
      <c r="L5715" s="326">
        <v>0.21833999454975131</v>
      </c>
      <c r="N5715" s="327">
        <v>1357</v>
      </c>
      <c r="O5715" s="326">
        <v>0.20837999880313871</v>
      </c>
      <c r="Q5715" s="327">
        <v>27975</v>
      </c>
      <c r="R5715" s="326">
        <v>0.22673000395298001</v>
      </c>
      <c r="S5715" s="325"/>
    </row>
    <row r="5716" spans="1:19" x14ac:dyDescent="0.25">
      <c r="A5716" t="s">
        <v>478</v>
      </c>
      <c r="B5716" t="s">
        <v>284</v>
      </c>
      <c r="C5716" t="s">
        <v>309</v>
      </c>
      <c r="D5716" t="s">
        <v>477</v>
      </c>
      <c r="E5716" t="s">
        <v>217</v>
      </c>
      <c r="F5716" t="s">
        <v>218</v>
      </c>
      <c r="G5716" s="133">
        <v>5</v>
      </c>
      <c r="H5716" t="s">
        <v>252</v>
      </c>
      <c r="I5716" t="s">
        <v>578</v>
      </c>
      <c r="J5716" t="s">
        <v>494</v>
      </c>
      <c r="K5716" s="327">
        <v>182</v>
      </c>
      <c r="L5716" s="326">
        <v>0.19868999719619751</v>
      </c>
      <c r="N5716" s="327">
        <v>1454</v>
      </c>
      <c r="O5716" s="326">
        <v>0.2232799977064133</v>
      </c>
      <c r="Q5716" s="327">
        <v>29608</v>
      </c>
      <c r="R5716" s="326">
        <v>0.23995999991893771</v>
      </c>
      <c r="S5716" s="325"/>
    </row>
    <row r="5717" spans="1:19" x14ac:dyDescent="0.25">
      <c r="A5717" t="s">
        <v>478</v>
      </c>
      <c r="B5717" t="s">
        <v>284</v>
      </c>
      <c r="C5717" t="s">
        <v>309</v>
      </c>
      <c r="D5717" t="s">
        <v>477</v>
      </c>
      <c r="E5717" t="s">
        <v>217</v>
      </c>
      <c r="F5717" t="s">
        <v>218</v>
      </c>
      <c r="G5717" s="133">
        <v>5</v>
      </c>
      <c r="H5717" t="s">
        <v>252</v>
      </c>
      <c r="I5717" t="s">
        <v>476</v>
      </c>
      <c r="J5717" t="s">
        <v>482</v>
      </c>
      <c r="K5717" s="327">
        <v>644</v>
      </c>
      <c r="L5717" s="326">
        <v>0.70305997133255005</v>
      </c>
      <c r="M5717" s="326">
        <v>0.72359997034072876</v>
      </c>
      <c r="N5717" s="327">
        <v>4717</v>
      </c>
      <c r="O5717" s="326">
        <v>0.72435998916625977</v>
      </c>
      <c r="P5717" s="326">
        <v>0.74790000915527344</v>
      </c>
      <c r="Q5717" s="327">
        <v>91484</v>
      </c>
      <c r="R5717" s="326">
        <v>0.74145001173019409</v>
      </c>
      <c r="S5717" s="325">
        <v>0.77395999431610107</v>
      </c>
    </row>
    <row r="5718" spans="1:19" x14ac:dyDescent="0.25">
      <c r="A5718" t="s">
        <v>478</v>
      </c>
      <c r="B5718" t="s">
        <v>284</v>
      </c>
      <c r="C5718" t="s">
        <v>309</v>
      </c>
      <c r="D5718" t="s">
        <v>477</v>
      </c>
      <c r="E5718" t="s">
        <v>217</v>
      </c>
      <c r="F5718" t="s">
        <v>218</v>
      </c>
      <c r="G5718" s="133">
        <v>5</v>
      </c>
      <c r="H5718" t="s">
        <v>252</v>
      </c>
      <c r="I5718" t="s">
        <v>476</v>
      </c>
      <c r="J5718" t="s">
        <v>481</v>
      </c>
      <c r="K5718" s="327">
        <v>99</v>
      </c>
      <c r="L5718" s="326">
        <v>0.1080799996852875</v>
      </c>
      <c r="M5718" s="326">
        <v>0.1112399995326996</v>
      </c>
      <c r="N5718" s="327">
        <v>725</v>
      </c>
      <c r="O5718" s="326">
        <v>0.1113300025463104</v>
      </c>
      <c r="P5718" s="326">
        <v>0.1149500012397766</v>
      </c>
      <c r="Q5718" s="327">
        <v>12086</v>
      </c>
      <c r="R5718" s="326">
        <v>9.7949996590614319E-2</v>
      </c>
      <c r="S5718" s="325">
        <v>0.1022500023245811</v>
      </c>
    </row>
    <row r="5719" spans="1:19" x14ac:dyDescent="0.25">
      <c r="A5719" t="s">
        <v>478</v>
      </c>
      <c r="B5719" t="s">
        <v>284</v>
      </c>
      <c r="C5719" t="s">
        <v>309</v>
      </c>
      <c r="D5719" t="s">
        <v>477</v>
      </c>
      <c r="E5719" t="s">
        <v>217</v>
      </c>
      <c r="F5719" t="s">
        <v>218</v>
      </c>
      <c r="G5719" s="133">
        <v>5</v>
      </c>
      <c r="H5719" t="s">
        <v>252</v>
      </c>
      <c r="I5719" t="s">
        <v>476</v>
      </c>
      <c r="J5719" t="s">
        <v>480</v>
      </c>
      <c r="K5719" s="327">
        <v>80</v>
      </c>
      <c r="L5719" s="326">
        <v>8.7339997291564941E-2</v>
      </c>
      <c r="M5719" s="326">
        <v>8.9890003204345703E-2</v>
      </c>
      <c r="N5719" s="327">
        <v>482</v>
      </c>
      <c r="O5719" s="326">
        <v>7.401999831199646E-2</v>
      </c>
      <c r="P5719" s="326">
        <v>7.6420001685619354E-2</v>
      </c>
      <c r="Q5719" s="327">
        <v>8487</v>
      </c>
      <c r="R5719" s="326">
        <v>6.8779997527599335E-2</v>
      </c>
      <c r="S5719" s="325">
        <v>7.1800000965595245E-2</v>
      </c>
    </row>
    <row r="5720" spans="1:19" x14ac:dyDescent="0.25">
      <c r="A5720" t="s">
        <v>478</v>
      </c>
      <c r="B5720" t="s">
        <v>284</v>
      </c>
      <c r="C5720" t="s">
        <v>309</v>
      </c>
      <c r="D5720" t="s">
        <v>477</v>
      </c>
      <c r="E5720" t="s">
        <v>217</v>
      </c>
      <c r="F5720" t="s">
        <v>218</v>
      </c>
      <c r="G5720" s="133">
        <v>5</v>
      </c>
      <c r="H5720" t="s">
        <v>252</v>
      </c>
      <c r="I5720" t="s">
        <v>476</v>
      </c>
      <c r="J5720" t="s">
        <v>479</v>
      </c>
      <c r="K5720" s="327">
        <v>26</v>
      </c>
      <c r="L5720" s="326">
        <v>2.837999910116196E-2</v>
      </c>
      <c r="N5720" s="327">
        <v>205</v>
      </c>
      <c r="O5720" s="326">
        <v>3.1479999423027039E-2</v>
      </c>
      <c r="Q5720" s="327">
        <v>5183</v>
      </c>
      <c r="R5720" s="326">
        <v>4.2010001838207238E-2</v>
      </c>
      <c r="S5720" s="325"/>
    </row>
    <row r="5721" spans="1:19" x14ac:dyDescent="0.25">
      <c r="A5721" t="s">
        <v>478</v>
      </c>
      <c r="B5721" t="s">
        <v>284</v>
      </c>
      <c r="C5721" t="s">
        <v>309</v>
      </c>
      <c r="D5721" t="s">
        <v>477</v>
      </c>
      <c r="E5721" t="s">
        <v>217</v>
      </c>
      <c r="F5721" t="s">
        <v>218</v>
      </c>
      <c r="G5721">
        <v>5</v>
      </c>
      <c r="H5721" t="s">
        <v>252</v>
      </c>
      <c r="I5721" t="s">
        <v>476</v>
      </c>
      <c r="J5721" t="s">
        <v>475</v>
      </c>
      <c r="K5721" s="142">
        <v>67</v>
      </c>
      <c r="L5721" s="326">
        <v>7.314000278711319E-2</v>
      </c>
      <c r="M5721" s="326">
        <v>7.5280003249645233E-2</v>
      </c>
      <c r="N5721" s="142">
        <v>383</v>
      </c>
      <c r="O5721" s="326">
        <v>5.8809999376535423E-2</v>
      </c>
      <c r="P5721" s="326">
        <v>6.0729999095201492E-2</v>
      </c>
      <c r="Q5721" s="142">
        <v>6145</v>
      </c>
      <c r="R5721" s="326">
        <v>4.9800001084804528E-2</v>
      </c>
      <c r="S5721" s="326">
        <v>5.1989998668432243E-2</v>
      </c>
    </row>
    <row r="5722" spans="1:19" x14ac:dyDescent="0.25">
      <c r="A5722" t="s">
        <v>478</v>
      </c>
      <c r="B5722" t="s">
        <v>284</v>
      </c>
      <c r="C5722" t="s">
        <v>309</v>
      </c>
      <c r="D5722" t="s">
        <v>477</v>
      </c>
      <c r="E5722" t="s">
        <v>219</v>
      </c>
      <c r="F5722" t="s">
        <v>220</v>
      </c>
      <c r="G5722">
        <v>8</v>
      </c>
      <c r="H5722" t="s">
        <v>245</v>
      </c>
      <c r="I5722" t="s">
        <v>525</v>
      </c>
      <c r="J5722" t="s">
        <v>530</v>
      </c>
      <c r="K5722" s="142">
        <v>6</v>
      </c>
      <c r="L5722" s="326">
        <v>3.9900001138448724E-3</v>
      </c>
      <c r="N5722" s="142">
        <v>54</v>
      </c>
      <c r="O5722" s="326">
        <v>4.3999999761581421E-3</v>
      </c>
      <c r="Q5722" s="142">
        <v>595</v>
      </c>
      <c r="R5722" s="326">
        <v>4.8199999146163464E-3</v>
      </c>
    </row>
    <row r="5723" spans="1:19" x14ac:dyDescent="0.25">
      <c r="A5723" t="s">
        <v>478</v>
      </c>
      <c r="B5723" t="s">
        <v>284</v>
      </c>
      <c r="C5723" t="s">
        <v>309</v>
      </c>
      <c r="D5723" t="s">
        <v>477</v>
      </c>
      <c r="E5723" t="s">
        <v>219</v>
      </c>
      <c r="F5723" t="s">
        <v>220</v>
      </c>
      <c r="G5723">
        <v>8</v>
      </c>
      <c r="H5723" t="s">
        <v>245</v>
      </c>
      <c r="I5723" t="s">
        <v>525</v>
      </c>
      <c r="J5723" t="s">
        <v>529</v>
      </c>
      <c r="K5723" s="142">
        <v>41</v>
      </c>
      <c r="L5723" s="326">
        <v>2.7259999886155128E-2</v>
      </c>
      <c r="N5723" s="142">
        <v>443</v>
      </c>
      <c r="O5723" s="326">
        <v>3.6109998822212219E-2</v>
      </c>
      <c r="Q5723" s="142">
        <v>4962</v>
      </c>
      <c r="R5723" s="326">
        <v>4.0219999849796302E-2</v>
      </c>
    </row>
    <row r="5724" spans="1:19" x14ac:dyDescent="0.25">
      <c r="A5724" t="s">
        <v>478</v>
      </c>
      <c r="B5724" t="s">
        <v>284</v>
      </c>
      <c r="C5724" t="s">
        <v>309</v>
      </c>
      <c r="D5724" t="s">
        <v>477</v>
      </c>
      <c r="E5724" t="s">
        <v>219</v>
      </c>
      <c r="F5724" t="s">
        <v>220</v>
      </c>
      <c r="G5724">
        <v>8</v>
      </c>
      <c r="H5724" t="s">
        <v>245</v>
      </c>
      <c r="I5724" t="s">
        <v>525</v>
      </c>
      <c r="J5724" t="s">
        <v>528</v>
      </c>
      <c r="K5724" s="142">
        <v>184</v>
      </c>
      <c r="L5724" s="326">
        <v>0.12234000116586689</v>
      </c>
      <c r="N5724" s="142">
        <v>1464</v>
      </c>
      <c r="O5724" s="326">
        <v>0.1193400025367737</v>
      </c>
      <c r="Q5724" s="142">
        <v>15699</v>
      </c>
      <c r="R5724" s="326">
        <v>0.12724000215530401</v>
      </c>
    </row>
    <row r="5725" spans="1:19" x14ac:dyDescent="0.25">
      <c r="A5725" t="s">
        <v>478</v>
      </c>
      <c r="B5725" t="s">
        <v>284</v>
      </c>
      <c r="C5725" t="s">
        <v>309</v>
      </c>
      <c r="D5725" t="s">
        <v>477</v>
      </c>
      <c r="E5725" t="s">
        <v>219</v>
      </c>
      <c r="F5725" t="s">
        <v>220</v>
      </c>
      <c r="G5725" s="133">
        <v>8</v>
      </c>
      <c r="H5725" t="s">
        <v>245</v>
      </c>
      <c r="I5725" t="s">
        <v>525</v>
      </c>
      <c r="J5725" t="s">
        <v>527</v>
      </c>
      <c r="K5725" s="327">
        <v>349</v>
      </c>
      <c r="L5725" s="326">
        <v>0.23205000162124631</v>
      </c>
      <c r="N5725" s="327">
        <v>3030</v>
      </c>
      <c r="O5725" s="326">
        <v>0.24699999392032621</v>
      </c>
      <c r="Q5725" s="327">
        <v>30576</v>
      </c>
      <c r="R5725" s="326">
        <v>0.2478100061416626</v>
      </c>
      <c r="S5725" s="325"/>
    </row>
    <row r="5726" spans="1:19" x14ac:dyDescent="0.25">
      <c r="A5726" t="s">
        <v>478</v>
      </c>
      <c r="B5726" t="s">
        <v>284</v>
      </c>
      <c r="C5726" t="s">
        <v>309</v>
      </c>
      <c r="D5726" t="s">
        <v>477</v>
      </c>
      <c r="E5726" t="s">
        <v>219</v>
      </c>
      <c r="F5726" t="s">
        <v>220</v>
      </c>
      <c r="G5726" s="133">
        <v>8</v>
      </c>
      <c r="H5726" t="s">
        <v>245</v>
      </c>
      <c r="I5726" t="s">
        <v>525</v>
      </c>
      <c r="J5726" t="s">
        <v>526</v>
      </c>
      <c r="K5726" s="327">
        <v>435</v>
      </c>
      <c r="L5726" s="326">
        <v>0.28922998905181879</v>
      </c>
      <c r="N5726" s="327">
        <v>3124</v>
      </c>
      <c r="O5726" s="326">
        <v>0.25466999411582952</v>
      </c>
      <c r="Q5726" s="327">
        <v>30917</v>
      </c>
      <c r="R5726" s="326">
        <v>0.25056999921798712</v>
      </c>
      <c r="S5726" s="325"/>
    </row>
    <row r="5727" spans="1:19" x14ac:dyDescent="0.25">
      <c r="A5727" t="s">
        <v>478</v>
      </c>
      <c r="B5727" t="s">
        <v>284</v>
      </c>
      <c r="C5727" t="s">
        <v>309</v>
      </c>
      <c r="D5727" t="s">
        <v>477</v>
      </c>
      <c r="E5727" t="s">
        <v>219</v>
      </c>
      <c r="F5727" t="s">
        <v>220</v>
      </c>
      <c r="G5727">
        <v>8</v>
      </c>
      <c r="H5727" t="s">
        <v>245</v>
      </c>
      <c r="I5727" t="s">
        <v>525</v>
      </c>
      <c r="J5727" t="s">
        <v>259</v>
      </c>
      <c r="K5727" s="142">
        <v>282</v>
      </c>
      <c r="L5727" s="326">
        <v>0.1875</v>
      </c>
      <c r="N5727" s="142">
        <v>2397</v>
      </c>
      <c r="O5727" s="326">
        <v>0.1953999996185303</v>
      </c>
      <c r="Q5727" s="142">
        <v>23351</v>
      </c>
      <c r="R5727" s="326">
        <v>0.18925000727176669</v>
      </c>
    </row>
    <row r="5728" spans="1:19" x14ac:dyDescent="0.25">
      <c r="A5728" t="s">
        <v>478</v>
      </c>
      <c r="B5728" t="s">
        <v>284</v>
      </c>
      <c r="C5728" t="s">
        <v>309</v>
      </c>
      <c r="D5728" t="s">
        <v>477</v>
      </c>
      <c r="E5728" t="s">
        <v>219</v>
      </c>
      <c r="F5728" t="s">
        <v>220</v>
      </c>
      <c r="G5728" s="133">
        <v>8</v>
      </c>
      <c r="H5728" t="s">
        <v>245</v>
      </c>
      <c r="I5728" t="s">
        <v>525</v>
      </c>
      <c r="J5728" t="s">
        <v>260</v>
      </c>
      <c r="K5728" s="327">
        <v>207</v>
      </c>
      <c r="L5728" s="326">
        <v>0.13763000071048739</v>
      </c>
      <c r="N5728" s="327">
        <v>1755</v>
      </c>
      <c r="O5728" s="326">
        <v>0.14306999742984769</v>
      </c>
      <c r="Q5728" s="327">
        <v>17285</v>
      </c>
      <c r="R5728" s="326">
        <v>0.14009000360965729</v>
      </c>
      <c r="S5728" s="325"/>
    </row>
    <row r="5729" spans="1:19" x14ac:dyDescent="0.25">
      <c r="A5729" t="s">
        <v>478</v>
      </c>
      <c r="B5729" t="s">
        <v>284</v>
      </c>
      <c r="C5729" t="s">
        <v>309</v>
      </c>
      <c r="D5729" t="s">
        <v>477</v>
      </c>
      <c r="E5729" t="s">
        <v>219</v>
      </c>
      <c r="F5729" t="s">
        <v>220</v>
      </c>
      <c r="G5729">
        <v>8</v>
      </c>
      <c r="H5729" t="s">
        <v>245</v>
      </c>
      <c r="I5729" t="s">
        <v>521</v>
      </c>
      <c r="J5729" t="s">
        <v>524</v>
      </c>
      <c r="K5729" s="142">
        <v>1235</v>
      </c>
      <c r="L5729" s="326">
        <v>0.82113999128341675</v>
      </c>
      <c r="M5729" s="326">
        <v>0.85585999488830566</v>
      </c>
      <c r="N5729" s="142">
        <v>9789</v>
      </c>
      <c r="O5729" s="326">
        <v>0.79799002408981323</v>
      </c>
      <c r="P5729" s="326">
        <v>0.82837998867034912</v>
      </c>
      <c r="Q5729" s="142">
        <v>99716</v>
      </c>
      <c r="R5729" s="326">
        <v>0.80817002058029175</v>
      </c>
      <c r="S5729" s="326">
        <v>0.84360998868942261</v>
      </c>
    </row>
    <row r="5730" spans="1:19" x14ac:dyDescent="0.25">
      <c r="A5730" t="s">
        <v>478</v>
      </c>
      <c r="B5730" t="s">
        <v>284</v>
      </c>
      <c r="C5730" t="s">
        <v>309</v>
      </c>
      <c r="D5730" t="s">
        <v>477</v>
      </c>
      <c r="E5730" t="s">
        <v>219</v>
      </c>
      <c r="F5730" t="s">
        <v>220</v>
      </c>
      <c r="G5730" s="133">
        <v>8</v>
      </c>
      <c r="H5730" t="s">
        <v>245</v>
      </c>
      <c r="I5730" t="s">
        <v>521</v>
      </c>
      <c r="J5730" t="s">
        <v>523</v>
      </c>
      <c r="K5730" s="327">
        <v>126</v>
      </c>
      <c r="L5730" s="326">
        <v>8.3779998123645782E-2</v>
      </c>
      <c r="M5730" s="326">
        <v>8.7319999933242798E-2</v>
      </c>
      <c r="N5730" s="327">
        <v>1188</v>
      </c>
      <c r="O5730" s="326">
        <v>9.6850000321865082E-2</v>
      </c>
      <c r="P5730" s="326">
        <v>0.1005299985408783</v>
      </c>
      <c r="Q5730" s="327">
        <v>10969</v>
      </c>
      <c r="R5730" s="326">
        <v>8.8899999856948853E-2</v>
      </c>
      <c r="S5730" s="325">
        <v>9.2799998819828033E-2</v>
      </c>
    </row>
    <row r="5731" spans="1:19" x14ac:dyDescent="0.25">
      <c r="A5731" t="s">
        <v>478</v>
      </c>
      <c r="B5731" t="s">
        <v>284</v>
      </c>
      <c r="C5731" t="s">
        <v>309</v>
      </c>
      <c r="D5731" t="s">
        <v>477</v>
      </c>
      <c r="E5731" t="s">
        <v>219</v>
      </c>
      <c r="F5731" t="s">
        <v>220</v>
      </c>
      <c r="G5731" s="133">
        <v>8</v>
      </c>
      <c r="H5731" t="s">
        <v>245</v>
      </c>
      <c r="I5731" t="s">
        <v>521</v>
      </c>
      <c r="J5731" t="s">
        <v>522</v>
      </c>
      <c r="K5731" s="327">
        <v>82</v>
      </c>
      <c r="L5731" s="326">
        <v>5.4519999772310257E-2</v>
      </c>
      <c r="M5731" s="326">
        <v>5.6830000132322311E-2</v>
      </c>
      <c r="N5731" s="327">
        <v>840</v>
      </c>
      <c r="O5731" s="326">
        <v>6.8479999899864197E-2</v>
      </c>
      <c r="P5731" s="326">
        <v>7.1079999208450317E-2</v>
      </c>
      <c r="Q5731" s="327">
        <v>7517</v>
      </c>
      <c r="R5731" s="326">
        <v>6.0920000076293952E-2</v>
      </c>
      <c r="S5731" s="325">
        <v>6.3589997589588165E-2</v>
      </c>
    </row>
    <row r="5732" spans="1:19" x14ac:dyDescent="0.25">
      <c r="A5732" t="s">
        <v>478</v>
      </c>
      <c r="B5732" t="s">
        <v>284</v>
      </c>
      <c r="C5732" t="s">
        <v>309</v>
      </c>
      <c r="D5732" t="s">
        <v>477</v>
      </c>
      <c r="E5732" t="s">
        <v>219</v>
      </c>
      <c r="F5732" t="s">
        <v>220</v>
      </c>
      <c r="G5732" s="133">
        <v>8</v>
      </c>
      <c r="H5732" t="s">
        <v>245</v>
      </c>
      <c r="I5732" t="s">
        <v>521</v>
      </c>
      <c r="J5732" t="s">
        <v>438</v>
      </c>
      <c r="K5732" s="327">
        <v>61</v>
      </c>
      <c r="L5732" s="326">
        <v>4.0559999644756317E-2</v>
      </c>
      <c r="N5732" s="327">
        <v>450</v>
      </c>
      <c r="O5732" s="326">
        <v>3.6680001765489578E-2</v>
      </c>
      <c r="Q5732" s="327">
        <v>5183</v>
      </c>
      <c r="R5732" s="326">
        <v>4.2010001838207238E-2</v>
      </c>
      <c r="S5732" s="325"/>
    </row>
    <row r="5733" spans="1:19" x14ac:dyDescent="0.25">
      <c r="A5733" t="s">
        <v>478</v>
      </c>
      <c r="B5733" t="s">
        <v>284</v>
      </c>
      <c r="C5733" t="s">
        <v>309</v>
      </c>
      <c r="D5733" t="s">
        <v>477</v>
      </c>
      <c r="E5733" t="s">
        <v>219</v>
      </c>
      <c r="F5733" t="s">
        <v>220</v>
      </c>
      <c r="G5733" s="133">
        <v>8</v>
      </c>
      <c r="H5733" t="s">
        <v>245</v>
      </c>
      <c r="I5733" t="s">
        <v>517</v>
      </c>
      <c r="J5733" t="s">
        <v>520</v>
      </c>
      <c r="K5733" s="327">
        <v>506</v>
      </c>
      <c r="L5733" s="326">
        <v>0.33643999695777888</v>
      </c>
      <c r="N5733" s="327">
        <v>4270</v>
      </c>
      <c r="O5733" s="326">
        <v>0.34808999300003052</v>
      </c>
      <c r="Q5733" s="327">
        <v>43571</v>
      </c>
      <c r="R5733" s="326">
        <v>0.35313001275062561</v>
      </c>
      <c r="S5733" s="325"/>
    </row>
    <row r="5734" spans="1:19" x14ac:dyDescent="0.25">
      <c r="A5734" t="s">
        <v>478</v>
      </c>
      <c r="B5734" t="s">
        <v>284</v>
      </c>
      <c r="C5734" t="s">
        <v>309</v>
      </c>
      <c r="D5734" t="s">
        <v>477</v>
      </c>
      <c r="E5734" t="s">
        <v>219</v>
      </c>
      <c r="F5734" t="s">
        <v>220</v>
      </c>
      <c r="G5734" s="133">
        <v>8</v>
      </c>
      <c r="H5734" t="s">
        <v>245</v>
      </c>
      <c r="I5734" t="s">
        <v>517</v>
      </c>
      <c r="J5734" t="s">
        <v>519</v>
      </c>
      <c r="K5734" s="327">
        <v>447</v>
      </c>
      <c r="L5734" s="326">
        <v>0.29721000790596008</v>
      </c>
      <c r="N5734" s="327">
        <v>3432</v>
      </c>
      <c r="O5734" s="326">
        <v>0.27978000044822687</v>
      </c>
      <c r="Q5734" s="327">
        <v>34904</v>
      </c>
      <c r="R5734" s="326">
        <v>0.28288999199867249</v>
      </c>
      <c r="S5734" s="325"/>
    </row>
    <row r="5735" spans="1:19" x14ac:dyDescent="0.25">
      <c r="A5735" t="s">
        <v>478</v>
      </c>
      <c r="B5735" t="s">
        <v>284</v>
      </c>
      <c r="C5735" t="s">
        <v>309</v>
      </c>
      <c r="D5735" t="s">
        <v>477</v>
      </c>
      <c r="E5735" t="s">
        <v>219</v>
      </c>
      <c r="F5735" t="s">
        <v>220</v>
      </c>
      <c r="G5735" s="133">
        <v>8</v>
      </c>
      <c r="H5735" t="s">
        <v>245</v>
      </c>
      <c r="I5735" t="s">
        <v>517</v>
      </c>
      <c r="J5735" t="s">
        <v>518</v>
      </c>
      <c r="K5735" s="327">
        <v>551</v>
      </c>
      <c r="L5735" s="326">
        <v>0.36636000871658331</v>
      </c>
      <c r="N5735" s="327">
        <v>4565</v>
      </c>
      <c r="O5735" s="326">
        <v>0.37213999032974238</v>
      </c>
      <c r="Q5735" s="327">
        <v>44910</v>
      </c>
      <c r="R5735" s="326">
        <v>0.3639799952507019</v>
      </c>
      <c r="S5735" s="325"/>
    </row>
    <row r="5736" spans="1:19" x14ac:dyDescent="0.25">
      <c r="A5736" t="s">
        <v>478</v>
      </c>
      <c r="B5736" t="s">
        <v>284</v>
      </c>
      <c r="C5736" t="s">
        <v>309</v>
      </c>
      <c r="D5736" t="s">
        <v>477</v>
      </c>
      <c r="E5736" t="s">
        <v>219</v>
      </c>
      <c r="F5736" t="s">
        <v>220</v>
      </c>
      <c r="G5736">
        <v>8</v>
      </c>
      <c r="H5736" t="s">
        <v>245</v>
      </c>
      <c r="I5736" t="s">
        <v>513</v>
      </c>
      <c r="J5736" t="s">
        <v>516</v>
      </c>
      <c r="K5736" s="142">
        <v>30</v>
      </c>
      <c r="L5736" s="326">
        <v>1.9950000569224361E-2</v>
      </c>
      <c r="M5736" s="326">
        <v>2.1849999204277989E-2</v>
      </c>
      <c r="N5736" s="142">
        <v>392</v>
      </c>
      <c r="O5736" s="326">
        <v>3.1959999352693558E-2</v>
      </c>
      <c r="P5736" s="326">
        <v>3.4669999033212662E-2</v>
      </c>
      <c r="Q5736" s="142">
        <v>4179</v>
      </c>
      <c r="R5736" s="326">
        <v>3.3870000392198563E-2</v>
      </c>
      <c r="S5736" s="326">
        <v>3.8320001214742661E-2</v>
      </c>
    </row>
    <row r="5737" spans="1:19" x14ac:dyDescent="0.25">
      <c r="A5737" t="s">
        <v>478</v>
      </c>
      <c r="B5737" t="s">
        <v>284</v>
      </c>
      <c r="C5737" t="s">
        <v>309</v>
      </c>
      <c r="D5737" t="s">
        <v>477</v>
      </c>
      <c r="E5737" t="s">
        <v>219</v>
      </c>
      <c r="F5737" t="s">
        <v>220</v>
      </c>
      <c r="G5737" s="133">
        <v>8</v>
      </c>
      <c r="H5737" t="s">
        <v>245</v>
      </c>
      <c r="I5737" t="s">
        <v>513</v>
      </c>
      <c r="J5737" t="s">
        <v>515</v>
      </c>
      <c r="K5737" s="327">
        <v>158</v>
      </c>
      <c r="L5737" s="326">
        <v>0.10504999756813049</v>
      </c>
      <c r="M5737" s="326">
        <v>0.1150799989700317</v>
      </c>
      <c r="N5737" s="327">
        <v>1311</v>
      </c>
      <c r="O5737" s="326">
        <v>0.1068700030446053</v>
      </c>
      <c r="P5737" s="326">
        <v>0.11596000194549561</v>
      </c>
      <c r="Q5737" s="327">
        <v>13286</v>
      </c>
      <c r="R5737" s="326">
        <v>0.1076800003647804</v>
      </c>
      <c r="S5737" s="325">
        <v>0.12182000279426571</v>
      </c>
    </row>
    <row r="5738" spans="1:19" x14ac:dyDescent="0.25">
      <c r="A5738" t="s">
        <v>478</v>
      </c>
      <c r="B5738" t="s">
        <v>284</v>
      </c>
      <c r="C5738" t="s">
        <v>309</v>
      </c>
      <c r="D5738" t="s">
        <v>477</v>
      </c>
      <c r="E5738" t="s">
        <v>219</v>
      </c>
      <c r="F5738" t="s">
        <v>220</v>
      </c>
      <c r="G5738" s="133">
        <v>8</v>
      </c>
      <c r="H5738" t="s">
        <v>245</v>
      </c>
      <c r="I5738" t="s">
        <v>513</v>
      </c>
      <c r="J5738" t="s">
        <v>514</v>
      </c>
      <c r="K5738" s="327">
        <v>1185</v>
      </c>
      <c r="L5738" s="326">
        <v>0.78789997100830078</v>
      </c>
      <c r="M5738" s="326">
        <v>0.86307001113891602</v>
      </c>
      <c r="N5738" s="327">
        <v>9603</v>
      </c>
      <c r="O5738" s="326">
        <v>0.78282999992370605</v>
      </c>
      <c r="P5738" s="326">
        <v>0.84937000274658203</v>
      </c>
      <c r="Q5738" s="327">
        <v>91601</v>
      </c>
      <c r="R5738" s="326">
        <v>0.74239999055862427</v>
      </c>
      <c r="S5738" s="325">
        <v>0.83986997604370117</v>
      </c>
    </row>
    <row r="5739" spans="1:19" x14ac:dyDescent="0.25">
      <c r="A5739" t="s">
        <v>478</v>
      </c>
      <c r="B5739" t="s">
        <v>284</v>
      </c>
      <c r="C5739" t="s">
        <v>309</v>
      </c>
      <c r="D5739" t="s">
        <v>477</v>
      </c>
      <c r="E5739" t="s">
        <v>219</v>
      </c>
      <c r="F5739" t="s">
        <v>220</v>
      </c>
      <c r="G5739" s="133">
        <v>8</v>
      </c>
      <c r="H5739" t="s">
        <v>245</v>
      </c>
      <c r="I5739" t="s">
        <v>513</v>
      </c>
      <c r="J5739" t="s">
        <v>512</v>
      </c>
      <c r="K5739" s="327">
        <v>131</v>
      </c>
      <c r="L5739" s="326">
        <v>8.7099999189376831E-2</v>
      </c>
      <c r="N5739" s="327">
        <v>961</v>
      </c>
      <c r="O5739" s="326">
        <v>7.8340001404285431E-2</v>
      </c>
      <c r="Q5739" s="327">
        <v>14319</v>
      </c>
      <c r="R5739" s="326">
        <v>0.11604999750852581</v>
      </c>
      <c r="S5739" s="325"/>
    </row>
    <row r="5740" spans="1:19" x14ac:dyDescent="0.25">
      <c r="A5740" t="s">
        <v>478</v>
      </c>
      <c r="B5740" t="s">
        <v>284</v>
      </c>
      <c r="C5740" t="s">
        <v>309</v>
      </c>
      <c r="D5740" t="s">
        <v>477</v>
      </c>
      <c r="E5740" t="s">
        <v>219</v>
      </c>
      <c r="F5740" t="s">
        <v>220</v>
      </c>
      <c r="G5740" s="133">
        <v>8</v>
      </c>
      <c r="H5740" t="s">
        <v>245</v>
      </c>
      <c r="I5740" t="s">
        <v>575</v>
      </c>
      <c r="J5740" t="s">
        <v>511</v>
      </c>
      <c r="K5740" s="327">
        <v>17</v>
      </c>
      <c r="L5740" s="326">
        <v>1.130000036209822E-2</v>
      </c>
      <c r="M5740" s="326">
        <v>1.1559999547898769E-2</v>
      </c>
      <c r="N5740" s="327">
        <v>756</v>
      </c>
      <c r="O5740" s="326">
        <v>6.1629999428987503E-2</v>
      </c>
      <c r="P5740" s="326">
        <v>6.4429998397827148E-2</v>
      </c>
      <c r="Q5740" s="327">
        <v>5100</v>
      </c>
      <c r="R5740" s="326">
        <v>4.1329998522996902E-2</v>
      </c>
      <c r="S5740" s="325">
        <v>4.4070001691579819E-2</v>
      </c>
    </row>
    <row r="5741" spans="1:19" x14ac:dyDescent="0.25">
      <c r="A5741" t="s">
        <v>478</v>
      </c>
      <c r="B5741" t="s">
        <v>284</v>
      </c>
      <c r="C5741" t="s">
        <v>309</v>
      </c>
      <c r="D5741" t="s">
        <v>477</v>
      </c>
      <c r="E5741" t="s">
        <v>219</v>
      </c>
      <c r="F5741" t="s">
        <v>220</v>
      </c>
      <c r="G5741" s="133">
        <v>8</v>
      </c>
      <c r="H5741" t="s">
        <v>245</v>
      </c>
      <c r="I5741" t="s">
        <v>575</v>
      </c>
      <c r="J5741" t="s">
        <v>510</v>
      </c>
      <c r="K5741" s="327">
        <v>7</v>
      </c>
      <c r="L5741" s="326">
        <v>4.6500000171363354E-3</v>
      </c>
      <c r="M5741" s="326">
        <v>4.7599999234080306E-3</v>
      </c>
      <c r="N5741" s="327">
        <v>297</v>
      </c>
      <c r="O5741" s="326">
        <v>2.4210000410675999E-2</v>
      </c>
      <c r="P5741" s="326">
        <v>2.5310000404715541E-2</v>
      </c>
      <c r="Q5741" s="327">
        <v>2781</v>
      </c>
      <c r="R5741" s="326">
        <v>2.2539999336004261E-2</v>
      </c>
      <c r="S5741" s="325">
        <v>2.4029999971389771E-2</v>
      </c>
    </row>
    <row r="5742" spans="1:19" x14ac:dyDescent="0.25">
      <c r="A5742" t="s">
        <v>478</v>
      </c>
      <c r="B5742" t="s">
        <v>284</v>
      </c>
      <c r="C5742" t="s">
        <v>309</v>
      </c>
      <c r="D5742" t="s">
        <v>477</v>
      </c>
      <c r="E5742" t="s">
        <v>219</v>
      </c>
      <c r="F5742" t="s">
        <v>220</v>
      </c>
      <c r="G5742" s="133">
        <v>8</v>
      </c>
      <c r="H5742" t="s">
        <v>245</v>
      </c>
      <c r="I5742" t="s">
        <v>575</v>
      </c>
      <c r="J5742" t="s">
        <v>509</v>
      </c>
      <c r="K5742" s="327">
        <v>2</v>
      </c>
      <c r="L5742" s="326">
        <v>1.329999999143183E-3</v>
      </c>
      <c r="M5742" s="326">
        <v>1.3599999947473409E-3</v>
      </c>
      <c r="N5742" s="327">
        <v>101</v>
      </c>
      <c r="O5742" s="326">
        <v>8.229999803006649E-3</v>
      </c>
      <c r="P5742" s="326">
        <v>8.6099999025464058E-3</v>
      </c>
      <c r="Q5742" s="327">
        <v>909</v>
      </c>
      <c r="R5742" s="326">
        <v>7.3699997738003731E-3</v>
      </c>
      <c r="S5742" s="325">
        <v>7.8499997034668922E-3</v>
      </c>
    </row>
    <row r="5743" spans="1:19" x14ac:dyDescent="0.25">
      <c r="A5743" t="s">
        <v>478</v>
      </c>
      <c r="B5743" t="s">
        <v>284</v>
      </c>
      <c r="C5743" t="s">
        <v>309</v>
      </c>
      <c r="D5743" t="s">
        <v>477</v>
      </c>
      <c r="E5743" t="s">
        <v>219</v>
      </c>
      <c r="F5743" t="s">
        <v>220</v>
      </c>
      <c r="G5743" s="133">
        <v>8</v>
      </c>
      <c r="H5743" t="s">
        <v>245</v>
      </c>
      <c r="I5743" t="s">
        <v>575</v>
      </c>
      <c r="J5743" t="s">
        <v>508</v>
      </c>
      <c r="K5743" s="327">
        <v>10</v>
      </c>
      <c r="L5743" s="326">
        <v>6.6499998793005943E-3</v>
      </c>
      <c r="M5743" s="326">
        <v>6.8000000901520252E-3</v>
      </c>
      <c r="N5743" s="327">
        <v>142</v>
      </c>
      <c r="O5743" s="326">
        <v>1.157999970018864E-2</v>
      </c>
      <c r="P5743" s="326">
        <v>1.2099999934434891E-2</v>
      </c>
      <c r="Q5743" s="327">
        <v>2219</v>
      </c>
      <c r="R5743" s="326">
        <v>1.7980000004172329E-2</v>
      </c>
      <c r="S5743" s="325">
        <v>1.9169999286532399E-2</v>
      </c>
    </row>
    <row r="5744" spans="1:19" x14ac:dyDescent="0.25">
      <c r="A5744" t="s">
        <v>478</v>
      </c>
      <c r="B5744" t="s">
        <v>284</v>
      </c>
      <c r="C5744" t="s">
        <v>309</v>
      </c>
      <c r="D5744" t="s">
        <v>477</v>
      </c>
      <c r="E5744" t="s">
        <v>219</v>
      </c>
      <c r="F5744" t="s">
        <v>220</v>
      </c>
      <c r="G5744" s="133">
        <v>8</v>
      </c>
      <c r="H5744" t="s">
        <v>245</v>
      </c>
      <c r="I5744" t="s">
        <v>575</v>
      </c>
      <c r="J5744" t="s">
        <v>438</v>
      </c>
      <c r="K5744" s="327">
        <v>33</v>
      </c>
      <c r="L5744" s="326">
        <v>2.1940000355243679E-2</v>
      </c>
      <c r="N5744" s="327">
        <v>534</v>
      </c>
      <c r="O5744" s="326">
        <v>4.3529998511075967E-2</v>
      </c>
      <c r="Q5744" s="327">
        <v>7648</v>
      </c>
      <c r="R5744" s="326">
        <v>6.1980001628398902E-2</v>
      </c>
      <c r="S5744" s="325"/>
    </row>
    <row r="5745" spans="1:19" x14ac:dyDescent="0.25">
      <c r="A5745" t="s">
        <v>478</v>
      </c>
      <c r="B5745" t="s">
        <v>284</v>
      </c>
      <c r="C5745" t="s">
        <v>309</v>
      </c>
      <c r="D5745" t="s">
        <v>477</v>
      </c>
      <c r="E5745" t="s">
        <v>219</v>
      </c>
      <c r="F5745" t="s">
        <v>220</v>
      </c>
      <c r="G5745" s="133">
        <v>8</v>
      </c>
      <c r="H5745" t="s">
        <v>245</v>
      </c>
      <c r="I5745" t="s">
        <v>575</v>
      </c>
      <c r="J5745" t="s">
        <v>507</v>
      </c>
      <c r="K5745" s="327">
        <v>1435</v>
      </c>
      <c r="L5745" s="326">
        <v>0.9541199803352356</v>
      </c>
      <c r="M5745" s="326">
        <v>0.97553002834320068</v>
      </c>
      <c r="N5745" s="327">
        <v>10437</v>
      </c>
      <c r="O5745" s="326">
        <v>0.85082000494003296</v>
      </c>
      <c r="P5745" s="326">
        <v>0.88954001665115356</v>
      </c>
      <c r="Q5745" s="327">
        <v>104728</v>
      </c>
      <c r="R5745" s="326">
        <v>0.84878998994827271</v>
      </c>
      <c r="S5745" s="325">
        <v>0.90487998723983765</v>
      </c>
    </row>
    <row r="5746" spans="1:19" x14ac:dyDescent="0.25">
      <c r="A5746" t="s">
        <v>478</v>
      </c>
      <c r="B5746" t="s">
        <v>284</v>
      </c>
      <c r="C5746" t="s">
        <v>309</v>
      </c>
      <c r="D5746" t="s">
        <v>477</v>
      </c>
      <c r="E5746" t="s">
        <v>219</v>
      </c>
      <c r="F5746" t="s">
        <v>220</v>
      </c>
      <c r="G5746">
        <v>8</v>
      </c>
      <c r="H5746" t="s">
        <v>245</v>
      </c>
      <c r="I5746" t="s">
        <v>576</v>
      </c>
      <c r="J5746" t="s">
        <v>485</v>
      </c>
      <c r="K5746" s="142">
        <v>0</v>
      </c>
      <c r="L5746" s="326">
        <v>0</v>
      </c>
      <c r="M5746" s="326">
        <v>0</v>
      </c>
      <c r="N5746" s="142">
        <v>0</v>
      </c>
      <c r="O5746" s="326">
        <v>0</v>
      </c>
      <c r="P5746" s="326">
        <v>0</v>
      </c>
      <c r="Q5746" s="142">
        <v>2</v>
      </c>
      <c r="R5746" s="326">
        <v>1.99999994947575E-5</v>
      </c>
      <c r="S5746" s="326">
        <v>0.5</v>
      </c>
    </row>
    <row r="5747" spans="1:19" x14ac:dyDescent="0.25">
      <c r="A5747" t="s">
        <v>478</v>
      </c>
      <c r="B5747" t="s">
        <v>284</v>
      </c>
      <c r="C5747" t="s">
        <v>309</v>
      </c>
      <c r="D5747" t="s">
        <v>477</v>
      </c>
      <c r="E5747" t="s">
        <v>219</v>
      </c>
      <c r="F5747" t="s">
        <v>220</v>
      </c>
      <c r="G5747" s="133">
        <v>8</v>
      </c>
      <c r="H5747" t="s">
        <v>245</v>
      </c>
      <c r="I5747" t="s">
        <v>576</v>
      </c>
      <c r="J5747" t="s">
        <v>484</v>
      </c>
      <c r="K5747" s="327">
        <v>2</v>
      </c>
      <c r="L5747" s="326">
        <v>1.329999999143183E-3</v>
      </c>
      <c r="M5747" s="326">
        <v>1</v>
      </c>
      <c r="N5747" s="327">
        <v>2</v>
      </c>
      <c r="O5747" s="326">
        <v>1.5999999595806E-4</v>
      </c>
      <c r="P5747" s="326">
        <v>1</v>
      </c>
      <c r="Q5747" s="327">
        <v>2</v>
      </c>
      <c r="R5747" s="326">
        <v>1.99999994947575E-5</v>
      </c>
      <c r="S5747" s="325">
        <v>0.5</v>
      </c>
    </row>
    <row r="5748" spans="1:19" x14ac:dyDescent="0.25">
      <c r="A5748" t="s">
        <v>478</v>
      </c>
      <c r="B5748" t="s">
        <v>284</v>
      </c>
      <c r="C5748" t="s">
        <v>309</v>
      </c>
      <c r="D5748" t="s">
        <v>477</v>
      </c>
      <c r="E5748" t="s">
        <v>219</v>
      </c>
      <c r="F5748" t="s">
        <v>220</v>
      </c>
      <c r="G5748" s="133">
        <v>8</v>
      </c>
      <c r="H5748" t="s">
        <v>245</v>
      </c>
      <c r="I5748" t="s">
        <v>576</v>
      </c>
      <c r="J5748" t="s">
        <v>438</v>
      </c>
      <c r="K5748" s="327">
        <v>1502</v>
      </c>
      <c r="L5748" s="326">
        <v>0.99866998195648193</v>
      </c>
      <c r="N5748" s="327">
        <v>12265</v>
      </c>
      <c r="O5748" s="326">
        <v>0.99984002113342285</v>
      </c>
      <c r="Q5748" s="327">
        <v>123381</v>
      </c>
      <c r="R5748" s="326">
        <v>0.99997001886367798</v>
      </c>
      <c r="S5748" s="325"/>
    </row>
    <row r="5749" spans="1:19" x14ac:dyDescent="0.25">
      <c r="A5749" t="s">
        <v>478</v>
      </c>
      <c r="B5749" t="s">
        <v>284</v>
      </c>
      <c r="C5749" t="s">
        <v>309</v>
      </c>
      <c r="D5749" t="s">
        <v>477</v>
      </c>
      <c r="E5749" t="s">
        <v>219</v>
      </c>
      <c r="F5749" t="s">
        <v>220</v>
      </c>
      <c r="G5749" s="133">
        <v>8</v>
      </c>
      <c r="H5749" t="s">
        <v>245</v>
      </c>
      <c r="I5749" t="s">
        <v>504</v>
      </c>
      <c r="J5749" t="s">
        <v>506</v>
      </c>
      <c r="K5749" s="327">
        <v>131</v>
      </c>
      <c r="L5749" s="326">
        <v>8.7099999189376831E-2</v>
      </c>
      <c r="N5749" s="327">
        <v>961</v>
      </c>
      <c r="O5749" s="326">
        <v>7.8340001404285431E-2</v>
      </c>
      <c r="Q5749" s="327">
        <v>14319</v>
      </c>
      <c r="R5749" s="326">
        <v>0.11604999750852581</v>
      </c>
      <c r="S5749" s="325"/>
    </row>
    <row r="5750" spans="1:19" x14ac:dyDescent="0.25">
      <c r="A5750" t="s">
        <v>478</v>
      </c>
      <c r="B5750" t="s">
        <v>284</v>
      </c>
      <c r="C5750" t="s">
        <v>309</v>
      </c>
      <c r="D5750" t="s">
        <v>477</v>
      </c>
      <c r="E5750" t="s">
        <v>219</v>
      </c>
      <c r="F5750" t="s">
        <v>220</v>
      </c>
      <c r="G5750" s="133">
        <v>8</v>
      </c>
      <c r="H5750" t="s">
        <v>245</v>
      </c>
      <c r="I5750" t="s">
        <v>504</v>
      </c>
      <c r="J5750" t="s">
        <v>424</v>
      </c>
      <c r="K5750" s="327">
        <v>158</v>
      </c>
      <c r="L5750" s="326">
        <v>0.10504999756813049</v>
      </c>
      <c r="M5750" s="326">
        <v>0.1150799989700317</v>
      </c>
      <c r="N5750" s="327">
        <v>1311</v>
      </c>
      <c r="O5750" s="326">
        <v>0.1068700030446053</v>
      </c>
      <c r="P5750" s="326">
        <v>0.11596000194549561</v>
      </c>
      <c r="Q5750" s="327">
        <v>13286</v>
      </c>
      <c r="R5750" s="326">
        <v>0.1076800003647804</v>
      </c>
      <c r="S5750" s="325">
        <v>0.12182000279426571</v>
      </c>
    </row>
    <row r="5751" spans="1:19" x14ac:dyDescent="0.25">
      <c r="A5751" t="s">
        <v>478</v>
      </c>
      <c r="B5751" t="s">
        <v>284</v>
      </c>
      <c r="C5751" t="s">
        <v>309</v>
      </c>
      <c r="D5751" t="s">
        <v>477</v>
      </c>
      <c r="E5751" t="s">
        <v>219</v>
      </c>
      <c r="F5751" t="s">
        <v>220</v>
      </c>
      <c r="G5751" s="133">
        <v>8</v>
      </c>
      <c r="H5751" t="s">
        <v>245</v>
      </c>
      <c r="I5751" t="s">
        <v>504</v>
      </c>
      <c r="J5751" t="s">
        <v>455</v>
      </c>
      <c r="K5751" s="327">
        <v>555</v>
      </c>
      <c r="L5751" s="326">
        <v>0.36901998519897461</v>
      </c>
      <c r="M5751" s="326">
        <v>0.40422001481056208</v>
      </c>
      <c r="N5751" s="327">
        <v>4319</v>
      </c>
      <c r="O5751" s="326">
        <v>0.35207998752593989</v>
      </c>
      <c r="P5751" s="326">
        <v>0.38201001286506647</v>
      </c>
      <c r="Q5751" s="327">
        <v>43045</v>
      </c>
      <c r="R5751" s="326">
        <v>0.34887000918388372</v>
      </c>
      <c r="S5751" s="325">
        <v>0.39467000961303711</v>
      </c>
    </row>
    <row r="5752" spans="1:19" x14ac:dyDescent="0.25">
      <c r="A5752" t="s">
        <v>478</v>
      </c>
      <c r="B5752" t="s">
        <v>284</v>
      </c>
      <c r="C5752" t="s">
        <v>309</v>
      </c>
      <c r="D5752" t="s">
        <v>477</v>
      </c>
      <c r="E5752" t="s">
        <v>219</v>
      </c>
      <c r="F5752" t="s">
        <v>220</v>
      </c>
      <c r="G5752" s="133">
        <v>8</v>
      </c>
      <c r="H5752" t="s">
        <v>245</v>
      </c>
      <c r="I5752" t="s">
        <v>504</v>
      </c>
      <c r="J5752" t="s">
        <v>505</v>
      </c>
      <c r="K5752" s="327">
        <v>560</v>
      </c>
      <c r="L5752" s="326">
        <v>0.37233999371528631</v>
      </c>
      <c r="M5752" s="326">
        <v>0.40786999464035029</v>
      </c>
      <c r="N5752" s="327">
        <v>4637</v>
      </c>
      <c r="O5752" s="326">
        <v>0.37801000475883478</v>
      </c>
      <c r="P5752" s="326">
        <v>0.41014000773429871</v>
      </c>
      <c r="Q5752" s="327">
        <v>42835</v>
      </c>
      <c r="R5752" s="326">
        <v>0.34716999530792242</v>
      </c>
      <c r="S5752" s="325">
        <v>0.39274001121521002</v>
      </c>
    </row>
    <row r="5753" spans="1:19" x14ac:dyDescent="0.25">
      <c r="A5753" t="s">
        <v>478</v>
      </c>
      <c r="B5753" t="s">
        <v>284</v>
      </c>
      <c r="C5753" t="s">
        <v>309</v>
      </c>
      <c r="D5753" t="s">
        <v>477</v>
      </c>
      <c r="E5753" t="s">
        <v>219</v>
      </c>
      <c r="F5753" t="s">
        <v>220</v>
      </c>
      <c r="G5753" s="133">
        <v>8</v>
      </c>
      <c r="H5753" t="s">
        <v>245</v>
      </c>
      <c r="I5753" t="s">
        <v>504</v>
      </c>
      <c r="J5753" t="s">
        <v>503</v>
      </c>
      <c r="K5753" s="327">
        <v>100</v>
      </c>
      <c r="L5753" s="326">
        <v>6.6490001976490021E-2</v>
      </c>
      <c r="M5753" s="326">
        <v>7.2829999029636383E-2</v>
      </c>
      <c r="N5753" s="327">
        <v>1039</v>
      </c>
      <c r="O5753" s="326">
        <v>8.4700003266334534E-2</v>
      </c>
      <c r="P5753" s="326">
        <v>9.1899998486042023E-2</v>
      </c>
      <c r="Q5753" s="327">
        <v>9900</v>
      </c>
      <c r="R5753" s="326">
        <v>8.0239996314048767E-2</v>
      </c>
      <c r="S5753" s="325">
        <v>9.0769998729228973E-2</v>
      </c>
    </row>
    <row r="5754" spans="1:19" x14ac:dyDescent="0.25">
      <c r="A5754" t="s">
        <v>478</v>
      </c>
      <c r="B5754" t="s">
        <v>284</v>
      </c>
      <c r="C5754" t="s">
        <v>309</v>
      </c>
      <c r="D5754" t="s">
        <v>477</v>
      </c>
      <c r="E5754" t="s">
        <v>219</v>
      </c>
      <c r="F5754" t="s">
        <v>220</v>
      </c>
      <c r="G5754" s="133">
        <v>8</v>
      </c>
      <c r="H5754" t="s">
        <v>245</v>
      </c>
      <c r="I5754" t="s">
        <v>501</v>
      </c>
      <c r="J5754" t="s">
        <v>502</v>
      </c>
      <c r="K5754" s="327">
        <v>131</v>
      </c>
      <c r="L5754" s="326">
        <v>8.7099999189376831E-2</v>
      </c>
      <c r="N5754" s="327">
        <v>961</v>
      </c>
      <c r="O5754" s="326">
        <v>7.8340001404285431E-2</v>
      </c>
      <c r="Q5754" s="327">
        <v>14319</v>
      </c>
      <c r="R5754" s="326">
        <v>0.11604999750852581</v>
      </c>
      <c r="S5754" s="325"/>
    </row>
    <row r="5755" spans="1:19" x14ac:dyDescent="0.25">
      <c r="A5755" t="s">
        <v>478</v>
      </c>
      <c r="B5755" t="s">
        <v>284</v>
      </c>
      <c r="C5755" t="s">
        <v>309</v>
      </c>
      <c r="D5755" t="s">
        <v>477</v>
      </c>
      <c r="E5755" t="s">
        <v>219</v>
      </c>
      <c r="F5755" t="s">
        <v>220</v>
      </c>
      <c r="G5755" s="133">
        <v>8</v>
      </c>
      <c r="H5755" t="s">
        <v>245</v>
      </c>
      <c r="I5755" t="s">
        <v>501</v>
      </c>
      <c r="J5755" t="s">
        <v>500</v>
      </c>
      <c r="K5755" s="327">
        <v>1373</v>
      </c>
      <c r="L5755" s="326">
        <v>0.91289997100830078</v>
      </c>
      <c r="M5755" s="326">
        <v>1</v>
      </c>
      <c r="N5755" s="327">
        <v>11306</v>
      </c>
      <c r="O5755" s="326">
        <v>0.92166000604629517</v>
      </c>
      <c r="P5755" s="326">
        <v>1</v>
      </c>
      <c r="Q5755" s="327">
        <v>109066</v>
      </c>
      <c r="R5755" s="326">
        <v>0.88394999504089355</v>
      </c>
      <c r="S5755" s="325">
        <v>1</v>
      </c>
    </row>
    <row r="5756" spans="1:19" x14ac:dyDescent="0.25">
      <c r="A5756" t="s">
        <v>478</v>
      </c>
      <c r="B5756" t="s">
        <v>284</v>
      </c>
      <c r="C5756" t="s">
        <v>309</v>
      </c>
      <c r="D5756" t="s">
        <v>477</v>
      </c>
      <c r="E5756" t="s">
        <v>219</v>
      </c>
      <c r="F5756" t="s">
        <v>220</v>
      </c>
      <c r="G5756" s="133">
        <v>8</v>
      </c>
      <c r="H5756" t="s">
        <v>245</v>
      </c>
      <c r="I5756" t="s">
        <v>577</v>
      </c>
      <c r="J5756" t="s">
        <v>493</v>
      </c>
      <c r="K5756" s="327">
        <v>468</v>
      </c>
      <c r="L5756" s="326">
        <v>0.31117001175880432</v>
      </c>
      <c r="N5756" s="327">
        <v>3568</v>
      </c>
      <c r="O5756" s="326">
        <v>0.29085999727249151</v>
      </c>
      <c r="Q5756" s="327">
        <v>45663</v>
      </c>
      <c r="R5756" s="326">
        <v>0.37009000778198242</v>
      </c>
      <c r="S5756" s="325"/>
    </row>
    <row r="5757" spans="1:19" x14ac:dyDescent="0.25">
      <c r="A5757" t="s">
        <v>478</v>
      </c>
      <c r="B5757" t="s">
        <v>284</v>
      </c>
      <c r="C5757" t="s">
        <v>309</v>
      </c>
      <c r="D5757" t="s">
        <v>477</v>
      </c>
      <c r="E5757" t="s">
        <v>219</v>
      </c>
      <c r="F5757" t="s">
        <v>220</v>
      </c>
      <c r="G5757" s="133">
        <v>8</v>
      </c>
      <c r="H5757" t="s">
        <v>245</v>
      </c>
      <c r="I5757" t="s">
        <v>577</v>
      </c>
      <c r="J5757" t="s">
        <v>492</v>
      </c>
      <c r="K5757" s="327">
        <v>824</v>
      </c>
      <c r="L5757" s="326">
        <v>0.5478699803352356</v>
      </c>
      <c r="M5757" s="326">
        <v>0.79536998271942139</v>
      </c>
      <c r="N5757" s="327">
        <v>6927</v>
      </c>
      <c r="O5757" s="326">
        <v>0.5646899938583374</v>
      </c>
      <c r="P5757" s="326">
        <v>0.79629999399185181</v>
      </c>
      <c r="Q5757" s="327">
        <v>63272</v>
      </c>
      <c r="R5757" s="326">
        <v>0.51279997825622559</v>
      </c>
      <c r="S5757" s="325">
        <v>0.81407999992370605</v>
      </c>
    </row>
    <row r="5758" spans="1:19" x14ac:dyDescent="0.25">
      <c r="A5758" t="s">
        <v>478</v>
      </c>
      <c r="B5758" t="s">
        <v>284</v>
      </c>
      <c r="C5758" t="s">
        <v>309</v>
      </c>
      <c r="D5758" t="s">
        <v>477</v>
      </c>
      <c r="E5758" t="s">
        <v>219</v>
      </c>
      <c r="F5758" t="s">
        <v>220</v>
      </c>
      <c r="G5758">
        <v>8</v>
      </c>
      <c r="H5758" t="s">
        <v>245</v>
      </c>
      <c r="I5758" t="s">
        <v>577</v>
      </c>
      <c r="J5758" t="s">
        <v>491</v>
      </c>
      <c r="K5758" s="142">
        <v>133</v>
      </c>
      <c r="L5758" s="326">
        <v>8.8430002331733704E-2</v>
      </c>
      <c r="M5758" s="326">
        <v>0.1283800005912781</v>
      </c>
      <c r="N5758" s="142">
        <v>1072</v>
      </c>
      <c r="O5758" s="326">
        <v>8.7389998137950897E-2</v>
      </c>
      <c r="P5758" s="326">
        <v>0.1232300028204918</v>
      </c>
      <c r="Q5758" s="142">
        <v>9186</v>
      </c>
      <c r="R5758" s="326">
        <v>7.4450001120567322E-2</v>
      </c>
      <c r="S5758" s="326">
        <v>0.11818999797105791</v>
      </c>
    </row>
    <row r="5759" spans="1:19" x14ac:dyDescent="0.25">
      <c r="A5759" t="s">
        <v>478</v>
      </c>
      <c r="B5759" t="s">
        <v>284</v>
      </c>
      <c r="C5759" t="s">
        <v>309</v>
      </c>
      <c r="D5759" t="s">
        <v>477</v>
      </c>
      <c r="E5759" t="s">
        <v>219</v>
      </c>
      <c r="F5759" t="s">
        <v>220</v>
      </c>
      <c r="G5759">
        <v>8</v>
      </c>
      <c r="H5759" t="s">
        <v>245</v>
      </c>
      <c r="I5759" t="s">
        <v>577</v>
      </c>
      <c r="J5759" t="s">
        <v>490</v>
      </c>
      <c r="K5759" s="142">
        <v>35</v>
      </c>
      <c r="L5759" s="326">
        <v>2.326999977231026E-2</v>
      </c>
      <c r="M5759" s="326">
        <v>3.3780001103878021E-2</v>
      </c>
      <c r="N5759" s="142">
        <v>412</v>
      </c>
      <c r="O5759" s="326">
        <v>3.3590000122785568E-2</v>
      </c>
      <c r="P5759" s="326">
        <v>4.7359999269247062E-2</v>
      </c>
      <c r="Q5759" s="142">
        <v>3071</v>
      </c>
      <c r="R5759" s="326">
        <v>2.489000000059605E-2</v>
      </c>
      <c r="S5759" s="326">
        <v>3.9510000497102737E-2</v>
      </c>
    </row>
    <row r="5760" spans="1:19" x14ac:dyDescent="0.25">
      <c r="A5760" t="s">
        <v>478</v>
      </c>
      <c r="B5760" t="s">
        <v>284</v>
      </c>
      <c r="C5760" t="s">
        <v>309</v>
      </c>
      <c r="D5760" t="s">
        <v>477</v>
      </c>
      <c r="E5760" t="s">
        <v>219</v>
      </c>
      <c r="F5760" t="s">
        <v>220</v>
      </c>
      <c r="G5760" s="133">
        <v>8</v>
      </c>
      <c r="H5760" t="s">
        <v>245</v>
      </c>
      <c r="I5760" t="s">
        <v>577</v>
      </c>
      <c r="J5760" t="s">
        <v>489</v>
      </c>
      <c r="K5760" s="327">
        <v>42</v>
      </c>
      <c r="L5760" s="326">
        <v>2.7930000796914101E-2</v>
      </c>
      <c r="M5760" s="326">
        <v>4.0539998561143882E-2</v>
      </c>
      <c r="N5760" s="327">
        <v>252</v>
      </c>
      <c r="O5760" s="326">
        <v>2.054000087082386E-2</v>
      </c>
      <c r="P5760" s="326">
        <v>2.8969999402761459E-2</v>
      </c>
      <c r="Q5760" s="327">
        <v>1819</v>
      </c>
      <c r="R5760" s="326">
        <v>1.473999954760075E-2</v>
      </c>
      <c r="S5760" s="325">
        <v>2.339999936521053E-2</v>
      </c>
    </row>
    <row r="5761" spans="1:19" x14ac:dyDescent="0.25">
      <c r="A5761" t="s">
        <v>478</v>
      </c>
      <c r="B5761" t="s">
        <v>284</v>
      </c>
      <c r="C5761" t="s">
        <v>309</v>
      </c>
      <c r="D5761" t="s">
        <v>477</v>
      </c>
      <c r="E5761" t="s">
        <v>219</v>
      </c>
      <c r="F5761" t="s">
        <v>220</v>
      </c>
      <c r="G5761">
        <v>8</v>
      </c>
      <c r="H5761" t="s">
        <v>245</v>
      </c>
      <c r="I5761" t="s">
        <v>577</v>
      </c>
      <c r="J5761" t="s">
        <v>488</v>
      </c>
      <c r="K5761" s="142">
        <v>2</v>
      </c>
      <c r="L5761" s="326">
        <v>1.329999999143183E-3</v>
      </c>
      <c r="M5761" s="326">
        <v>1.930000027641654E-3</v>
      </c>
      <c r="N5761" s="142">
        <v>36</v>
      </c>
      <c r="O5761" s="326">
        <v>2.9299999587237831E-3</v>
      </c>
      <c r="P5761" s="326">
        <v>4.1399998590350151E-3</v>
      </c>
      <c r="Q5761" s="142">
        <v>374</v>
      </c>
      <c r="R5761" s="326">
        <v>3.03000002168119E-3</v>
      </c>
      <c r="S5761" s="326">
        <v>4.8099998384714127E-3</v>
      </c>
    </row>
    <row r="5762" spans="1:19" x14ac:dyDescent="0.25">
      <c r="A5762" t="s">
        <v>478</v>
      </c>
      <c r="B5762" t="s">
        <v>284</v>
      </c>
      <c r="C5762" t="s">
        <v>309</v>
      </c>
      <c r="D5762" t="s">
        <v>477</v>
      </c>
      <c r="E5762" t="s">
        <v>219</v>
      </c>
      <c r="F5762" t="s">
        <v>220</v>
      </c>
      <c r="G5762" s="133">
        <v>8</v>
      </c>
      <c r="H5762" t="s">
        <v>245</v>
      </c>
      <c r="I5762" t="s">
        <v>499</v>
      </c>
      <c r="J5762" t="s">
        <v>261</v>
      </c>
      <c r="K5762" s="327">
        <v>1496</v>
      </c>
      <c r="L5762" s="326">
        <v>0.99467998743057251</v>
      </c>
      <c r="N5762" s="327">
        <v>12179</v>
      </c>
      <c r="O5762" s="326">
        <v>0.99282997846603394</v>
      </c>
      <c r="Q5762" s="327">
        <v>122496</v>
      </c>
      <c r="R5762" s="326">
        <v>0.99278998374938965</v>
      </c>
      <c r="S5762" s="325"/>
    </row>
    <row r="5763" spans="1:19" x14ac:dyDescent="0.25">
      <c r="A5763" t="s">
        <v>478</v>
      </c>
      <c r="B5763" t="s">
        <v>284</v>
      </c>
      <c r="C5763" t="s">
        <v>309</v>
      </c>
      <c r="D5763" t="s">
        <v>477</v>
      </c>
      <c r="E5763" t="s">
        <v>219</v>
      </c>
      <c r="F5763" t="s">
        <v>220</v>
      </c>
      <c r="G5763" s="133">
        <v>8</v>
      </c>
      <c r="H5763" t="s">
        <v>245</v>
      </c>
      <c r="I5763" t="s">
        <v>499</v>
      </c>
      <c r="J5763" t="s">
        <v>262</v>
      </c>
      <c r="K5763" s="327">
        <v>8</v>
      </c>
      <c r="L5763" s="326">
        <v>5.3199999965727329E-3</v>
      </c>
      <c r="N5763" s="327">
        <v>88</v>
      </c>
      <c r="O5763" s="326">
        <v>7.1700001135468483E-3</v>
      </c>
      <c r="Q5763" s="327">
        <v>889</v>
      </c>
      <c r="R5763" s="326">
        <v>7.2099999524652958E-3</v>
      </c>
      <c r="S5763" s="325"/>
    </row>
    <row r="5764" spans="1:19" x14ac:dyDescent="0.25">
      <c r="A5764" t="s">
        <v>478</v>
      </c>
      <c r="B5764" t="s">
        <v>284</v>
      </c>
      <c r="C5764" t="s">
        <v>309</v>
      </c>
      <c r="D5764" t="s">
        <v>477</v>
      </c>
      <c r="E5764" t="s">
        <v>219</v>
      </c>
      <c r="F5764" t="s">
        <v>220</v>
      </c>
      <c r="G5764" s="133">
        <v>8</v>
      </c>
      <c r="H5764" t="s">
        <v>245</v>
      </c>
      <c r="I5764" t="s">
        <v>578</v>
      </c>
      <c r="J5764" t="s">
        <v>498</v>
      </c>
      <c r="K5764" s="327">
        <v>121</v>
      </c>
      <c r="L5764" s="326">
        <v>8.0449998378753662E-2</v>
      </c>
      <c r="N5764" s="327">
        <v>2713</v>
      </c>
      <c r="O5764" s="326">
        <v>0.2211599946022034</v>
      </c>
      <c r="Q5764" s="327">
        <v>17871</v>
      </c>
      <c r="R5764" s="326">
        <v>0.1448400020599365</v>
      </c>
      <c r="S5764" s="325"/>
    </row>
    <row r="5765" spans="1:19" x14ac:dyDescent="0.25">
      <c r="A5765" t="s">
        <v>478</v>
      </c>
      <c r="B5765" t="s">
        <v>284</v>
      </c>
      <c r="C5765" t="s">
        <v>309</v>
      </c>
      <c r="D5765" t="s">
        <v>477</v>
      </c>
      <c r="E5765" t="s">
        <v>219</v>
      </c>
      <c r="F5765" t="s">
        <v>220</v>
      </c>
      <c r="G5765" s="133">
        <v>8</v>
      </c>
      <c r="H5765" t="s">
        <v>245</v>
      </c>
      <c r="I5765" t="s">
        <v>578</v>
      </c>
      <c r="J5765" t="s">
        <v>497</v>
      </c>
      <c r="K5765" s="327">
        <v>187</v>
      </c>
      <c r="L5765" s="326">
        <v>0.1243399977684021</v>
      </c>
      <c r="N5765" s="327">
        <v>2240</v>
      </c>
      <c r="O5765" s="326">
        <v>0.18260000646114349</v>
      </c>
      <c r="Q5765" s="327">
        <v>21943</v>
      </c>
      <c r="R5765" s="326">
        <v>0.17783999443054199</v>
      </c>
      <c r="S5765" s="325"/>
    </row>
    <row r="5766" spans="1:19" x14ac:dyDescent="0.25">
      <c r="A5766" t="s">
        <v>478</v>
      </c>
      <c r="B5766" t="s">
        <v>284</v>
      </c>
      <c r="C5766" t="s">
        <v>309</v>
      </c>
      <c r="D5766" t="s">
        <v>477</v>
      </c>
      <c r="E5766" t="s">
        <v>219</v>
      </c>
      <c r="F5766" t="s">
        <v>220</v>
      </c>
      <c r="G5766" s="133">
        <v>8</v>
      </c>
      <c r="H5766" t="s">
        <v>245</v>
      </c>
      <c r="I5766" t="s">
        <v>578</v>
      </c>
      <c r="J5766" t="s">
        <v>496</v>
      </c>
      <c r="K5766" s="327">
        <v>430</v>
      </c>
      <c r="L5766" s="326">
        <v>0.28589999675750732</v>
      </c>
      <c r="N5766" s="327">
        <v>2633</v>
      </c>
      <c r="O5766" s="326">
        <v>0.21464000642299649</v>
      </c>
      <c r="Q5766" s="327">
        <v>25988</v>
      </c>
      <c r="R5766" s="326">
        <v>0.21062999963760379</v>
      </c>
      <c r="S5766" s="325"/>
    </row>
    <row r="5767" spans="1:19" x14ac:dyDescent="0.25">
      <c r="A5767" t="s">
        <v>478</v>
      </c>
      <c r="B5767" t="s">
        <v>284</v>
      </c>
      <c r="C5767" t="s">
        <v>309</v>
      </c>
      <c r="D5767" t="s">
        <v>477</v>
      </c>
      <c r="E5767" t="s">
        <v>219</v>
      </c>
      <c r="F5767" t="s">
        <v>220</v>
      </c>
      <c r="G5767" s="133">
        <v>8</v>
      </c>
      <c r="H5767" t="s">
        <v>245</v>
      </c>
      <c r="I5767" t="s">
        <v>578</v>
      </c>
      <c r="J5767" t="s">
        <v>495</v>
      </c>
      <c r="K5767" s="327">
        <v>424</v>
      </c>
      <c r="L5767" s="326">
        <v>0.2819100022315979</v>
      </c>
      <c r="N5767" s="327">
        <v>2581</v>
      </c>
      <c r="O5767" s="326">
        <v>0.21040000021457669</v>
      </c>
      <c r="Q5767" s="327">
        <v>27975</v>
      </c>
      <c r="R5767" s="326">
        <v>0.22673000395298001</v>
      </c>
      <c r="S5767" s="325"/>
    </row>
    <row r="5768" spans="1:19" x14ac:dyDescent="0.25">
      <c r="A5768" t="s">
        <v>478</v>
      </c>
      <c r="B5768" t="s">
        <v>284</v>
      </c>
      <c r="C5768" t="s">
        <v>309</v>
      </c>
      <c r="D5768" t="s">
        <v>477</v>
      </c>
      <c r="E5768" t="s">
        <v>219</v>
      </c>
      <c r="F5768" t="s">
        <v>220</v>
      </c>
      <c r="G5768" s="133">
        <v>8</v>
      </c>
      <c r="H5768" t="s">
        <v>245</v>
      </c>
      <c r="I5768" t="s">
        <v>578</v>
      </c>
      <c r="J5768" t="s">
        <v>494</v>
      </c>
      <c r="K5768" s="327">
        <v>342</v>
      </c>
      <c r="L5768" s="326">
        <v>0.22739000618457789</v>
      </c>
      <c r="N5768" s="327">
        <v>2100</v>
      </c>
      <c r="O5768" s="326">
        <v>0.1711899936199188</v>
      </c>
      <c r="Q5768" s="327">
        <v>29608</v>
      </c>
      <c r="R5768" s="326">
        <v>0.23995999991893771</v>
      </c>
      <c r="S5768" s="325"/>
    </row>
    <row r="5769" spans="1:19" x14ac:dyDescent="0.25">
      <c r="A5769" t="s">
        <v>478</v>
      </c>
      <c r="B5769" t="s">
        <v>284</v>
      </c>
      <c r="C5769" t="s">
        <v>309</v>
      </c>
      <c r="D5769" t="s">
        <v>477</v>
      </c>
      <c r="E5769" t="s">
        <v>219</v>
      </c>
      <c r="F5769" t="s">
        <v>220</v>
      </c>
      <c r="G5769" s="133">
        <v>8</v>
      </c>
      <c r="H5769" t="s">
        <v>245</v>
      </c>
      <c r="I5769" t="s">
        <v>476</v>
      </c>
      <c r="J5769" t="s">
        <v>482</v>
      </c>
      <c r="K5769" s="327">
        <v>1161</v>
      </c>
      <c r="L5769" s="326">
        <v>0.77193999290466309</v>
      </c>
      <c r="M5769" s="326">
        <v>0.80457001924514771</v>
      </c>
      <c r="N5769" s="327">
        <v>8908</v>
      </c>
      <c r="O5769" s="326">
        <v>0.72618001699447632</v>
      </c>
      <c r="P5769" s="326">
        <v>0.75383001565933228</v>
      </c>
      <c r="Q5769" s="327">
        <v>91484</v>
      </c>
      <c r="R5769" s="326">
        <v>0.74145001173019409</v>
      </c>
      <c r="S5769" s="325">
        <v>0.77395999431610107</v>
      </c>
    </row>
    <row r="5770" spans="1:19" x14ac:dyDescent="0.25">
      <c r="A5770" t="s">
        <v>478</v>
      </c>
      <c r="B5770" t="s">
        <v>284</v>
      </c>
      <c r="C5770" t="s">
        <v>309</v>
      </c>
      <c r="D5770" t="s">
        <v>477</v>
      </c>
      <c r="E5770" t="s">
        <v>219</v>
      </c>
      <c r="F5770" t="s">
        <v>220</v>
      </c>
      <c r="G5770" s="133">
        <v>8</v>
      </c>
      <c r="H5770" t="s">
        <v>245</v>
      </c>
      <c r="I5770" t="s">
        <v>476</v>
      </c>
      <c r="J5770" t="s">
        <v>481</v>
      </c>
      <c r="K5770" s="327">
        <v>138</v>
      </c>
      <c r="L5770" s="326">
        <v>9.1760002076625824E-2</v>
      </c>
      <c r="M5770" s="326">
        <v>9.5629997551441193E-2</v>
      </c>
      <c r="N5770" s="327">
        <v>1293</v>
      </c>
      <c r="O5770" s="326">
        <v>0.1054000034928322</v>
      </c>
      <c r="P5770" s="326">
        <v>0.10942000150680541</v>
      </c>
      <c r="Q5770" s="327">
        <v>12086</v>
      </c>
      <c r="R5770" s="326">
        <v>9.7949996590614319E-2</v>
      </c>
      <c r="S5770" s="325">
        <v>0.1022500023245811</v>
      </c>
    </row>
    <row r="5771" spans="1:19" x14ac:dyDescent="0.25">
      <c r="A5771" t="s">
        <v>478</v>
      </c>
      <c r="B5771" t="s">
        <v>284</v>
      </c>
      <c r="C5771" t="s">
        <v>309</v>
      </c>
      <c r="D5771" t="s">
        <v>477</v>
      </c>
      <c r="E5771" t="s">
        <v>219</v>
      </c>
      <c r="F5771" t="s">
        <v>220</v>
      </c>
      <c r="G5771" s="133">
        <v>8</v>
      </c>
      <c r="H5771" t="s">
        <v>245</v>
      </c>
      <c r="I5771" t="s">
        <v>476</v>
      </c>
      <c r="J5771" t="s">
        <v>480</v>
      </c>
      <c r="K5771" s="327">
        <v>96</v>
      </c>
      <c r="L5771" s="326">
        <v>6.3830003142356873E-2</v>
      </c>
      <c r="M5771" s="326">
        <v>6.6529996693134308E-2</v>
      </c>
      <c r="N5771" s="327">
        <v>938</v>
      </c>
      <c r="O5771" s="326">
        <v>7.647000253200531E-2</v>
      </c>
      <c r="P5771" s="326">
        <v>7.937999814748764E-2</v>
      </c>
      <c r="Q5771" s="327">
        <v>8487</v>
      </c>
      <c r="R5771" s="326">
        <v>6.8779997527599335E-2</v>
      </c>
      <c r="S5771" s="325">
        <v>7.1800000965595245E-2</v>
      </c>
    </row>
    <row r="5772" spans="1:19" x14ac:dyDescent="0.25">
      <c r="A5772" t="s">
        <v>478</v>
      </c>
      <c r="B5772" t="s">
        <v>284</v>
      </c>
      <c r="C5772" t="s">
        <v>309</v>
      </c>
      <c r="D5772" t="s">
        <v>477</v>
      </c>
      <c r="E5772" t="s">
        <v>219</v>
      </c>
      <c r="F5772" t="s">
        <v>220</v>
      </c>
      <c r="G5772" s="133">
        <v>8</v>
      </c>
      <c r="H5772" t="s">
        <v>245</v>
      </c>
      <c r="I5772" t="s">
        <v>476</v>
      </c>
      <c r="J5772" t="s">
        <v>479</v>
      </c>
      <c r="K5772" s="327">
        <v>61</v>
      </c>
      <c r="L5772" s="326">
        <v>4.0559999644756317E-2</v>
      </c>
      <c r="N5772" s="327">
        <v>450</v>
      </c>
      <c r="O5772" s="326">
        <v>3.6680001765489578E-2</v>
      </c>
      <c r="Q5772" s="327">
        <v>5183</v>
      </c>
      <c r="R5772" s="326">
        <v>4.2010001838207238E-2</v>
      </c>
      <c r="S5772" s="325"/>
    </row>
    <row r="5773" spans="1:19" x14ac:dyDescent="0.25">
      <c r="A5773" t="s">
        <v>478</v>
      </c>
      <c r="B5773" t="s">
        <v>284</v>
      </c>
      <c r="C5773" t="s">
        <v>309</v>
      </c>
      <c r="D5773" t="s">
        <v>477</v>
      </c>
      <c r="E5773" t="s">
        <v>219</v>
      </c>
      <c r="F5773" t="s">
        <v>220</v>
      </c>
      <c r="G5773">
        <v>8</v>
      </c>
      <c r="H5773" t="s">
        <v>245</v>
      </c>
      <c r="I5773" t="s">
        <v>476</v>
      </c>
      <c r="J5773" t="s">
        <v>475</v>
      </c>
      <c r="K5773" s="142">
        <v>48</v>
      </c>
      <c r="L5773" s="326">
        <v>3.1909998506307602E-2</v>
      </c>
      <c r="M5773" s="326">
        <v>3.3259999006986618E-2</v>
      </c>
      <c r="N5773" s="142">
        <v>678</v>
      </c>
      <c r="O5773" s="326">
        <v>5.5270001292228699E-2</v>
      </c>
      <c r="P5773" s="326">
        <v>5.7369999587535858E-2</v>
      </c>
      <c r="Q5773" s="142">
        <v>6145</v>
      </c>
      <c r="R5773" s="326">
        <v>4.9800001084804528E-2</v>
      </c>
      <c r="S5773" s="326">
        <v>5.1989998668432243E-2</v>
      </c>
    </row>
    <row r="5774" spans="1:19" x14ac:dyDescent="0.25">
      <c r="A5774" t="s">
        <v>478</v>
      </c>
      <c r="B5774" t="s">
        <v>284</v>
      </c>
      <c r="C5774" t="s">
        <v>309</v>
      </c>
      <c r="D5774" t="s">
        <v>477</v>
      </c>
      <c r="E5774" t="s">
        <v>221</v>
      </c>
      <c r="F5774" t="s">
        <v>222</v>
      </c>
      <c r="G5774" s="133">
        <v>6</v>
      </c>
      <c r="H5774" t="s">
        <v>250</v>
      </c>
      <c r="I5774" t="s">
        <v>525</v>
      </c>
      <c r="J5774" t="s">
        <v>530</v>
      </c>
      <c r="K5774" s="327">
        <v>5</v>
      </c>
      <c r="L5774" s="326">
        <v>4.9100001342594624E-3</v>
      </c>
      <c r="N5774" s="327">
        <v>23</v>
      </c>
      <c r="O5774" s="326">
        <v>4.7599999234080306E-3</v>
      </c>
      <c r="Q5774" s="327">
        <v>595</v>
      </c>
      <c r="R5774" s="326">
        <v>4.8199999146163464E-3</v>
      </c>
      <c r="S5774" s="325"/>
    </row>
    <row r="5775" spans="1:19" x14ac:dyDescent="0.25">
      <c r="A5775" t="s">
        <v>478</v>
      </c>
      <c r="B5775" t="s">
        <v>284</v>
      </c>
      <c r="C5775" t="s">
        <v>309</v>
      </c>
      <c r="D5775" t="s">
        <v>477</v>
      </c>
      <c r="E5775" t="s">
        <v>221</v>
      </c>
      <c r="F5775" t="s">
        <v>222</v>
      </c>
      <c r="G5775">
        <v>6</v>
      </c>
      <c r="H5775" t="s">
        <v>250</v>
      </c>
      <c r="I5775" t="s">
        <v>525</v>
      </c>
      <c r="J5775" t="s">
        <v>529</v>
      </c>
      <c r="K5775" s="142">
        <v>21</v>
      </c>
      <c r="L5775" s="326">
        <v>2.060999907553196E-2</v>
      </c>
      <c r="N5775" s="142">
        <v>221</v>
      </c>
      <c r="O5775" s="326">
        <v>4.5779999345541E-2</v>
      </c>
      <c r="Q5775" s="142">
        <v>4962</v>
      </c>
      <c r="R5775" s="326">
        <v>4.0219999849796302E-2</v>
      </c>
    </row>
    <row r="5776" spans="1:19" x14ac:dyDescent="0.25">
      <c r="A5776" t="s">
        <v>478</v>
      </c>
      <c r="B5776" t="s">
        <v>284</v>
      </c>
      <c r="C5776" t="s">
        <v>309</v>
      </c>
      <c r="D5776" t="s">
        <v>477</v>
      </c>
      <c r="E5776" t="s">
        <v>221</v>
      </c>
      <c r="F5776" t="s">
        <v>222</v>
      </c>
      <c r="G5776">
        <v>6</v>
      </c>
      <c r="H5776" t="s">
        <v>250</v>
      </c>
      <c r="I5776" t="s">
        <v>525</v>
      </c>
      <c r="J5776" t="s">
        <v>528</v>
      </c>
      <c r="K5776" s="142">
        <v>84</v>
      </c>
      <c r="L5776" s="326">
        <v>8.2429997622966766E-2</v>
      </c>
      <c r="N5776" s="142">
        <v>588</v>
      </c>
      <c r="O5776" s="326">
        <v>0.12180999666452411</v>
      </c>
      <c r="Q5776" s="142">
        <v>15699</v>
      </c>
      <c r="R5776" s="326">
        <v>0.12724000215530401</v>
      </c>
    </row>
    <row r="5777" spans="1:19" x14ac:dyDescent="0.25">
      <c r="A5777" t="s">
        <v>478</v>
      </c>
      <c r="B5777" t="s">
        <v>284</v>
      </c>
      <c r="C5777" t="s">
        <v>309</v>
      </c>
      <c r="D5777" t="s">
        <v>477</v>
      </c>
      <c r="E5777" t="s">
        <v>221</v>
      </c>
      <c r="F5777" t="s">
        <v>222</v>
      </c>
      <c r="G5777">
        <v>6</v>
      </c>
      <c r="H5777" t="s">
        <v>250</v>
      </c>
      <c r="I5777" t="s">
        <v>525</v>
      </c>
      <c r="J5777" t="s">
        <v>527</v>
      </c>
      <c r="K5777" s="142">
        <v>302</v>
      </c>
      <c r="L5777" s="326">
        <v>0.2963699996471405</v>
      </c>
      <c r="N5777" s="142">
        <v>1297</v>
      </c>
      <c r="O5777" s="326">
        <v>0.2687000036239624</v>
      </c>
      <c r="Q5777" s="142">
        <v>30576</v>
      </c>
      <c r="R5777" s="326">
        <v>0.2478100061416626</v>
      </c>
    </row>
    <row r="5778" spans="1:19" x14ac:dyDescent="0.25">
      <c r="A5778" t="s">
        <v>478</v>
      </c>
      <c r="B5778" t="s">
        <v>284</v>
      </c>
      <c r="C5778" t="s">
        <v>309</v>
      </c>
      <c r="D5778" t="s">
        <v>477</v>
      </c>
      <c r="E5778" t="s">
        <v>221</v>
      </c>
      <c r="F5778" t="s">
        <v>222</v>
      </c>
      <c r="G5778">
        <v>6</v>
      </c>
      <c r="H5778" t="s">
        <v>250</v>
      </c>
      <c r="I5778" t="s">
        <v>525</v>
      </c>
      <c r="J5778" t="s">
        <v>526</v>
      </c>
      <c r="K5778" s="142">
        <v>321</v>
      </c>
      <c r="L5778" s="326">
        <v>0.31501001119613647</v>
      </c>
      <c r="N5778" s="142">
        <v>1327</v>
      </c>
      <c r="O5778" s="326">
        <v>0.27491000294685358</v>
      </c>
      <c r="Q5778" s="142">
        <v>30917</v>
      </c>
      <c r="R5778" s="326">
        <v>0.25056999921798712</v>
      </c>
    </row>
    <row r="5779" spans="1:19" x14ac:dyDescent="0.25">
      <c r="A5779" t="s">
        <v>478</v>
      </c>
      <c r="B5779" t="s">
        <v>284</v>
      </c>
      <c r="C5779" t="s">
        <v>309</v>
      </c>
      <c r="D5779" t="s">
        <v>477</v>
      </c>
      <c r="E5779" t="s">
        <v>221</v>
      </c>
      <c r="F5779" t="s">
        <v>222</v>
      </c>
      <c r="G5779" s="133">
        <v>6</v>
      </c>
      <c r="H5779" t="s">
        <v>250</v>
      </c>
      <c r="I5779" t="s">
        <v>525</v>
      </c>
      <c r="J5779" t="s">
        <v>259</v>
      </c>
      <c r="K5779" s="327">
        <v>171</v>
      </c>
      <c r="L5779" s="326">
        <v>0.16780999302864069</v>
      </c>
      <c r="N5779" s="327">
        <v>830</v>
      </c>
      <c r="O5779" s="326">
        <v>0.17194999754428861</v>
      </c>
      <c r="Q5779" s="327">
        <v>23351</v>
      </c>
      <c r="R5779" s="326">
        <v>0.18925000727176669</v>
      </c>
      <c r="S5779" s="325"/>
    </row>
    <row r="5780" spans="1:19" x14ac:dyDescent="0.25">
      <c r="A5780" t="s">
        <v>478</v>
      </c>
      <c r="B5780" t="s">
        <v>284</v>
      </c>
      <c r="C5780" t="s">
        <v>309</v>
      </c>
      <c r="D5780" t="s">
        <v>477</v>
      </c>
      <c r="E5780" t="s">
        <v>221</v>
      </c>
      <c r="F5780" t="s">
        <v>222</v>
      </c>
      <c r="G5780">
        <v>6</v>
      </c>
      <c r="H5780" t="s">
        <v>250</v>
      </c>
      <c r="I5780" t="s">
        <v>525</v>
      </c>
      <c r="J5780" t="s">
        <v>260</v>
      </c>
      <c r="K5780" s="142">
        <v>115</v>
      </c>
      <c r="L5780" s="326">
        <v>0.1128600016236305</v>
      </c>
      <c r="N5780" s="142">
        <v>541</v>
      </c>
      <c r="O5780" s="326">
        <v>0.1120800003409386</v>
      </c>
      <c r="Q5780" s="142">
        <v>17285</v>
      </c>
      <c r="R5780" s="326">
        <v>0.14009000360965729</v>
      </c>
    </row>
    <row r="5781" spans="1:19" x14ac:dyDescent="0.25">
      <c r="A5781" t="s">
        <v>478</v>
      </c>
      <c r="B5781" t="s">
        <v>284</v>
      </c>
      <c r="C5781" t="s">
        <v>309</v>
      </c>
      <c r="D5781" t="s">
        <v>477</v>
      </c>
      <c r="E5781" t="s">
        <v>221</v>
      </c>
      <c r="F5781" t="s">
        <v>222</v>
      </c>
      <c r="G5781" s="133">
        <v>6</v>
      </c>
      <c r="H5781" t="s">
        <v>250</v>
      </c>
      <c r="I5781" t="s">
        <v>521</v>
      </c>
      <c r="J5781" t="s">
        <v>524</v>
      </c>
      <c r="K5781" s="327">
        <v>834</v>
      </c>
      <c r="L5781" s="326">
        <v>0.81844997406005859</v>
      </c>
      <c r="M5781" s="326">
        <v>0.83482998609542847</v>
      </c>
      <c r="N5781" s="327">
        <v>3879</v>
      </c>
      <c r="O5781" s="326">
        <v>0.803600013256073</v>
      </c>
      <c r="P5781" s="326">
        <v>0.8300899863243103</v>
      </c>
      <c r="Q5781" s="327">
        <v>99716</v>
      </c>
      <c r="R5781" s="326">
        <v>0.80817002058029175</v>
      </c>
      <c r="S5781" s="325">
        <v>0.84360998868942261</v>
      </c>
    </row>
    <row r="5782" spans="1:19" x14ac:dyDescent="0.25">
      <c r="A5782" t="s">
        <v>478</v>
      </c>
      <c r="B5782" t="s">
        <v>284</v>
      </c>
      <c r="C5782" t="s">
        <v>309</v>
      </c>
      <c r="D5782" t="s">
        <v>477</v>
      </c>
      <c r="E5782" t="s">
        <v>221</v>
      </c>
      <c r="F5782" t="s">
        <v>222</v>
      </c>
      <c r="G5782" s="133">
        <v>6</v>
      </c>
      <c r="H5782" t="s">
        <v>250</v>
      </c>
      <c r="I5782" t="s">
        <v>521</v>
      </c>
      <c r="J5782" t="s">
        <v>523</v>
      </c>
      <c r="K5782" s="327">
        <v>101</v>
      </c>
      <c r="L5782" s="326">
        <v>9.9119998514652252E-2</v>
      </c>
      <c r="M5782" s="326">
        <v>0.1010999977588654</v>
      </c>
      <c r="N5782" s="327">
        <v>468</v>
      </c>
      <c r="O5782" s="326">
        <v>9.6950002014636993E-2</v>
      </c>
      <c r="P5782" s="326">
        <v>0.1001499965786934</v>
      </c>
      <c r="Q5782" s="327">
        <v>10969</v>
      </c>
      <c r="R5782" s="326">
        <v>8.8899999856948853E-2</v>
      </c>
      <c r="S5782" s="325">
        <v>9.2799998819828033E-2</v>
      </c>
    </row>
    <row r="5783" spans="1:19" x14ac:dyDescent="0.25">
      <c r="A5783" t="s">
        <v>478</v>
      </c>
      <c r="B5783" t="s">
        <v>284</v>
      </c>
      <c r="C5783" t="s">
        <v>309</v>
      </c>
      <c r="D5783" t="s">
        <v>477</v>
      </c>
      <c r="E5783" t="s">
        <v>221</v>
      </c>
      <c r="F5783" t="s">
        <v>222</v>
      </c>
      <c r="G5783" s="133">
        <v>6</v>
      </c>
      <c r="H5783" t="s">
        <v>250</v>
      </c>
      <c r="I5783" t="s">
        <v>521</v>
      </c>
      <c r="J5783" t="s">
        <v>522</v>
      </c>
      <c r="K5783" s="327">
        <v>64</v>
      </c>
      <c r="L5783" s="326">
        <v>6.280999630689621E-2</v>
      </c>
      <c r="M5783" s="326">
        <v>6.4060002565383911E-2</v>
      </c>
      <c r="N5783" s="327">
        <v>326</v>
      </c>
      <c r="O5783" s="326">
        <v>6.7539997398853302E-2</v>
      </c>
      <c r="P5783" s="326">
        <v>6.9760002195835114E-2</v>
      </c>
      <c r="Q5783" s="327">
        <v>7517</v>
      </c>
      <c r="R5783" s="326">
        <v>6.0920000076293952E-2</v>
      </c>
      <c r="S5783" s="325">
        <v>6.3589997589588165E-2</v>
      </c>
    </row>
    <row r="5784" spans="1:19" x14ac:dyDescent="0.25">
      <c r="A5784" t="s">
        <v>478</v>
      </c>
      <c r="B5784" t="s">
        <v>284</v>
      </c>
      <c r="C5784" t="s">
        <v>309</v>
      </c>
      <c r="D5784" t="s">
        <v>477</v>
      </c>
      <c r="E5784" t="s">
        <v>221</v>
      </c>
      <c r="F5784" t="s">
        <v>222</v>
      </c>
      <c r="G5784">
        <v>6</v>
      </c>
      <c r="H5784" t="s">
        <v>250</v>
      </c>
      <c r="I5784" t="s">
        <v>521</v>
      </c>
      <c r="J5784" t="s">
        <v>438</v>
      </c>
      <c r="K5784" s="142">
        <v>20</v>
      </c>
      <c r="L5784" s="326">
        <v>1.9629999995231628E-2</v>
      </c>
      <c r="N5784" s="142">
        <v>154</v>
      </c>
      <c r="O5784" s="326">
        <v>3.189999982714653E-2</v>
      </c>
      <c r="Q5784" s="142">
        <v>5183</v>
      </c>
      <c r="R5784" s="326">
        <v>4.2010001838207238E-2</v>
      </c>
    </row>
    <row r="5785" spans="1:19" x14ac:dyDescent="0.25">
      <c r="A5785" t="s">
        <v>478</v>
      </c>
      <c r="B5785" t="s">
        <v>284</v>
      </c>
      <c r="C5785" t="s">
        <v>309</v>
      </c>
      <c r="D5785" t="s">
        <v>477</v>
      </c>
      <c r="E5785" t="s">
        <v>221</v>
      </c>
      <c r="F5785" t="s">
        <v>222</v>
      </c>
      <c r="G5785" s="133">
        <v>6</v>
      </c>
      <c r="H5785" t="s">
        <v>250</v>
      </c>
      <c r="I5785" t="s">
        <v>517</v>
      </c>
      <c r="J5785" t="s">
        <v>520</v>
      </c>
      <c r="K5785" s="327">
        <v>370</v>
      </c>
      <c r="L5785" s="326">
        <v>0.36309999227523798</v>
      </c>
      <c r="N5785" s="327">
        <v>1722</v>
      </c>
      <c r="O5785" s="326">
        <v>0.35673999786376948</v>
      </c>
      <c r="Q5785" s="327">
        <v>43571</v>
      </c>
      <c r="R5785" s="326">
        <v>0.35313001275062561</v>
      </c>
      <c r="S5785" s="325"/>
    </row>
    <row r="5786" spans="1:19" x14ac:dyDescent="0.25">
      <c r="A5786" t="s">
        <v>478</v>
      </c>
      <c r="B5786" t="s">
        <v>284</v>
      </c>
      <c r="C5786" t="s">
        <v>309</v>
      </c>
      <c r="D5786" t="s">
        <v>477</v>
      </c>
      <c r="E5786" t="s">
        <v>221</v>
      </c>
      <c r="F5786" t="s">
        <v>222</v>
      </c>
      <c r="G5786" s="133">
        <v>6</v>
      </c>
      <c r="H5786" t="s">
        <v>250</v>
      </c>
      <c r="I5786" t="s">
        <v>517</v>
      </c>
      <c r="J5786" t="s">
        <v>519</v>
      </c>
      <c r="K5786" s="327">
        <v>265</v>
      </c>
      <c r="L5786" s="326">
        <v>0.26006001234054571</v>
      </c>
      <c r="N5786" s="327">
        <v>1388</v>
      </c>
      <c r="O5786" s="326">
        <v>0.28755000233650208</v>
      </c>
      <c r="Q5786" s="327">
        <v>34904</v>
      </c>
      <c r="R5786" s="326">
        <v>0.28288999199867249</v>
      </c>
      <c r="S5786" s="325"/>
    </row>
    <row r="5787" spans="1:19" x14ac:dyDescent="0.25">
      <c r="A5787" t="s">
        <v>478</v>
      </c>
      <c r="B5787" t="s">
        <v>284</v>
      </c>
      <c r="C5787" t="s">
        <v>309</v>
      </c>
      <c r="D5787" t="s">
        <v>477</v>
      </c>
      <c r="E5787" t="s">
        <v>221</v>
      </c>
      <c r="F5787" t="s">
        <v>222</v>
      </c>
      <c r="G5787">
        <v>6</v>
      </c>
      <c r="H5787" t="s">
        <v>250</v>
      </c>
      <c r="I5787" t="s">
        <v>517</v>
      </c>
      <c r="J5787" t="s">
        <v>518</v>
      </c>
      <c r="K5787" s="142">
        <v>384</v>
      </c>
      <c r="L5787" s="326">
        <v>0.37683999538421631</v>
      </c>
      <c r="N5787" s="142">
        <v>1717</v>
      </c>
      <c r="O5787" s="326">
        <v>0.35570999979972839</v>
      </c>
      <c r="Q5787" s="142">
        <v>44910</v>
      </c>
      <c r="R5787" s="326">
        <v>0.3639799952507019</v>
      </c>
    </row>
    <row r="5788" spans="1:19" x14ac:dyDescent="0.25">
      <c r="A5788" t="s">
        <v>478</v>
      </c>
      <c r="B5788" t="s">
        <v>284</v>
      </c>
      <c r="C5788" t="s">
        <v>309</v>
      </c>
      <c r="D5788" t="s">
        <v>477</v>
      </c>
      <c r="E5788" t="s">
        <v>221</v>
      </c>
      <c r="F5788" t="s">
        <v>222</v>
      </c>
      <c r="G5788" s="133">
        <v>6</v>
      </c>
      <c r="H5788" t="s">
        <v>250</v>
      </c>
      <c r="I5788" t="s">
        <v>513</v>
      </c>
      <c r="J5788" t="s">
        <v>516</v>
      </c>
      <c r="K5788" s="327">
        <v>32</v>
      </c>
      <c r="L5788" s="326">
        <v>3.1399998813867569E-2</v>
      </c>
      <c r="M5788" s="326">
        <v>3.1810000538825989E-2</v>
      </c>
      <c r="N5788" s="327">
        <v>190</v>
      </c>
      <c r="O5788" s="326">
        <v>3.9360001683235168E-2</v>
      </c>
      <c r="P5788" s="326">
        <v>4.2380001395940781E-2</v>
      </c>
      <c r="Q5788" s="327">
        <v>4179</v>
      </c>
      <c r="R5788" s="326">
        <v>3.3870000392198563E-2</v>
      </c>
      <c r="S5788" s="325">
        <v>3.8320001214742661E-2</v>
      </c>
    </row>
    <row r="5789" spans="1:19" x14ac:dyDescent="0.25">
      <c r="A5789" t="s">
        <v>478</v>
      </c>
      <c r="B5789" t="s">
        <v>284</v>
      </c>
      <c r="C5789" t="s">
        <v>309</v>
      </c>
      <c r="D5789" t="s">
        <v>477</v>
      </c>
      <c r="E5789" t="s">
        <v>221</v>
      </c>
      <c r="F5789" t="s">
        <v>222</v>
      </c>
      <c r="G5789" s="133">
        <v>6</v>
      </c>
      <c r="H5789" t="s">
        <v>250</v>
      </c>
      <c r="I5789" t="s">
        <v>513</v>
      </c>
      <c r="J5789" t="s">
        <v>515</v>
      </c>
      <c r="K5789" s="327">
        <v>147</v>
      </c>
      <c r="L5789" s="326">
        <v>0.14426000416278839</v>
      </c>
      <c r="M5789" s="326">
        <v>0.14611999690532679</v>
      </c>
      <c r="N5789" s="327">
        <v>601</v>
      </c>
      <c r="O5789" s="326">
        <v>0.1245099976658821</v>
      </c>
      <c r="P5789" s="326">
        <v>0.13405999541282651</v>
      </c>
      <c r="Q5789" s="327">
        <v>13286</v>
      </c>
      <c r="R5789" s="326">
        <v>0.1076800003647804</v>
      </c>
      <c r="S5789" s="325">
        <v>0.12182000279426571</v>
      </c>
    </row>
    <row r="5790" spans="1:19" x14ac:dyDescent="0.25">
      <c r="A5790" t="s">
        <v>478</v>
      </c>
      <c r="B5790" t="s">
        <v>284</v>
      </c>
      <c r="C5790" t="s">
        <v>309</v>
      </c>
      <c r="D5790" t="s">
        <v>477</v>
      </c>
      <c r="E5790" t="s">
        <v>221</v>
      </c>
      <c r="F5790" t="s">
        <v>222</v>
      </c>
      <c r="G5790" s="133">
        <v>6</v>
      </c>
      <c r="H5790" t="s">
        <v>250</v>
      </c>
      <c r="I5790" t="s">
        <v>513</v>
      </c>
      <c r="J5790" t="s">
        <v>514</v>
      </c>
      <c r="K5790" s="327">
        <v>827</v>
      </c>
      <c r="L5790" s="326">
        <v>0.81158000230789185</v>
      </c>
      <c r="M5790" s="326">
        <v>0.82207000255584717</v>
      </c>
      <c r="N5790" s="327">
        <v>3692</v>
      </c>
      <c r="O5790" s="326">
        <v>0.76485997438430786</v>
      </c>
      <c r="P5790" s="326">
        <v>0.82355999946594238</v>
      </c>
      <c r="Q5790" s="327">
        <v>91601</v>
      </c>
      <c r="R5790" s="326">
        <v>0.74239999055862427</v>
      </c>
      <c r="S5790" s="325">
        <v>0.83986997604370117</v>
      </c>
    </row>
    <row r="5791" spans="1:19" x14ac:dyDescent="0.25">
      <c r="A5791" t="s">
        <v>478</v>
      </c>
      <c r="B5791" t="s">
        <v>284</v>
      </c>
      <c r="C5791" t="s">
        <v>309</v>
      </c>
      <c r="D5791" t="s">
        <v>477</v>
      </c>
      <c r="E5791" t="s">
        <v>221</v>
      </c>
      <c r="F5791" t="s">
        <v>222</v>
      </c>
      <c r="G5791" s="133">
        <v>6</v>
      </c>
      <c r="H5791" t="s">
        <v>250</v>
      </c>
      <c r="I5791" t="s">
        <v>513</v>
      </c>
      <c r="J5791" t="s">
        <v>512</v>
      </c>
      <c r="K5791" s="327">
        <v>13</v>
      </c>
      <c r="L5791" s="326">
        <v>1.276000030338764E-2</v>
      </c>
      <c r="N5791" s="327">
        <v>344</v>
      </c>
      <c r="O5791" s="326">
        <v>7.1269996464252472E-2</v>
      </c>
      <c r="Q5791" s="327">
        <v>14319</v>
      </c>
      <c r="R5791" s="326">
        <v>0.11604999750852581</v>
      </c>
      <c r="S5791" s="325"/>
    </row>
    <row r="5792" spans="1:19" x14ac:dyDescent="0.25">
      <c r="A5792" t="s">
        <v>478</v>
      </c>
      <c r="B5792" t="s">
        <v>284</v>
      </c>
      <c r="C5792" t="s">
        <v>309</v>
      </c>
      <c r="D5792" t="s">
        <v>477</v>
      </c>
      <c r="E5792" t="s">
        <v>221</v>
      </c>
      <c r="F5792" t="s">
        <v>222</v>
      </c>
      <c r="G5792" s="133">
        <v>6</v>
      </c>
      <c r="H5792" t="s">
        <v>250</v>
      </c>
      <c r="I5792" t="s">
        <v>575</v>
      </c>
      <c r="J5792" t="s">
        <v>511</v>
      </c>
      <c r="K5792" s="327">
        <v>2</v>
      </c>
      <c r="L5792" s="326">
        <v>1.960000023245811E-3</v>
      </c>
      <c r="M5792" s="326">
        <v>1.9799999427050352E-3</v>
      </c>
      <c r="N5792" s="327">
        <v>233</v>
      </c>
      <c r="O5792" s="326">
        <v>4.8269998282194138E-2</v>
      </c>
      <c r="P5792" s="326">
        <v>5.0769999623298652E-2</v>
      </c>
      <c r="Q5792" s="327">
        <v>5100</v>
      </c>
      <c r="R5792" s="326">
        <v>4.1329998522996902E-2</v>
      </c>
      <c r="S5792" s="325">
        <v>4.4070001691579819E-2</v>
      </c>
    </row>
    <row r="5793" spans="1:19" x14ac:dyDescent="0.25">
      <c r="A5793" t="s">
        <v>478</v>
      </c>
      <c r="B5793" t="s">
        <v>284</v>
      </c>
      <c r="C5793" t="s">
        <v>309</v>
      </c>
      <c r="D5793" t="s">
        <v>477</v>
      </c>
      <c r="E5793" t="s">
        <v>221</v>
      </c>
      <c r="F5793" t="s">
        <v>222</v>
      </c>
      <c r="G5793" s="133">
        <v>6</v>
      </c>
      <c r="H5793" t="s">
        <v>250</v>
      </c>
      <c r="I5793" t="s">
        <v>575</v>
      </c>
      <c r="J5793" t="s">
        <v>510</v>
      </c>
      <c r="K5793" s="327">
        <v>13</v>
      </c>
      <c r="L5793" s="326">
        <v>1.276000030338764E-2</v>
      </c>
      <c r="M5793" s="326">
        <v>1.2860000133514401E-2</v>
      </c>
      <c r="N5793" s="327">
        <v>106</v>
      </c>
      <c r="O5793" s="326">
        <v>2.1959999576210979E-2</v>
      </c>
      <c r="P5793" s="326">
        <v>2.3099999874830249E-2</v>
      </c>
      <c r="Q5793" s="327">
        <v>2781</v>
      </c>
      <c r="R5793" s="326">
        <v>2.2539999336004261E-2</v>
      </c>
      <c r="S5793" s="325">
        <v>2.4029999971389771E-2</v>
      </c>
    </row>
    <row r="5794" spans="1:19" x14ac:dyDescent="0.25">
      <c r="A5794" t="s">
        <v>478</v>
      </c>
      <c r="B5794" t="s">
        <v>284</v>
      </c>
      <c r="C5794" t="s">
        <v>309</v>
      </c>
      <c r="D5794" t="s">
        <v>477</v>
      </c>
      <c r="E5794" t="s">
        <v>221</v>
      </c>
      <c r="F5794" t="s">
        <v>222</v>
      </c>
      <c r="G5794" s="133">
        <v>6</v>
      </c>
      <c r="H5794" t="s">
        <v>250</v>
      </c>
      <c r="I5794" t="s">
        <v>575</v>
      </c>
      <c r="J5794" t="s">
        <v>509</v>
      </c>
      <c r="K5794" s="327">
        <v>2</v>
      </c>
      <c r="L5794" s="326">
        <v>1.960000023245811E-3</v>
      </c>
      <c r="M5794" s="326">
        <v>1.9799999427050352E-3</v>
      </c>
      <c r="N5794" s="327">
        <v>33</v>
      </c>
      <c r="O5794" s="326">
        <v>6.8399999290704727E-3</v>
      </c>
      <c r="P5794" s="326">
        <v>7.1899998001754284E-3</v>
      </c>
      <c r="Q5794" s="327">
        <v>909</v>
      </c>
      <c r="R5794" s="326">
        <v>7.3699997738003731E-3</v>
      </c>
      <c r="S5794" s="325">
        <v>7.8499997034668922E-3</v>
      </c>
    </row>
    <row r="5795" spans="1:19" x14ac:dyDescent="0.25">
      <c r="A5795" t="s">
        <v>478</v>
      </c>
      <c r="B5795" t="s">
        <v>284</v>
      </c>
      <c r="C5795" t="s">
        <v>309</v>
      </c>
      <c r="D5795" t="s">
        <v>477</v>
      </c>
      <c r="E5795" t="s">
        <v>221</v>
      </c>
      <c r="F5795" t="s">
        <v>222</v>
      </c>
      <c r="G5795" s="133">
        <v>6</v>
      </c>
      <c r="H5795" t="s">
        <v>250</v>
      </c>
      <c r="I5795" t="s">
        <v>575</v>
      </c>
      <c r="J5795" t="s">
        <v>508</v>
      </c>
      <c r="K5795" s="327">
        <v>2</v>
      </c>
      <c r="L5795" s="326">
        <v>1.960000023245811E-3</v>
      </c>
      <c r="M5795" s="326">
        <v>1.9799999427050352E-3</v>
      </c>
      <c r="N5795" s="327">
        <v>42</v>
      </c>
      <c r="O5795" s="326">
        <v>8.7000001221895218E-3</v>
      </c>
      <c r="P5795" s="326">
        <v>9.1500002890825272E-3</v>
      </c>
      <c r="Q5795" s="327">
        <v>2219</v>
      </c>
      <c r="R5795" s="326">
        <v>1.7980000004172329E-2</v>
      </c>
      <c r="S5795" s="325">
        <v>1.9169999286532399E-2</v>
      </c>
    </row>
    <row r="5796" spans="1:19" x14ac:dyDescent="0.25">
      <c r="A5796" t="s">
        <v>478</v>
      </c>
      <c r="B5796" t="s">
        <v>284</v>
      </c>
      <c r="C5796" t="s">
        <v>309</v>
      </c>
      <c r="D5796" t="s">
        <v>477</v>
      </c>
      <c r="E5796" t="s">
        <v>221</v>
      </c>
      <c r="F5796" t="s">
        <v>222</v>
      </c>
      <c r="G5796">
        <v>6</v>
      </c>
      <c r="H5796" t="s">
        <v>250</v>
      </c>
      <c r="I5796" t="s">
        <v>575</v>
      </c>
      <c r="J5796" t="s">
        <v>438</v>
      </c>
      <c r="K5796" s="142">
        <v>8</v>
      </c>
      <c r="L5796" s="326">
        <v>7.8499997034668922E-3</v>
      </c>
      <c r="N5796" s="142">
        <v>238</v>
      </c>
      <c r="O5796" s="326">
        <v>4.9309998750686652E-2</v>
      </c>
      <c r="Q5796" s="142">
        <v>7648</v>
      </c>
      <c r="R5796" s="326">
        <v>6.1980001628398902E-2</v>
      </c>
    </row>
    <row r="5797" spans="1:19" x14ac:dyDescent="0.25">
      <c r="A5797" t="s">
        <v>478</v>
      </c>
      <c r="B5797" t="s">
        <v>284</v>
      </c>
      <c r="C5797" t="s">
        <v>309</v>
      </c>
      <c r="D5797" t="s">
        <v>477</v>
      </c>
      <c r="E5797" t="s">
        <v>221</v>
      </c>
      <c r="F5797" t="s">
        <v>222</v>
      </c>
      <c r="G5797" s="133">
        <v>6</v>
      </c>
      <c r="H5797" t="s">
        <v>250</v>
      </c>
      <c r="I5797" t="s">
        <v>575</v>
      </c>
      <c r="J5797" t="s">
        <v>507</v>
      </c>
      <c r="K5797" s="327">
        <v>992</v>
      </c>
      <c r="L5797" s="326">
        <v>0.97350001335144043</v>
      </c>
      <c r="M5797" s="326">
        <v>0.98120999336242676</v>
      </c>
      <c r="N5797" s="327">
        <v>4175</v>
      </c>
      <c r="O5797" s="326">
        <v>0.86492997407913208</v>
      </c>
      <c r="P5797" s="326">
        <v>0.90978002548217773</v>
      </c>
      <c r="Q5797" s="327">
        <v>104728</v>
      </c>
      <c r="R5797" s="326">
        <v>0.84878998994827271</v>
      </c>
      <c r="S5797" s="325">
        <v>0.90487998723983765</v>
      </c>
    </row>
    <row r="5798" spans="1:19" x14ac:dyDescent="0.25">
      <c r="A5798" t="s">
        <v>478</v>
      </c>
      <c r="B5798" t="s">
        <v>284</v>
      </c>
      <c r="C5798" t="s">
        <v>309</v>
      </c>
      <c r="D5798" t="s">
        <v>477</v>
      </c>
      <c r="E5798" t="s">
        <v>221</v>
      </c>
      <c r="F5798" t="s">
        <v>222</v>
      </c>
      <c r="G5798" s="133">
        <v>6</v>
      </c>
      <c r="H5798" t="s">
        <v>250</v>
      </c>
      <c r="I5798" t="s">
        <v>576</v>
      </c>
      <c r="J5798" t="s">
        <v>485</v>
      </c>
      <c r="K5798" s="327">
        <v>0</v>
      </c>
      <c r="L5798" s="326">
        <v>0</v>
      </c>
      <c r="M5798" s="326">
        <v>0</v>
      </c>
      <c r="N5798" s="327">
        <v>0</v>
      </c>
      <c r="O5798" s="326">
        <v>0</v>
      </c>
      <c r="P5798" s="326">
        <v>0</v>
      </c>
      <c r="Q5798" s="327">
        <v>2</v>
      </c>
      <c r="R5798" s="326">
        <v>1.99999994947575E-5</v>
      </c>
      <c r="S5798" s="325">
        <v>0.5</v>
      </c>
    </row>
    <row r="5799" spans="1:19" x14ac:dyDescent="0.25">
      <c r="A5799" t="s">
        <v>478</v>
      </c>
      <c r="B5799" t="s">
        <v>284</v>
      </c>
      <c r="C5799" t="s">
        <v>309</v>
      </c>
      <c r="D5799" t="s">
        <v>477</v>
      </c>
      <c r="E5799" t="s">
        <v>221</v>
      </c>
      <c r="F5799" t="s">
        <v>222</v>
      </c>
      <c r="G5799">
        <v>6</v>
      </c>
      <c r="H5799" t="s">
        <v>250</v>
      </c>
      <c r="I5799" t="s">
        <v>576</v>
      </c>
      <c r="J5799" t="s">
        <v>484</v>
      </c>
      <c r="K5799" s="142">
        <v>2</v>
      </c>
      <c r="L5799" s="326">
        <v>1.960000023245811E-3</v>
      </c>
      <c r="M5799" s="326">
        <v>1</v>
      </c>
      <c r="N5799" s="142">
        <v>2</v>
      </c>
      <c r="O5799" s="326">
        <v>4.1000000783242291E-4</v>
      </c>
      <c r="P5799" s="326">
        <v>1</v>
      </c>
      <c r="Q5799" s="142">
        <v>2</v>
      </c>
      <c r="R5799" s="326">
        <v>1.99999994947575E-5</v>
      </c>
      <c r="S5799" s="326">
        <v>0.5</v>
      </c>
    </row>
    <row r="5800" spans="1:19" x14ac:dyDescent="0.25">
      <c r="A5800" t="s">
        <v>478</v>
      </c>
      <c r="B5800" t="s">
        <v>284</v>
      </c>
      <c r="C5800" t="s">
        <v>309</v>
      </c>
      <c r="D5800" t="s">
        <v>477</v>
      </c>
      <c r="E5800" t="s">
        <v>221</v>
      </c>
      <c r="F5800" t="s">
        <v>222</v>
      </c>
      <c r="G5800" s="133">
        <v>6</v>
      </c>
      <c r="H5800" t="s">
        <v>250</v>
      </c>
      <c r="I5800" t="s">
        <v>576</v>
      </c>
      <c r="J5800" t="s">
        <v>438</v>
      </c>
      <c r="K5800" s="327">
        <v>1017</v>
      </c>
      <c r="L5800" s="326">
        <v>0.99804002046585083</v>
      </c>
      <c r="N5800" s="327">
        <v>4825</v>
      </c>
      <c r="O5800" s="326">
        <v>0.99958997964859009</v>
      </c>
      <c r="Q5800" s="327">
        <v>123381</v>
      </c>
      <c r="R5800" s="326">
        <v>0.99997001886367798</v>
      </c>
      <c r="S5800" s="325"/>
    </row>
    <row r="5801" spans="1:19" x14ac:dyDescent="0.25">
      <c r="A5801" t="s">
        <v>478</v>
      </c>
      <c r="B5801" t="s">
        <v>284</v>
      </c>
      <c r="C5801" t="s">
        <v>309</v>
      </c>
      <c r="D5801" t="s">
        <v>477</v>
      </c>
      <c r="E5801" t="s">
        <v>221</v>
      </c>
      <c r="F5801" t="s">
        <v>222</v>
      </c>
      <c r="G5801">
        <v>6</v>
      </c>
      <c r="H5801" t="s">
        <v>250</v>
      </c>
      <c r="I5801" t="s">
        <v>504</v>
      </c>
      <c r="J5801" t="s">
        <v>506</v>
      </c>
      <c r="K5801" s="142">
        <v>13</v>
      </c>
      <c r="L5801" s="326">
        <v>1.276000030338764E-2</v>
      </c>
      <c r="N5801" s="142">
        <v>344</v>
      </c>
      <c r="O5801" s="326">
        <v>7.1269996464252472E-2</v>
      </c>
      <c r="Q5801" s="142">
        <v>14319</v>
      </c>
      <c r="R5801" s="326">
        <v>0.11604999750852581</v>
      </c>
    </row>
    <row r="5802" spans="1:19" x14ac:dyDescent="0.25">
      <c r="A5802" t="s">
        <v>478</v>
      </c>
      <c r="B5802" t="s">
        <v>284</v>
      </c>
      <c r="C5802" t="s">
        <v>309</v>
      </c>
      <c r="D5802" t="s">
        <v>477</v>
      </c>
      <c r="E5802" t="s">
        <v>221</v>
      </c>
      <c r="F5802" t="s">
        <v>222</v>
      </c>
      <c r="G5802" s="133">
        <v>6</v>
      </c>
      <c r="H5802" t="s">
        <v>250</v>
      </c>
      <c r="I5802" t="s">
        <v>504</v>
      </c>
      <c r="J5802" t="s">
        <v>424</v>
      </c>
      <c r="K5802" s="327">
        <v>147</v>
      </c>
      <c r="L5802" s="326">
        <v>0.14426000416278839</v>
      </c>
      <c r="M5802" s="326">
        <v>0.14611999690532679</v>
      </c>
      <c r="N5802" s="327">
        <v>601</v>
      </c>
      <c r="O5802" s="326">
        <v>0.1245099976658821</v>
      </c>
      <c r="P5802" s="326">
        <v>0.13405999541282651</v>
      </c>
      <c r="Q5802" s="327">
        <v>13286</v>
      </c>
      <c r="R5802" s="326">
        <v>0.1076800003647804</v>
      </c>
      <c r="S5802" s="325">
        <v>0.12182000279426571</v>
      </c>
    </row>
    <row r="5803" spans="1:19" x14ac:dyDescent="0.25">
      <c r="A5803" t="s">
        <v>478</v>
      </c>
      <c r="B5803" t="s">
        <v>284</v>
      </c>
      <c r="C5803" t="s">
        <v>309</v>
      </c>
      <c r="D5803" t="s">
        <v>477</v>
      </c>
      <c r="E5803" t="s">
        <v>221</v>
      </c>
      <c r="F5803" t="s">
        <v>222</v>
      </c>
      <c r="G5803">
        <v>6</v>
      </c>
      <c r="H5803" t="s">
        <v>250</v>
      </c>
      <c r="I5803" t="s">
        <v>504</v>
      </c>
      <c r="J5803" t="s">
        <v>455</v>
      </c>
      <c r="K5803" s="142">
        <v>416</v>
      </c>
      <c r="L5803" s="326">
        <v>0.40823999047279358</v>
      </c>
      <c r="M5803" s="326">
        <v>0.41352000832557678</v>
      </c>
      <c r="N5803" s="142">
        <v>1743</v>
      </c>
      <c r="O5803" s="326">
        <v>0.36109000444412231</v>
      </c>
      <c r="P5803" s="326">
        <v>0.3887999951839447</v>
      </c>
      <c r="Q5803" s="142">
        <v>43045</v>
      </c>
      <c r="R5803" s="326">
        <v>0.34887000918388372</v>
      </c>
      <c r="S5803" s="326">
        <v>0.39467000961303711</v>
      </c>
    </row>
    <row r="5804" spans="1:19" x14ac:dyDescent="0.25">
      <c r="A5804" t="s">
        <v>478</v>
      </c>
      <c r="B5804" t="s">
        <v>284</v>
      </c>
      <c r="C5804" t="s">
        <v>309</v>
      </c>
      <c r="D5804" t="s">
        <v>477</v>
      </c>
      <c r="E5804" t="s">
        <v>221</v>
      </c>
      <c r="F5804" t="s">
        <v>222</v>
      </c>
      <c r="G5804" s="133">
        <v>6</v>
      </c>
      <c r="H5804" t="s">
        <v>250</v>
      </c>
      <c r="I5804" t="s">
        <v>504</v>
      </c>
      <c r="J5804" t="s">
        <v>505</v>
      </c>
      <c r="K5804" s="327">
        <v>364</v>
      </c>
      <c r="L5804" s="326">
        <v>0.35721001029014587</v>
      </c>
      <c r="M5804" s="326">
        <v>0.36182999610900879</v>
      </c>
      <c r="N5804" s="327">
        <v>1673</v>
      </c>
      <c r="O5804" s="326">
        <v>0.34659001231193542</v>
      </c>
      <c r="P5804" s="326">
        <v>0.37318998575210571</v>
      </c>
      <c r="Q5804" s="327">
        <v>42835</v>
      </c>
      <c r="R5804" s="326">
        <v>0.34716999530792242</v>
      </c>
      <c r="S5804" s="325">
        <v>0.39274001121521002</v>
      </c>
    </row>
    <row r="5805" spans="1:19" x14ac:dyDescent="0.25">
      <c r="A5805" t="s">
        <v>478</v>
      </c>
      <c r="B5805" t="s">
        <v>284</v>
      </c>
      <c r="C5805" t="s">
        <v>309</v>
      </c>
      <c r="D5805" t="s">
        <v>477</v>
      </c>
      <c r="E5805" t="s">
        <v>221</v>
      </c>
      <c r="F5805" t="s">
        <v>222</v>
      </c>
      <c r="G5805" s="133">
        <v>6</v>
      </c>
      <c r="H5805" t="s">
        <v>250</v>
      </c>
      <c r="I5805" t="s">
        <v>504</v>
      </c>
      <c r="J5805" t="s">
        <v>503</v>
      </c>
      <c r="K5805" s="327">
        <v>79</v>
      </c>
      <c r="L5805" s="326">
        <v>7.7529996633529663E-2</v>
      </c>
      <c r="M5805" s="326">
        <v>7.8529998660087585E-2</v>
      </c>
      <c r="N5805" s="327">
        <v>466</v>
      </c>
      <c r="O5805" s="326">
        <v>9.6539996564388275E-2</v>
      </c>
      <c r="P5805" s="326">
        <v>0.1039500012993813</v>
      </c>
      <c r="Q5805" s="327">
        <v>9900</v>
      </c>
      <c r="R5805" s="326">
        <v>8.0239996314048767E-2</v>
      </c>
      <c r="S5805" s="325">
        <v>9.0769998729228973E-2</v>
      </c>
    </row>
    <row r="5806" spans="1:19" x14ac:dyDescent="0.25">
      <c r="A5806" t="s">
        <v>478</v>
      </c>
      <c r="B5806" t="s">
        <v>284</v>
      </c>
      <c r="C5806" t="s">
        <v>309</v>
      </c>
      <c r="D5806" t="s">
        <v>477</v>
      </c>
      <c r="E5806" t="s">
        <v>221</v>
      </c>
      <c r="F5806" t="s">
        <v>222</v>
      </c>
      <c r="G5806" s="133">
        <v>6</v>
      </c>
      <c r="H5806" t="s">
        <v>250</v>
      </c>
      <c r="I5806" t="s">
        <v>501</v>
      </c>
      <c r="J5806" t="s">
        <v>502</v>
      </c>
      <c r="K5806" s="327">
        <v>13</v>
      </c>
      <c r="L5806" s="326">
        <v>1.276000030338764E-2</v>
      </c>
      <c r="N5806" s="327">
        <v>344</v>
      </c>
      <c r="O5806" s="326">
        <v>7.1269996464252472E-2</v>
      </c>
      <c r="Q5806" s="327">
        <v>14319</v>
      </c>
      <c r="R5806" s="326">
        <v>0.11604999750852581</v>
      </c>
      <c r="S5806" s="325"/>
    </row>
    <row r="5807" spans="1:19" x14ac:dyDescent="0.25">
      <c r="A5807" t="s">
        <v>478</v>
      </c>
      <c r="B5807" t="s">
        <v>284</v>
      </c>
      <c r="C5807" t="s">
        <v>309</v>
      </c>
      <c r="D5807" t="s">
        <v>477</v>
      </c>
      <c r="E5807" t="s">
        <v>221</v>
      </c>
      <c r="F5807" t="s">
        <v>222</v>
      </c>
      <c r="G5807" s="133">
        <v>6</v>
      </c>
      <c r="H5807" t="s">
        <v>250</v>
      </c>
      <c r="I5807" t="s">
        <v>501</v>
      </c>
      <c r="J5807" t="s">
        <v>500</v>
      </c>
      <c r="K5807" s="327">
        <v>1006</v>
      </c>
      <c r="L5807" s="326">
        <v>0.9872400164604187</v>
      </c>
      <c r="M5807" s="326">
        <v>1</v>
      </c>
      <c r="N5807" s="327">
        <v>4483</v>
      </c>
      <c r="O5807" s="326">
        <v>0.92873001098632813</v>
      </c>
      <c r="P5807" s="326">
        <v>1</v>
      </c>
      <c r="Q5807" s="327">
        <v>109066</v>
      </c>
      <c r="R5807" s="326">
        <v>0.88394999504089355</v>
      </c>
      <c r="S5807" s="325">
        <v>1</v>
      </c>
    </row>
    <row r="5808" spans="1:19" x14ac:dyDescent="0.25">
      <c r="A5808" t="s">
        <v>478</v>
      </c>
      <c r="B5808" t="s">
        <v>284</v>
      </c>
      <c r="C5808" t="s">
        <v>309</v>
      </c>
      <c r="D5808" t="s">
        <v>477</v>
      </c>
      <c r="E5808" t="s">
        <v>221</v>
      </c>
      <c r="F5808" t="s">
        <v>222</v>
      </c>
      <c r="G5808" s="133">
        <v>6</v>
      </c>
      <c r="H5808" t="s">
        <v>250</v>
      </c>
      <c r="I5808" t="s">
        <v>577</v>
      </c>
      <c r="J5808" t="s">
        <v>493</v>
      </c>
      <c r="K5808" s="327">
        <v>65</v>
      </c>
      <c r="L5808" s="326">
        <v>6.3790000975131989E-2</v>
      </c>
      <c r="N5808" s="327">
        <v>2106</v>
      </c>
      <c r="O5808" s="326">
        <v>0.43630000948905939</v>
      </c>
      <c r="Q5808" s="327">
        <v>45663</v>
      </c>
      <c r="R5808" s="326">
        <v>0.37009000778198242</v>
      </c>
      <c r="S5808" s="325"/>
    </row>
    <row r="5809" spans="1:19" x14ac:dyDescent="0.25">
      <c r="A5809" t="s">
        <v>478</v>
      </c>
      <c r="B5809" t="s">
        <v>284</v>
      </c>
      <c r="C5809" t="s">
        <v>309</v>
      </c>
      <c r="D5809" t="s">
        <v>477</v>
      </c>
      <c r="E5809" t="s">
        <v>221</v>
      </c>
      <c r="F5809" t="s">
        <v>222</v>
      </c>
      <c r="G5809" s="133">
        <v>6</v>
      </c>
      <c r="H5809" t="s">
        <v>250</v>
      </c>
      <c r="I5809" t="s">
        <v>577</v>
      </c>
      <c r="J5809" t="s">
        <v>492</v>
      </c>
      <c r="K5809" s="327">
        <v>867</v>
      </c>
      <c r="L5809" s="326">
        <v>0.85083001852035522</v>
      </c>
      <c r="M5809" s="326">
        <v>0.90881001949310303</v>
      </c>
      <c r="N5809" s="327">
        <v>2219</v>
      </c>
      <c r="O5809" s="326">
        <v>0.45971000194549561</v>
      </c>
      <c r="P5809" s="326">
        <v>0.81550997495651245</v>
      </c>
      <c r="Q5809" s="327">
        <v>63272</v>
      </c>
      <c r="R5809" s="326">
        <v>0.51279997825622559</v>
      </c>
      <c r="S5809" s="325">
        <v>0.81407999992370605</v>
      </c>
    </row>
    <row r="5810" spans="1:19" x14ac:dyDescent="0.25">
      <c r="A5810" t="s">
        <v>478</v>
      </c>
      <c r="B5810" t="s">
        <v>284</v>
      </c>
      <c r="C5810" t="s">
        <v>309</v>
      </c>
      <c r="D5810" t="s">
        <v>477</v>
      </c>
      <c r="E5810" t="s">
        <v>221</v>
      </c>
      <c r="F5810" t="s">
        <v>222</v>
      </c>
      <c r="G5810">
        <v>6</v>
      </c>
      <c r="H5810" t="s">
        <v>250</v>
      </c>
      <c r="I5810" t="s">
        <v>577</v>
      </c>
      <c r="J5810" t="s">
        <v>491</v>
      </c>
      <c r="K5810" s="142">
        <v>64</v>
      </c>
      <c r="L5810" s="326">
        <v>6.280999630689621E-2</v>
      </c>
      <c r="M5810" s="326">
        <v>6.7089997231960297E-2</v>
      </c>
      <c r="N5810" s="142">
        <v>345</v>
      </c>
      <c r="O5810" s="326">
        <v>7.1469999849796295E-2</v>
      </c>
      <c r="P5810" s="326">
        <v>0.12679000198841089</v>
      </c>
      <c r="Q5810" s="142">
        <v>9186</v>
      </c>
      <c r="R5810" s="326">
        <v>7.4450001120567322E-2</v>
      </c>
      <c r="S5810" s="326">
        <v>0.11818999797105791</v>
      </c>
    </row>
    <row r="5811" spans="1:19" x14ac:dyDescent="0.25">
      <c r="A5811" t="s">
        <v>478</v>
      </c>
      <c r="B5811" t="s">
        <v>284</v>
      </c>
      <c r="C5811" t="s">
        <v>309</v>
      </c>
      <c r="D5811" t="s">
        <v>477</v>
      </c>
      <c r="E5811" t="s">
        <v>221</v>
      </c>
      <c r="F5811" t="s">
        <v>222</v>
      </c>
      <c r="G5811" s="133">
        <v>6</v>
      </c>
      <c r="H5811" t="s">
        <v>250</v>
      </c>
      <c r="I5811" t="s">
        <v>577</v>
      </c>
      <c r="J5811" t="s">
        <v>490</v>
      </c>
      <c r="K5811" s="327">
        <v>10</v>
      </c>
      <c r="L5811" s="326">
        <v>9.8099997267127037E-3</v>
      </c>
      <c r="M5811" s="326">
        <v>1.04799997061491E-2</v>
      </c>
      <c r="N5811" s="327">
        <v>93</v>
      </c>
      <c r="O5811" s="326">
        <v>1.9269999116659161E-2</v>
      </c>
      <c r="P5811" s="326">
        <v>3.4180000424385071E-2</v>
      </c>
      <c r="Q5811" s="327">
        <v>3071</v>
      </c>
      <c r="R5811" s="326">
        <v>2.489000000059605E-2</v>
      </c>
      <c r="S5811" s="325">
        <v>3.9510000497102737E-2</v>
      </c>
    </row>
    <row r="5812" spans="1:19" x14ac:dyDescent="0.25">
      <c r="A5812" t="s">
        <v>478</v>
      </c>
      <c r="B5812" t="s">
        <v>284</v>
      </c>
      <c r="C5812" t="s">
        <v>309</v>
      </c>
      <c r="D5812" t="s">
        <v>477</v>
      </c>
      <c r="E5812" t="s">
        <v>221</v>
      </c>
      <c r="F5812" t="s">
        <v>222</v>
      </c>
      <c r="G5812" s="133">
        <v>6</v>
      </c>
      <c r="H5812" t="s">
        <v>250</v>
      </c>
      <c r="I5812" t="s">
        <v>577</v>
      </c>
      <c r="J5812" t="s">
        <v>489</v>
      </c>
      <c r="K5812" s="327">
        <v>11</v>
      </c>
      <c r="L5812" s="326">
        <v>1.0789999738335609E-2</v>
      </c>
      <c r="M5812" s="326">
        <v>1.1529999785125261E-2</v>
      </c>
      <c r="N5812" s="327">
        <v>54</v>
      </c>
      <c r="O5812" s="326">
        <v>1.118999999016523E-2</v>
      </c>
      <c r="P5812" s="326">
        <v>1.9850000739097599E-2</v>
      </c>
      <c r="Q5812" s="327">
        <v>1819</v>
      </c>
      <c r="R5812" s="326">
        <v>1.473999954760075E-2</v>
      </c>
      <c r="S5812" s="325">
        <v>2.339999936521053E-2</v>
      </c>
    </row>
    <row r="5813" spans="1:19" x14ac:dyDescent="0.25">
      <c r="A5813" t="s">
        <v>478</v>
      </c>
      <c r="B5813" t="s">
        <v>284</v>
      </c>
      <c r="C5813" t="s">
        <v>309</v>
      </c>
      <c r="D5813" t="s">
        <v>477</v>
      </c>
      <c r="E5813" t="s">
        <v>221</v>
      </c>
      <c r="F5813" t="s">
        <v>222</v>
      </c>
      <c r="G5813">
        <v>6</v>
      </c>
      <c r="H5813" t="s">
        <v>250</v>
      </c>
      <c r="I5813" t="s">
        <v>577</v>
      </c>
      <c r="J5813" t="s">
        <v>488</v>
      </c>
      <c r="K5813" s="142">
        <v>2</v>
      </c>
      <c r="L5813" s="326">
        <v>1.960000023245811E-3</v>
      </c>
      <c r="M5813" s="326">
        <v>2.099999925121665E-3</v>
      </c>
      <c r="N5813" s="142">
        <v>10</v>
      </c>
      <c r="O5813" s="326">
        <v>2.069999929517508E-3</v>
      </c>
      <c r="P5813" s="326">
        <v>3.6800000816583629E-3</v>
      </c>
      <c r="Q5813" s="142">
        <v>374</v>
      </c>
      <c r="R5813" s="326">
        <v>3.03000002168119E-3</v>
      </c>
      <c r="S5813" s="326">
        <v>4.8099998384714127E-3</v>
      </c>
    </row>
    <row r="5814" spans="1:19" x14ac:dyDescent="0.25">
      <c r="A5814" t="s">
        <v>478</v>
      </c>
      <c r="B5814" t="s">
        <v>284</v>
      </c>
      <c r="C5814" t="s">
        <v>309</v>
      </c>
      <c r="D5814" t="s">
        <v>477</v>
      </c>
      <c r="E5814" t="s">
        <v>221</v>
      </c>
      <c r="F5814" t="s">
        <v>222</v>
      </c>
      <c r="G5814">
        <v>6</v>
      </c>
      <c r="H5814" t="s">
        <v>250</v>
      </c>
      <c r="I5814" t="s">
        <v>499</v>
      </c>
      <c r="J5814" t="s">
        <v>261</v>
      </c>
      <c r="K5814" s="142">
        <v>1017</v>
      </c>
      <c r="L5814" s="326">
        <v>0.99804002046585083</v>
      </c>
      <c r="N5814" s="142">
        <v>4799</v>
      </c>
      <c r="O5814" s="326">
        <v>0.99419999122619629</v>
      </c>
      <c r="Q5814" s="142">
        <v>122496</v>
      </c>
      <c r="R5814" s="326">
        <v>0.99278998374938965</v>
      </c>
    </row>
    <row r="5815" spans="1:19" x14ac:dyDescent="0.25">
      <c r="A5815" t="s">
        <v>478</v>
      </c>
      <c r="B5815" t="s">
        <v>284</v>
      </c>
      <c r="C5815" t="s">
        <v>309</v>
      </c>
      <c r="D5815" t="s">
        <v>477</v>
      </c>
      <c r="E5815" t="s">
        <v>221</v>
      </c>
      <c r="F5815" t="s">
        <v>222</v>
      </c>
      <c r="G5815" s="133">
        <v>6</v>
      </c>
      <c r="H5815" t="s">
        <v>250</v>
      </c>
      <c r="I5815" t="s">
        <v>499</v>
      </c>
      <c r="J5815" t="s">
        <v>262</v>
      </c>
      <c r="K5815" s="327">
        <v>2</v>
      </c>
      <c r="L5815" s="326">
        <v>1.960000023245811E-3</v>
      </c>
      <c r="N5815" s="327">
        <v>28</v>
      </c>
      <c r="O5815" s="326">
        <v>5.7999999262392521E-3</v>
      </c>
      <c r="Q5815" s="327">
        <v>889</v>
      </c>
      <c r="R5815" s="326">
        <v>7.2099999524652958E-3</v>
      </c>
      <c r="S5815" s="325"/>
    </row>
    <row r="5816" spans="1:19" x14ac:dyDescent="0.25">
      <c r="A5816" t="s">
        <v>478</v>
      </c>
      <c r="B5816" t="s">
        <v>284</v>
      </c>
      <c r="C5816" t="s">
        <v>309</v>
      </c>
      <c r="D5816" t="s">
        <v>477</v>
      </c>
      <c r="E5816" t="s">
        <v>221</v>
      </c>
      <c r="F5816" t="s">
        <v>222</v>
      </c>
      <c r="G5816" s="133">
        <v>6</v>
      </c>
      <c r="H5816" t="s">
        <v>250</v>
      </c>
      <c r="I5816" t="s">
        <v>578</v>
      </c>
      <c r="J5816" t="s">
        <v>498</v>
      </c>
      <c r="K5816" s="327">
        <v>225</v>
      </c>
      <c r="L5816" s="326">
        <v>0.2207999974489212</v>
      </c>
      <c r="N5816" s="327">
        <v>1368</v>
      </c>
      <c r="O5816" s="326">
        <v>0.28341001272201538</v>
      </c>
      <c r="Q5816" s="327">
        <v>17871</v>
      </c>
      <c r="R5816" s="326">
        <v>0.1448400020599365</v>
      </c>
      <c r="S5816" s="325"/>
    </row>
    <row r="5817" spans="1:19" x14ac:dyDescent="0.25">
      <c r="A5817" t="s">
        <v>478</v>
      </c>
      <c r="B5817" t="s">
        <v>284</v>
      </c>
      <c r="C5817" t="s">
        <v>309</v>
      </c>
      <c r="D5817" t="s">
        <v>477</v>
      </c>
      <c r="E5817" t="s">
        <v>221</v>
      </c>
      <c r="F5817" t="s">
        <v>222</v>
      </c>
      <c r="G5817">
        <v>6</v>
      </c>
      <c r="H5817" t="s">
        <v>250</v>
      </c>
      <c r="I5817" t="s">
        <v>578</v>
      </c>
      <c r="J5817" t="s">
        <v>497</v>
      </c>
      <c r="K5817" s="142">
        <v>153</v>
      </c>
      <c r="L5817" s="326">
        <v>0.15015000104904169</v>
      </c>
      <c r="N5817" s="142">
        <v>874</v>
      </c>
      <c r="O5817" s="326">
        <v>0.1810600012540817</v>
      </c>
      <c r="Q5817" s="142">
        <v>21943</v>
      </c>
      <c r="R5817" s="326">
        <v>0.17783999443054199</v>
      </c>
    </row>
    <row r="5818" spans="1:19" x14ac:dyDescent="0.25">
      <c r="A5818" t="s">
        <v>478</v>
      </c>
      <c r="B5818" t="s">
        <v>284</v>
      </c>
      <c r="C5818" t="s">
        <v>309</v>
      </c>
      <c r="D5818" t="s">
        <v>477</v>
      </c>
      <c r="E5818" t="s">
        <v>221</v>
      </c>
      <c r="F5818" t="s">
        <v>222</v>
      </c>
      <c r="G5818">
        <v>6</v>
      </c>
      <c r="H5818" t="s">
        <v>250</v>
      </c>
      <c r="I5818" t="s">
        <v>578</v>
      </c>
      <c r="J5818" t="s">
        <v>496</v>
      </c>
      <c r="K5818" s="142">
        <v>150</v>
      </c>
      <c r="L5818" s="326">
        <v>0.14720000326633451</v>
      </c>
      <c r="N5818" s="142">
        <v>735</v>
      </c>
      <c r="O5818" s="326">
        <v>0.15227000415325159</v>
      </c>
      <c r="Q5818" s="142">
        <v>25988</v>
      </c>
      <c r="R5818" s="326">
        <v>0.21062999963760379</v>
      </c>
    </row>
    <row r="5819" spans="1:19" x14ac:dyDescent="0.25">
      <c r="A5819" t="s">
        <v>478</v>
      </c>
      <c r="B5819" t="s">
        <v>284</v>
      </c>
      <c r="C5819" t="s">
        <v>309</v>
      </c>
      <c r="D5819" t="s">
        <v>477</v>
      </c>
      <c r="E5819" t="s">
        <v>221</v>
      </c>
      <c r="F5819" t="s">
        <v>222</v>
      </c>
      <c r="G5819">
        <v>6</v>
      </c>
      <c r="H5819" t="s">
        <v>250</v>
      </c>
      <c r="I5819" t="s">
        <v>578</v>
      </c>
      <c r="J5819" t="s">
        <v>495</v>
      </c>
      <c r="K5819" s="142">
        <v>245</v>
      </c>
      <c r="L5819" s="326">
        <v>0.2404299974441528</v>
      </c>
      <c r="N5819" s="142">
        <v>922</v>
      </c>
      <c r="O5819" s="326">
        <v>0.1910099983215332</v>
      </c>
      <c r="Q5819" s="142">
        <v>27975</v>
      </c>
      <c r="R5819" s="326">
        <v>0.22673000395298001</v>
      </c>
    </row>
    <row r="5820" spans="1:19" x14ac:dyDescent="0.25">
      <c r="A5820" t="s">
        <v>478</v>
      </c>
      <c r="B5820" t="s">
        <v>284</v>
      </c>
      <c r="C5820" t="s">
        <v>309</v>
      </c>
      <c r="D5820" t="s">
        <v>477</v>
      </c>
      <c r="E5820" t="s">
        <v>221</v>
      </c>
      <c r="F5820" t="s">
        <v>222</v>
      </c>
      <c r="G5820">
        <v>6</v>
      </c>
      <c r="H5820" t="s">
        <v>250</v>
      </c>
      <c r="I5820" t="s">
        <v>578</v>
      </c>
      <c r="J5820" t="s">
        <v>494</v>
      </c>
      <c r="K5820" s="142">
        <v>246</v>
      </c>
      <c r="L5820" s="326">
        <v>0.24141000211238861</v>
      </c>
      <c r="N5820" s="142">
        <v>928</v>
      </c>
      <c r="O5820" s="326">
        <v>0.19224999845027921</v>
      </c>
      <c r="Q5820" s="142">
        <v>29608</v>
      </c>
      <c r="R5820" s="326">
        <v>0.23995999991893771</v>
      </c>
    </row>
    <row r="5821" spans="1:19" x14ac:dyDescent="0.25">
      <c r="A5821" t="s">
        <v>478</v>
      </c>
      <c r="B5821" t="s">
        <v>284</v>
      </c>
      <c r="C5821" t="s">
        <v>309</v>
      </c>
      <c r="D5821" t="s">
        <v>477</v>
      </c>
      <c r="E5821" t="s">
        <v>221</v>
      </c>
      <c r="F5821" t="s">
        <v>222</v>
      </c>
      <c r="G5821">
        <v>6</v>
      </c>
      <c r="H5821" t="s">
        <v>250</v>
      </c>
      <c r="I5821" t="s">
        <v>476</v>
      </c>
      <c r="J5821" t="s">
        <v>482</v>
      </c>
      <c r="K5821" s="142">
        <v>756</v>
      </c>
      <c r="L5821" s="326">
        <v>0.74190002679824829</v>
      </c>
      <c r="M5821" s="326">
        <v>0.75676000118255615</v>
      </c>
      <c r="N5821" s="142">
        <v>3505</v>
      </c>
      <c r="O5821" s="326">
        <v>0.7261199951171875</v>
      </c>
      <c r="P5821" s="326">
        <v>0.75005000829696655</v>
      </c>
      <c r="Q5821" s="142">
        <v>91484</v>
      </c>
      <c r="R5821" s="326">
        <v>0.74145001173019409</v>
      </c>
      <c r="S5821" s="326">
        <v>0.77395999431610107</v>
      </c>
    </row>
    <row r="5822" spans="1:19" x14ac:dyDescent="0.25">
      <c r="A5822" t="s">
        <v>478</v>
      </c>
      <c r="B5822" t="s">
        <v>284</v>
      </c>
      <c r="C5822" t="s">
        <v>309</v>
      </c>
      <c r="D5822" t="s">
        <v>477</v>
      </c>
      <c r="E5822" t="s">
        <v>221</v>
      </c>
      <c r="F5822" t="s">
        <v>222</v>
      </c>
      <c r="G5822">
        <v>6</v>
      </c>
      <c r="H5822" t="s">
        <v>250</v>
      </c>
      <c r="I5822" t="s">
        <v>476</v>
      </c>
      <c r="J5822" t="s">
        <v>481</v>
      </c>
      <c r="K5822" s="142">
        <v>113</v>
      </c>
      <c r="L5822" s="326">
        <v>0.11089000105857851</v>
      </c>
      <c r="M5822" s="326">
        <v>0.11310999840497971</v>
      </c>
      <c r="N5822" s="142">
        <v>542</v>
      </c>
      <c r="O5822" s="326">
        <v>0.1122900024056435</v>
      </c>
      <c r="P5822" s="326">
        <v>0.11598999798297881</v>
      </c>
      <c r="Q5822" s="142">
        <v>12086</v>
      </c>
      <c r="R5822" s="326">
        <v>9.7949996590614319E-2</v>
      </c>
      <c r="S5822" s="326">
        <v>0.1022500023245811</v>
      </c>
    </row>
    <row r="5823" spans="1:19" x14ac:dyDescent="0.25">
      <c r="A5823" t="s">
        <v>478</v>
      </c>
      <c r="B5823" t="s">
        <v>284</v>
      </c>
      <c r="C5823" t="s">
        <v>309</v>
      </c>
      <c r="D5823" t="s">
        <v>477</v>
      </c>
      <c r="E5823" t="s">
        <v>221</v>
      </c>
      <c r="F5823" t="s">
        <v>222</v>
      </c>
      <c r="G5823">
        <v>6</v>
      </c>
      <c r="H5823" t="s">
        <v>250</v>
      </c>
      <c r="I5823" t="s">
        <v>476</v>
      </c>
      <c r="J5823" t="s">
        <v>480</v>
      </c>
      <c r="K5823" s="142">
        <v>75</v>
      </c>
      <c r="L5823" s="326">
        <v>7.3600001633167267E-2</v>
      </c>
      <c r="M5823" s="326">
        <v>7.507999986410141E-2</v>
      </c>
      <c r="N5823" s="142">
        <v>351</v>
      </c>
      <c r="O5823" s="326">
        <v>7.27199986577034E-2</v>
      </c>
      <c r="P5823" s="326">
        <v>7.5110003352165222E-2</v>
      </c>
      <c r="Q5823" s="142">
        <v>8487</v>
      </c>
      <c r="R5823" s="326">
        <v>6.8779997527599335E-2</v>
      </c>
      <c r="S5823" s="326">
        <v>7.1800000965595245E-2</v>
      </c>
    </row>
    <row r="5824" spans="1:19" x14ac:dyDescent="0.25">
      <c r="A5824" t="s">
        <v>478</v>
      </c>
      <c r="B5824" t="s">
        <v>284</v>
      </c>
      <c r="C5824" t="s">
        <v>309</v>
      </c>
      <c r="D5824" t="s">
        <v>477</v>
      </c>
      <c r="E5824" t="s">
        <v>221</v>
      </c>
      <c r="F5824" t="s">
        <v>222</v>
      </c>
      <c r="G5824" s="133">
        <v>6</v>
      </c>
      <c r="H5824" t="s">
        <v>250</v>
      </c>
      <c r="I5824" t="s">
        <v>476</v>
      </c>
      <c r="J5824" t="s">
        <v>479</v>
      </c>
      <c r="K5824" s="327">
        <v>20</v>
      </c>
      <c r="L5824" s="326">
        <v>1.9629999995231628E-2</v>
      </c>
      <c r="N5824" s="327">
        <v>154</v>
      </c>
      <c r="O5824" s="326">
        <v>3.189999982714653E-2</v>
      </c>
      <c r="Q5824" s="327">
        <v>5183</v>
      </c>
      <c r="R5824" s="326">
        <v>4.2010001838207238E-2</v>
      </c>
      <c r="S5824" s="325"/>
    </row>
    <row r="5825" spans="1:19" x14ac:dyDescent="0.25">
      <c r="A5825" t="s">
        <v>478</v>
      </c>
      <c r="B5825" t="s">
        <v>284</v>
      </c>
      <c r="C5825" t="s">
        <v>309</v>
      </c>
      <c r="D5825" t="s">
        <v>477</v>
      </c>
      <c r="E5825" t="s">
        <v>221</v>
      </c>
      <c r="F5825" t="s">
        <v>222</v>
      </c>
      <c r="G5825" s="133">
        <v>6</v>
      </c>
      <c r="H5825" t="s">
        <v>250</v>
      </c>
      <c r="I5825" t="s">
        <v>476</v>
      </c>
      <c r="J5825" t="s">
        <v>475</v>
      </c>
      <c r="K5825" s="327">
        <v>55</v>
      </c>
      <c r="L5825" s="326">
        <v>5.3970001637935638E-2</v>
      </c>
      <c r="M5825" s="326">
        <v>5.5059999227523797E-2</v>
      </c>
      <c r="N5825" s="327">
        <v>275</v>
      </c>
      <c r="O5825" s="326">
        <v>5.6970000267028809E-2</v>
      </c>
      <c r="P5825" s="326">
        <v>5.88500015437603E-2</v>
      </c>
      <c r="Q5825" s="327">
        <v>6145</v>
      </c>
      <c r="R5825" s="326">
        <v>4.9800001084804528E-2</v>
      </c>
      <c r="S5825" s="325">
        <v>5.1989998668432243E-2</v>
      </c>
    </row>
    <row r="5826" spans="1:19" x14ac:dyDescent="0.25">
      <c r="A5826" t="s">
        <v>478</v>
      </c>
      <c r="B5826" t="s">
        <v>284</v>
      </c>
      <c r="C5826" t="s">
        <v>309</v>
      </c>
      <c r="D5826" t="s">
        <v>477</v>
      </c>
      <c r="E5826" t="s">
        <v>223</v>
      </c>
      <c r="F5826" t="s">
        <v>224</v>
      </c>
      <c r="G5826" s="133">
        <v>8</v>
      </c>
      <c r="H5826" t="s">
        <v>245</v>
      </c>
      <c r="I5826" t="s">
        <v>525</v>
      </c>
      <c r="J5826" t="s">
        <v>530</v>
      </c>
      <c r="K5826" s="327">
        <v>2</v>
      </c>
      <c r="L5826" s="326">
        <v>3.9300001226365566E-3</v>
      </c>
      <c r="N5826" s="327">
        <v>54</v>
      </c>
      <c r="O5826" s="326">
        <v>4.3999999761581421E-3</v>
      </c>
      <c r="Q5826" s="327">
        <v>595</v>
      </c>
      <c r="R5826" s="326">
        <v>4.8199999146163464E-3</v>
      </c>
      <c r="S5826" s="325"/>
    </row>
    <row r="5827" spans="1:19" x14ac:dyDescent="0.25">
      <c r="A5827" t="s">
        <v>478</v>
      </c>
      <c r="B5827" t="s">
        <v>284</v>
      </c>
      <c r="C5827" t="s">
        <v>309</v>
      </c>
      <c r="D5827" t="s">
        <v>477</v>
      </c>
      <c r="E5827" t="s">
        <v>223</v>
      </c>
      <c r="F5827" t="s">
        <v>224</v>
      </c>
      <c r="G5827">
        <v>8</v>
      </c>
      <c r="H5827" t="s">
        <v>245</v>
      </c>
      <c r="I5827" t="s">
        <v>525</v>
      </c>
      <c r="J5827" t="s">
        <v>529</v>
      </c>
      <c r="K5827" s="142">
        <v>14</v>
      </c>
      <c r="L5827" s="326">
        <v>2.7499999850988392E-2</v>
      </c>
      <c r="N5827" s="142">
        <v>443</v>
      </c>
      <c r="O5827" s="326">
        <v>3.6109998822212219E-2</v>
      </c>
      <c r="Q5827" s="142">
        <v>4962</v>
      </c>
      <c r="R5827" s="326">
        <v>4.0219999849796302E-2</v>
      </c>
    </row>
    <row r="5828" spans="1:19" x14ac:dyDescent="0.25">
      <c r="A5828" t="s">
        <v>478</v>
      </c>
      <c r="B5828" t="s">
        <v>284</v>
      </c>
      <c r="C5828" t="s">
        <v>309</v>
      </c>
      <c r="D5828" t="s">
        <v>477</v>
      </c>
      <c r="E5828" t="s">
        <v>223</v>
      </c>
      <c r="F5828" t="s">
        <v>224</v>
      </c>
      <c r="G5828">
        <v>8</v>
      </c>
      <c r="H5828" t="s">
        <v>245</v>
      </c>
      <c r="I5828" t="s">
        <v>525</v>
      </c>
      <c r="J5828" t="s">
        <v>528</v>
      </c>
      <c r="K5828" s="142">
        <v>57</v>
      </c>
      <c r="L5828" s="326">
        <v>0.1119799986481667</v>
      </c>
      <c r="N5828" s="142">
        <v>1464</v>
      </c>
      <c r="O5828" s="326">
        <v>0.1193400025367737</v>
      </c>
      <c r="Q5828" s="142">
        <v>15699</v>
      </c>
      <c r="R5828" s="326">
        <v>0.12724000215530401</v>
      </c>
    </row>
    <row r="5829" spans="1:19" x14ac:dyDescent="0.25">
      <c r="A5829" t="s">
        <v>478</v>
      </c>
      <c r="B5829" t="s">
        <v>284</v>
      </c>
      <c r="C5829" t="s">
        <v>309</v>
      </c>
      <c r="D5829" t="s">
        <v>477</v>
      </c>
      <c r="E5829" t="s">
        <v>223</v>
      </c>
      <c r="F5829" t="s">
        <v>224</v>
      </c>
      <c r="G5829" s="133">
        <v>8</v>
      </c>
      <c r="H5829" t="s">
        <v>245</v>
      </c>
      <c r="I5829" t="s">
        <v>525</v>
      </c>
      <c r="J5829" t="s">
        <v>527</v>
      </c>
      <c r="K5829" s="327">
        <v>118</v>
      </c>
      <c r="L5829" s="326">
        <v>0.2318300008773804</v>
      </c>
      <c r="N5829" s="327">
        <v>3030</v>
      </c>
      <c r="O5829" s="326">
        <v>0.24699999392032621</v>
      </c>
      <c r="Q5829" s="327">
        <v>30576</v>
      </c>
      <c r="R5829" s="326">
        <v>0.2478100061416626</v>
      </c>
      <c r="S5829" s="325"/>
    </row>
    <row r="5830" spans="1:19" x14ac:dyDescent="0.25">
      <c r="A5830" t="s">
        <v>478</v>
      </c>
      <c r="B5830" t="s">
        <v>284</v>
      </c>
      <c r="C5830" t="s">
        <v>309</v>
      </c>
      <c r="D5830" t="s">
        <v>477</v>
      </c>
      <c r="E5830" t="s">
        <v>223</v>
      </c>
      <c r="F5830" t="s">
        <v>224</v>
      </c>
      <c r="G5830" s="133">
        <v>8</v>
      </c>
      <c r="H5830" t="s">
        <v>245</v>
      </c>
      <c r="I5830" t="s">
        <v>525</v>
      </c>
      <c r="J5830" t="s">
        <v>526</v>
      </c>
      <c r="K5830" s="327">
        <v>113</v>
      </c>
      <c r="L5830" s="326">
        <v>0.22200000286102289</v>
      </c>
      <c r="N5830" s="327">
        <v>3124</v>
      </c>
      <c r="O5830" s="326">
        <v>0.25466999411582952</v>
      </c>
      <c r="Q5830" s="327">
        <v>30917</v>
      </c>
      <c r="R5830" s="326">
        <v>0.25056999921798712</v>
      </c>
      <c r="S5830" s="325"/>
    </row>
    <row r="5831" spans="1:19" x14ac:dyDescent="0.25">
      <c r="A5831" t="s">
        <v>478</v>
      </c>
      <c r="B5831" t="s">
        <v>284</v>
      </c>
      <c r="C5831" t="s">
        <v>309</v>
      </c>
      <c r="D5831" t="s">
        <v>477</v>
      </c>
      <c r="E5831" t="s">
        <v>223</v>
      </c>
      <c r="F5831" t="s">
        <v>224</v>
      </c>
      <c r="G5831" s="133">
        <v>8</v>
      </c>
      <c r="H5831" t="s">
        <v>245</v>
      </c>
      <c r="I5831" t="s">
        <v>525</v>
      </c>
      <c r="J5831" t="s">
        <v>259</v>
      </c>
      <c r="K5831" s="327">
        <v>116</v>
      </c>
      <c r="L5831" s="326">
        <v>0.22789999842643741</v>
      </c>
      <c r="N5831" s="327">
        <v>2397</v>
      </c>
      <c r="O5831" s="326">
        <v>0.1953999996185303</v>
      </c>
      <c r="Q5831" s="327">
        <v>23351</v>
      </c>
      <c r="R5831" s="326">
        <v>0.18925000727176669</v>
      </c>
      <c r="S5831" s="325"/>
    </row>
    <row r="5832" spans="1:19" x14ac:dyDescent="0.25">
      <c r="A5832" t="s">
        <v>478</v>
      </c>
      <c r="B5832" t="s">
        <v>284</v>
      </c>
      <c r="C5832" t="s">
        <v>309</v>
      </c>
      <c r="D5832" t="s">
        <v>477</v>
      </c>
      <c r="E5832" t="s">
        <v>223</v>
      </c>
      <c r="F5832" t="s">
        <v>224</v>
      </c>
      <c r="G5832">
        <v>8</v>
      </c>
      <c r="H5832" t="s">
        <v>245</v>
      </c>
      <c r="I5832" t="s">
        <v>525</v>
      </c>
      <c r="J5832" t="s">
        <v>260</v>
      </c>
      <c r="K5832" s="142">
        <v>89</v>
      </c>
      <c r="L5832" s="326">
        <v>0.17485000193119049</v>
      </c>
      <c r="N5832" s="142">
        <v>1755</v>
      </c>
      <c r="O5832" s="326">
        <v>0.14306999742984769</v>
      </c>
      <c r="Q5832" s="142">
        <v>17285</v>
      </c>
      <c r="R5832" s="326">
        <v>0.14009000360965729</v>
      </c>
    </row>
    <row r="5833" spans="1:19" x14ac:dyDescent="0.25">
      <c r="A5833" t="s">
        <v>478</v>
      </c>
      <c r="B5833" t="s">
        <v>284</v>
      </c>
      <c r="C5833" t="s">
        <v>309</v>
      </c>
      <c r="D5833" t="s">
        <v>477</v>
      </c>
      <c r="E5833" t="s">
        <v>223</v>
      </c>
      <c r="F5833" t="s">
        <v>224</v>
      </c>
      <c r="G5833" s="133">
        <v>8</v>
      </c>
      <c r="H5833" t="s">
        <v>245</v>
      </c>
      <c r="I5833" t="s">
        <v>521</v>
      </c>
      <c r="J5833" t="s">
        <v>524</v>
      </c>
      <c r="K5833" s="327">
        <v>427</v>
      </c>
      <c r="L5833" s="326">
        <v>0.83890002965927124</v>
      </c>
      <c r="M5833" s="326">
        <v>0.8608899712562561</v>
      </c>
      <c r="N5833" s="327">
        <v>9789</v>
      </c>
      <c r="O5833" s="326">
        <v>0.79799002408981323</v>
      </c>
      <c r="P5833" s="326">
        <v>0.82837998867034912</v>
      </c>
      <c r="Q5833" s="327">
        <v>99716</v>
      </c>
      <c r="R5833" s="326">
        <v>0.80817002058029175</v>
      </c>
      <c r="S5833" s="325">
        <v>0.84360998868942261</v>
      </c>
    </row>
    <row r="5834" spans="1:19" x14ac:dyDescent="0.25">
      <c r="A5834" t="s">
        <v>478</v>
      </c>
      <c r="B5834" t="s">
        <v>284</v>
      </c>
      <c r="C5834" t="s">
        <v>309</v>
      </c>
      <c r="D5834" t="s">
        <v>477</v>
      </c>
      <c r="E5834" t="s">
        <v>223</v>
      </c>
      <c r="F5834" t="s">
        <v>224</v>
      </c>
      <c r="G5834" s="133">
        <v>8</v>
      </c>
      <c r="H5834" t="s">
        <v>245</v>
      </c>
      <c r="I5834" t="s">
        <v>521</v>
      </c>
      <c r="J5834" t="s">
        <v>523</v>
      </c>
      <c r="K5834" s="327">
        <v>46</v>
      </c>
      <c r="L5834" s="326">
        <v>9.0369999408721924E-2</v>
      </c>
      <c r="M5834" s="326">
        <v>9.2739999294281006E-2</v>
      </c>
      <c r="N5834" s="327">
        <v>1188</v>
      </c>
      <c r="O5834" s="326">
        <v>9.6850000321865082E-2</v>
      </c>
      <c r="P5834" s="326">
        <v>0.1005299985408783</v>
      </c>
      <c r="Q5834" s="327">
        <v>10969</v>
      </c>
      <c r="R5834" s="326">
        <v>8.8899999856948853E-2</v>
      </c>
      <c r="S5834" s="325">
        <v>9.2799998819828033E-2</v>
      </c>
    </row>
    <row r="5835" spans="1:19" x14ac:dyDescent="0.25">
      <c r="A5835" t="s">
        <v>478</v>
      </c>
      <c r="B5835" t="s">
        <v>284</v>
      </c>
      <c r="C5835" t="s">
        <v>309</v>
      </c>
      <c r="D5835" t="s">
        <v>477</v>
      </c>
      <c r="E5835" t="s">
        <v>223</v>
      </c>
      <c r="F5835" t="s">
        <v>224</v>
      </c>
      <c r="G5835" s="133">
        <v>8</v>
      </c>
      <c r="H5835" t="s">
        <v>245</v>
      </c>
      <c r="I5835" t="s">
        <v>521</v>
      </c>
      <c r="J5835" t="s">
        <v>522</v>
      </c>
      <c r="K5835" s="327">
        <v>23</v>
      </c>
      <c r="L5835" s="326">
        <v>4.5189999043941498E-2</v>
      </c>
      <c r="M5835" s="326">
        <v>4.6369999647140503E-2</v>
      </c>
      <c r="N5835" s="327">
        <v>840</v>
      </c>
      <c r="O5835" s="326">
        <v>6.8479999899864197E-2</v>
      </c>
      <c r="P5835" s="326">
        <v>7.1079999208450317E-2</v>
      </c>
      <c r="Q5835" s="327">
        <v>7517</v>
      </c>
      <c r="R5835" s="326">
        <v>6.0920000076293952E-2</v>
      </c>
      <c r="S5835" s="325">
        <v>6.3589997589588165E-2</v>
      </c>
    </row>
    <row r="5836" spans="1:19" x14ac:dyDescent="0.25">
      <c r="A5836" t="s">
        <v>478</v>
      </c>
      <c r="B5836" t="s">
        <v>284</v>
      </c>
      <c r="C5836" t="s">
        <v>309</v>
      </c>
      <c r="D5836" t="s">
        <v>477</v>
      </c>
      <c r="E5836" t="s">
        <v>223</v>
      </c>
      <c r="F5836" t="s">
        <v>224</v>
      </c>
      <c r="G5836" s="133">
        <v>8</v>
      </c>
      <c r="H5836" t="s">
        <v>245</v>
      </c>
      <c r="I5836" t="s">
        <v>521</v>
      </c>
      <c r="J5836" t="s">
        <v>438</v>
      </c>
      <c r="K5836" s="327">
        <v>13</v>
      </c>
      <c r="L5836" s="326">
        <v>2.553999982774258E-2</v>
      </c>
      <c r="N5836" s="327">
        <v>450</v>
      </c>
      <c r="O5836" s="326">
        <v>3.6680001765489578E-2</v>
      </c>
      <c r="Q5836" s="327">
        <v>5183</v>
      </c>
      <c r="R5836" s="326">
        <v>4.2010001838207238E-2</v>
      </c>
      <c r="S5836" s="325"/>
    </row>
    <row r="5837" spans="1:19" x14ac:dyDescent="0.25">
      <c r="A5837" t="s">
        <v>478</v>
      </c>
      <c r="B5837" t="s">
        <v>284</v>
      </c>
      <c r="C5837" t="s">
        <v>309</v>
      </c>
      <c r="D5837" t="s">
        <v>477</v>
      </c>
      <c r="E5837" t="s">
        <v>223</v>
      </c>
      <c r="F5837" t="s">
        <v>224</v>
      </c>
      <c r="G5837" s="133">
        <v>8</v>
      </c>
      <c r="H5837" t="s">
        <v>245</v>
      </c>
      <c r="I5837" t="s">
        <v>517</v>
      </c>
      <c r="J5837" t="s">
        <v>520</v>
      </c>
      <c r="K5837" s="327">
        <v>175</v>
      </c>
      <c r="L5837" s="326">
        <v>0.34380999207496638</v>
      </c>
      <c r="N5837" s="327">
        <v>4270</v>
      </c>
      <c r="O5837" s="326">
        <v>0.34808999300003052</v>
      </c>
      <c r="Q5837" s="327">
        <v>43571</v>
      </c>
      <c r="R5837" s="326">
        <v>0.35313001275062561</v>
      </c>
      <c r="S5837" s="325"/>
    </row>
    <row r="5838" spans="1:19" x14ac:dyDescent="0.25">
      <c r="A5838" t="s">
        <v>478</v>
      </c>
      <c r="B5838" t="s">
        <v>284</v>
      </c>
      <c r="C5838" t="s">
        <v>309</v>
      </c>
      <c r="D5838" t="s">
        <v>477</v>
      </c>
      <c r="E5838" t="s">
        <v>223</v>
      </c>
      <c r="F5838" t="s">
        <v>224</v>
      </c>
      <c r="G5838" s="133">
        <v>8</v>
      </c>
      <c r="H5838" t="s">
        <v>245</v>
      </c>
      <c r="I5838" t="s">
        <v>517</v>
      </c>
      <c r="J5838" t="s">
        <v>519</v>
      </c>
      <c r="K5838" s="327">
        <v>123</v>
      </c>
      <c r="L5838" s="326">
        <v>0.24165000021457669</v>
      </c>
      <c r="N5838" s="327">
        <v>3432</v>
      </c>
      <c r="O5838" s="326">
        <v>0.27978000044822687</v>
      </c>
      <c r="Q5838" s="327">
        <v>34904</v>
      </c>
      <c r="R5838" s="326">
        <v>0.28288999199867249</v>
      </c>
      <c r="S5838" s="325"/>
    </row>
    <row r="5839" spans="1:19" x14ac:dyDescent="0.25">
      <c r="A5839" t="s">
        <v>478</v>
      </c>
      <c r="B5839" t="s">
        <v>284</v>
      </c>
      <c r="C5839" t="s">
        <v>309</v>
      </c>
      <c r="D5839" t="s">
        <v>477</v>
      </c>
      <c r="E5839" t="s">
        <v>223</v>
      </c>
      <c r="F5839" t="s">
        <v>224</v>
      </c>
      <c r="G5839">
        <v>8</v>
      </c>
      <c r="H5839" t="s">
        <v>245</v>
      </c>
      <c r="I5839" t="s">
        <v>517</v>
      </c>
      <c r="J5839" t="s">
        <v>518</v>
      </c>
      <c r="K5839" s="142">
        <v>211</v>
      </c>
      <c r="L5839" s="326">
        <v>0.41453999280929571</v>
      </c>
      <c r="N5839" s="142">
        <v>4565</v>
      </c>
      <c r="O5839" s="326">
        <v>0.37213999032974238</v>
      </c>
      <c r="Q5839" s="142">
        <v>44910</v>
      </c>
      <c r="R5839" s="326">
        <v>0.3639799952507019</v>
      </c>
    </row>
    <row r="5840" spans="1:19" x14ac:dyDescent="0.25">
      <c r="A5840" t="s">
        <v>478</v>
      </c>
      <c r="B5840" t="s">
        <v>284</v>
      </c>
      <c r="C5840" t="s">
        <v>309</v>
      </c>
      <c r="D5840" t="s">
        <v>477</v>
      </c>
      <c r="E5840" t="s">
        <v>223</v>
      </c>
      <c r="F5840" t="s">
        <v>224</v>
      </c>
      <c r="G5840">
        <v>8</v>
      </c>
      <c r="H5840" t="s">
        <v>245</v>
      </c>
      <c r="I5840" t="s">
        <v>513</v>
      </c>
      <c r="J5840" t="s">
        <v>516</v>
      </c>
      <c r="K5840" s="142">
        <v>22</v>
      </c>
      <c r="L5840" s="326">
        <v>4.3219998478889472E-2</v>
      </c>
      <c r="M5840" s="326">
        <v>5.0930000841617577E-2</v>
      </c>
      <c r="N5840" s="142">
        <v>392</v>
      </c>
      <c r="O5840" s="326">
        <v>3.1959999352693558E-2</v>
      </c>
      <c r="P5840" s="326">
        <v>3.4669999033212662E-2</v>
      </c>
      <c r="Q5840" s="142">
        <v>4179</v>
      </c>
      <c r="R5840" s="326">
        <v>3.3870000392198563E-2</v>
      </c>
      <c r="S5840" s="326">
        <v>3.8320001214742661E-2</v>
      </c>
    </row>
    <row r="5841" spans="1:19" x14ac:dyDescent="0.25">
      <c r="A5841" t="s">
        <v>478</v>
      </c>
      <c r="B5841" t="s">
        <v>284</v>
      </c>
      <c r="C5841" t="s">
        <v>309</v>
      </c>
      <c r="D5841" t="s">
        <v>477</v>
      </c>
      <c r="E5841" t="s">
        <v>223</v>
      </c>
      <c r="F5841" t="s">
        <v>224</v>
      </c>
      <c r="G5841" s="133">
        <v>8</v>
      </c>
      <c r="H5841" t="s">
        <v>245</v>
      </c>
      <c r="I5841" t="s">
        <v>513</v>
      </c>
      <c r="J5841" t="s">
        <v>515</v>
      </c>
      <c r="K5841" s="327">
        <v>45</v>
      </c>
      <c r="L5841" s="326">
        <v>8.8409997522830963E-2</v>
      </c>
      <c r="M5841" s="326">
        <v>0.1041700020432472</v>
      </c>
      <c r="N5841" s="327">
        <v>1311</v>
      </c>
      <c r="O5841" s="326">
        <v>0.1068700030446053</v>
      </c>
      <c r="P5841" s="326">
        <v>0.11596000194549561</v>
      </c>
      <c r="Q5841" s="327">
        <v>13286</v>
      </c>
      <c r="R5841" s="326">
        <v>0.1076800003647804</v>
      </c>
      <c r="S5841" s="325">
        <v>0.12182000279426571</v>
      </c>
    </row>
    <row r="5842" spans="1:19" x14ac:dyDescent="0.25">
      <c r="A5842" t="s">
        <v>478</v>
      </c>
      <c r="B5842" t="s">
        <v>284</v>
      </c>
      <c r="C5842" t="s">
        <v>309</v>
      </c>
      <c r="D5842" t="s">
        <v>477</v>
      </c>
      <c r="E5842" t="s">
        <v>223</v>
      </c>
      <c r="F5842" t="s">
        <v>224</v>
      </c>
      <c r="G5842">
        <v>8</v>
      </c>
      <c r="H5842" t="s">
        <v>245</v>
      </c>
      <c r="I5842" t="s">
        <v>513</v>
      </c>
      <c r="J5842" t="s">
        <v>514</v>
      </c>
      <c r="K5842" s="142">
        <v>365</v>
      </c>
      <c r="L5842" s="326">
        <v>0.71709001064300537</v>
      </c>
      <c r="M5842" s="326">
        <v>0.84491002559661865</v>
      </c>
      <c r="N5842" s="142">
        <v>9603</v>
      </c>
      <c r="O5842" s="326">
        <v>0.78282999992370605</v>
      </c>
      <c r="P5842" s="326">
        <v>0.84937000274658203</v>
      </c>
      <c r="Q5842" s="142">
        <v>91601</v>
      </c>
      <c r="R5842" s="326">
        <v>0.74239999055862427</v>
      </c>
      <c r="S5842" s="326">
        <v>0.83986997604370117</v>
      </c>
    </row>
    <row r="5843" spans="1:19" x14ac:dyDescent="0.25">
      <c r="A5843" t="s">
        <v>478</v>
      </c>
      <c r="B5843" t="s">
        <v>284</v>
      </c>
      <c r="C5843" t="s">
        <v>309</v>
      </c>
      <c r="D5843" t="s">
        <v>477</v>
      </c>
      <c r="E5843" t="s">
        <v>223</v>
      </c>
      <c r="F5843" t="s">
        <v>224</v>
      </c>
      <c r="G5843" s="133">
        <v>8</v>
      </c>
      <c r="H5843" t="s">
        <v>245</v>
      </c>
      <c r="I5843" t="s">
        <v>513</v>
      </c>
      <c r="J5843" t="s">
        <v>512</v>
      </c>
      <c r="K5843" s="327">
        <v>77</v>
      </c>
      <c r="L5843" s="326">
        <v>0.1512800008058548</v>
      </c>
      <c r="N5843" s="327">
        <v>961</v>
      </c>
      <c r="O5843" s="326">
        <v>7.8340001404285431E-2</v>
      </c>
      <c r="Q5843" s="327">
        <v>14319</v>
      </c>
      <c r="R5843" s="326">
        <v>0.11604999750852581</v>
      </c>
      <c r="S5843" s="325"/>
    </row>
    <row r="5844" spans="1:19" x14ac:dyDescent="0.25">
      <c r="A5844" t="s">
        <v>478</v>
      </c>
      <c r="B5844" t="s">
        <v>284</v>
      </c>
      <c r="C5844" t="s">
        <v>309</v>
      </c>
      <c r="D5844" t="s">
        <v>477</v>
      </c>
      <c r="E5844" t="s">
        <v>223</v>
      </c>
      <c r="F5844" t="s">
        <v>224</v>
      </c>
      <c r="G5844" s="133">
        <v>8</v>
      </c>
      <c r="H5844" t="s">
        <v>245</v>
      </c>
      <c r="I5844" t="s">
        <v>575</v>
      </c>
      <c r="J5844" t="s">
        <v>511</v>
      </c>
      <c r="K5844" s="327">
        <v>2</v>
      </c>
      <c r="L5844" s="326">
        <v>3.9300001226365566E-3</v>
      </c>
      <c r="M5844" s="326">
        <v>4.4700000435113907E-3</v>
      </c>
      <c r="N5844" s="327">
        <v>756</v>
      </c>
      <c r="O5844" s="326">
        <v>6.1629999428987503E-2</v>
      </c>
      <c r="P5844" s="326">
        <v>6.4429998397827148E-2</v>
      </c>
      <c r="Q5844" s="327">
        <v>5100</v>
      </c>
      <c r="R5844" s="326">
        <v>4.1329998522996902E-2</v>
      </c>
      <c r="S5844" s="325">
        <v>4.4070001691579819E-2</v>
      </c>
    </row>
    <row r="5845" spans="1:19" x14ac:dyDescent="0.25">
      <c r="A5845" t="s">
        <v>478</v>
      </c>
      <c r="B5845" t="s">
        <v>284</v>
      </c>
      <c r="C5845" t="s">
        <v>309</v>
      </c>
      <c r="D5845" t="s">
        <v>477</v>
      </c>
      <c r="E5845" t="s">
        <v>223</v>
      </c>
      <c r="F5845" t="s">
        <v>224</v>
      </c>
      <c r="G5845">
        <v>8</v>
      </c>
      <c r="H5845" t="s">
        <v>245</v>
      </c>
      <c r="I5845" t="s">
        <v>575</v>
      </c>
      <c r="J5845" t="s">
        <v>510</v>
      </c>
      <c r="K5845" s="142">
        <v>2</v>
      </c>
      <c r="L5845" s="326">
        <v>3.9300001226365566E-3</v>
      </c>
      <c r="M5845" s="326">
        <v>4.4700000435113907E-3</v>
      </c>
      <c r="N5845" s="142">
        <v>297</v>
      </c>
      <c r="O5845" s="326">
        <v>2.4210000410675999E-2</v>
      </c>
      <c r="P5845" s="326">
        <v>2.5310000404715541E-2</v>
      </c>
      <c r="Q5845" s="142">
        <v>2781</v>
      </c>
      <c r="R5845" s="326">
        <v>2.2539999336004261E-2</v>
      </c>
      <c r="S5845" s="326">
        <v>2.4029999971389771E-2</v>
      </c>
    </row>
    <row r="5846" spans="1:19" x14ac:dyDescent="0.25">
      <c r="A5846" t="s">
        <v>478</v>
      </c>
      <c r="B5846" t="s">
        <v>284</v>
      </c>
      <c r="C5846" t="s">
        <v>309</v>
      </c>
      <c r="D5846" t="s">
        <v>477</v>
      </c>
      <c r="E5846" t="s">
        <v>223</v>
      </c>
      <c r="F5846" t="s">
        <v>224</v>
      </c>
      <c r="G5846" s="133">
        <v>8</v>
      </c>
      <c r="H5846" t="s">
        <v>245</v>
      </c>
      <c r="I5846" t="s">
        <v>575</v>
      </c>
      <c r="J5846" t="s">
        <v>509</v>
      </c>
      <c r="K5846" s="327">
        <v>11</v>
      </c>
      <c r="L5846" s="326">
        <v>2.1609999239444729E-2</v>
      </c>
      <c r="M5846" s="326">
        <v>2.4609999731183049E-2</v>
      </c>
      <c r="N5846" s="327">
        <v>101</v>
      </c>
      <c r="O5846" s="326">
        <v>8.229999803006649E-3</v>
      </c>
      <c r="P5846" s="326">
        <v>8.6099999025464058E-3</v>
      </c>
      <c r="Q5846" s="327">
        <v>909</v>
      </c>
      <c r="R5846" s="326">
        <v>7.3699997738003731E-3</v>
      </c>
      <c r="S5846" s="325">
        <v>7.8499997034668922E-3</v>
      </c>
    </row>
    <row r="5847" spans="1:19" x14ac:dyDescent="0.25">
      <c r="A5847" t="s">
        <v>478</v>
      </c>
      <c r="B5847" t="s">
        <v>284</v>
      </c>
      <c r="C5847" t="s">
        <v>309</v>
      </c>
      <c r="D5847" t="s">
        <v>477</v>
      </c>
      <c r="E5847" t="s">
        <v>223</v>
      </c>
      <c r="F5847" t="s">
        <v>224</v>
      </c>
      <c r="G5847" s="133">
        <v>8</v>
      </c>
      <c r="H5847" t="s">
        <v>245</v>
      </c>
      <c r="I5847" t="s">
        <v>575</v>
      </c>
      <c r="J5847" t="s">
        <v>508</v>
      </c>
      <c r="K5847" s="327">
        <v>2</v>
      </c>
      <c r="L5847" s="326">
        <v>3.9300001226365566E-3</v>
      </c>
      <c r="M5847" s="326">
        <v>4.4700000435113907E-3</v>
      </c>
      <c r="N5847" s="327">
        <v>142</v>
      </c>
      <c r="O5847" s="326">
        <v>1.157999970018864E-2</v>
      </c>
      <c r="P5847" s="326">
        <v>1.2099999934434891E-2</v>
      </c>
      <c r="Q5847" s="327">
        <v>2219</v>
      </c>
      <c r="R5847" s="326">
        <v>1.7980000004172329E-2</v>
      </c>
      <c r="S5847" s="325">
        <v>1.9169999286532399E-2</v>
      </c>
    </row>
    <row r="5848" spans="1:19" x14ac:dyDescent="0.25">
      <c r="A5848" t="s">
        <v>478</v>
      </c>
      <c r="B5848" t="s">
        <v>284</v>
      </c>
      <c r="C5848" t="s">
        <v>309</v>
      </c>
      <c r="D5848" t="s">
        <v>477</v>
      </c>
      <c r="E5848" t="s">
        <v>223</v>
      </c>
      <c r="F5848" t="s">
        <v>224</v>
      </c>
      <c r="G5848" s="133">
        <v>8</v>
      </c>
      <c r="H5848" t="s">
        <v>245</v>
      </c>
      <c r="I5848" t="s">
        <v>575</v>
      </c>
      <c r="J5848" t="s">
        <v>438</v>
      </c>
      <c r="K5848" s="327">
        <v>62</v>
      </c>
      <c r="L5848" s="326">
        <v>0.12180999666452411</v>
      </c>
      <c r="N5848" s="327">
        <v>534</v>
      </c>
      <c r="O5848" s="326">
        <v>4.3529998511075967E-2</v>
      </c>
      <c r="Q5848" s="327">
        <v>7648</v>
      </c>
      <c r="R5848" s="326">
        <v>6.1980001628398902E-2</v>
      </c>
      <c r="S5848" s="325"/>
    </row>
    <row r="5849" spans="1:19" x14ac:dyDescent="0.25">
      <c r="A5849" t="s">
        <v>478</v>
      </c>
      <c r="B5849" t="s">
        <v>284</v>
      </c>
      <c r="C5849" t="s">
        <v>309</v>
      </c>
      <c r="D5849" t="s">
        <v>477</v>
      </c>
      <c r="E5849" t="s">
        <v>223</v>
      </c>
      <c r="F5849" t="s">
        <v>224</v>
      </c>
      <c r="G5849">
        <v>8</v>
      </c>
      <c r="H5849" t="s">
        <v>245</v>
      </c>
      <c r="I5849" t="s">
        <v>575</v>
      </c>
      <c r="J5849" t="s">
        <v>507</v>
      </c>
      <c r="K5849" s="142">
        <v>430</v>
      </c>
      <c r="L5849" s="326">
        <v>0.84478998184204102</v>
      </c>
      <c r="M5849" s="326">
        <v>0.96196997165679932</v>
      </c>
      <c r="N5849" s="142">
        <v>10437</v>
      </c>
      <c r="O5849" s="326">
        <v>0.85082000494003296</v>
      </c>
      <c r="P5849" s="326">
        <v>0.88954001665115356</v>
      </c>
      <c r="Q5849" s="142">
        <v>104728</v>
      </c>
      <c r="R5849" s="326">
        <v>0.84878998994827271</v>
      </c>
      <c r="S5849" s="326">
        <v>0.90487998723983765</v>
      </c>
    </row>
    <row r="5850" spans="1:19" x14ac:dyDescent="0.25">
      <c r="A5850" t="s">
        <v>478</v>
      </c>
      <c r="B5850" t="s">
        <v>284</v>
      </c>
      <c r="C5850" t="s">
        <v>309</v>
      </c>
      <c r="D5850" t="s">
        <v>477</v>
      </c>
      <c r="E5850" t="s">
        <v>223</v>
      </c>
      <c r="F5850" t="s">
        <v>224</v>
      </c>
      <c r="G5850" s="133">
        <v>8</v>
      </c>
      <c r="H5850" t="s">
        <v>245</v>
      </c>
      <c r="I5850" t="s">
        <v>576</v>
      </c>
      <c r="J5850" t="s">
        <v>485</v>
      </c>
      <c r="K5850" s="327">
        <v>0</v>
      </c>
      <c r="L5850" s="326">
        <v>0</v>
      </c>
      <c r="N5850" s="327">
        <v>0</v>
      </c>
      <c r="O5850" s="326">
        <v>0</v>
      </c>
      <c r="P5850" s="326">
        <v>0</v>
      </c>
      <c r="Q5850" s="327">
        <v>2</v>
      </c>
      <c r="R5850" s="326">
        <v>1.99999994947575E-5</v>
      </c>
      <c r="S5850" s="325">
        <v>0.5</v>
      </c>
    </row>
    <row r="5851" spans="1:19" x14ac:dyDescent="0.25">
      <c r="A5851" t="s">
        <v>478</v>
      </c>
      <c r="B5851" t="s">
        <v>284</v>
      </c>
      <c r="C5851" t="s">
        <v>309</v>
      </c>
      <c r="D5851" t="s">
        <v>477</v>
      </c>
      <c r="E5851" t="s">
        <v>223</v>
      </c>
      <c r="F5851" t="s">
        <v>224</v>
      </c>
      <c r="G5851" s="133">
        <v>8</v>
      </c>
      <c r="H5851" t="s">
        <v>245</v>
      </c>
      <c r="I5851" t="s">
        <v>576</v>
      </c>
      <c r="J5851" t="s">
        <v>484</v>
      </c>
      <c r="K5851" s="327">
        <v>0</v>
      </c>
      <c r="L5851" s="326">
        <v>0</v>
      </c>
      <c r="N5851" s="327">
        <v>2</v>
      </c>
      <c r="O5851" s="326">
        <v>1.5999999595806E-4</v>
      </c>
      <c r="P5851" s="326">
        <v>1</v>
      </c>
      <c r="Q5851" s="327">
        <v>2</v>
      </c>
      <c r="R5851" s="326">
        <v>1.99999994947575E-5</v>
      </c>
      <c r="S5851" s="325">
        <v>0.5</v>
      </c>
    </row>
    <row r="5852" spans="1:19" x14ac:dyDescent="0.25">
      <c r="A5852" t="s">
        <v>478</v>
      </c>
      <c r="B5852" t="s">
        <v>284</v>
      </c>
      <c r="C5852" t="s">
        <v>309</v>
      </c>
      <c r="D5852" t="s">
        <v>477</v>
      </c>
      <c r="E5852" t="s">
        <v>223</v>
      </c>
      <c r="F5852" t="s">
        <v>224</v>
      </c>
      <c r="G5852">
        <v>8</v>
      </c>
      <c r="H5852" t="s">
        <v>245</v>
      </c>
      <c r="I5852" t="s">
        <v>576</v>
      </c>
      <c r="J5852" t="s">
        <v>438</v>
      </c>
      <c r="K5852" s="142">
        <v>509</v>
      </c>
      <c r="L5852" s="326">
        <v>1</v>
      </c>
      <c r="N5852" s="142">
        <v>12265</v>
      </c>
      <c r="O5852" s="326">
        <v>0.99984002113342285</v>
      </c>
      <c r="Q5852" s="142">
        <v>123381</v>
      </c>
      <c r="R5852" s="326">
        <v>0.99997001886367798</v>
      </c>
    </row>
    <row r="5853" spans="1:19" x14ac:dyDescent="0.25">
      <c r="A5853" t="s">
        <v>478</v>
      </c>
      <c r="B5853" t="s">
        <v>284</v>
      </c>
      <c r="C5853" t="s">
        <v>309</v>
      </c>
      <c r="D5853" t="s">
        <v>477</v>
      </c>
      <c r="E5853" t="s">
        <v>223</v>
      </c>
      <c r="F5853" t="s">
        <v>224</v>
      </c>
      <c r="G5853" s="133">
        <v>8</v>
      </c>
      <c r="H5853" t="s">
        <v>245</v>
      </c>
      <c r="I5853" t="s">
        <v>504</v>
      </c>
      <c r="J5853" t="s">
        <v>506</v>
      </c>
      <c r="K5853" s="327">
        <v>77</v>
      </c>
      <c r="L5853" s="326">
        <v>0.1512800008058548</v>
      </c>
      <c r="N5853" s="327">
        <v>961</v>
      </c>
      <c r="O5853" s="326">
        <v>7.8340001404285431E-2</v>
      </c>
      <c r="Q5853" s="327">
        <v>14319</v>
      </c>
      <c r="R5853" s="326">
        <v>0.11604999750852581</v>
      </c>
      <c r="S5853" s="325"/>
    </row>
    <row r="5854" spans="1:19" x14ac:dyDescent="0.25">
      <c r="A5854" t="s">
        <v>478</v>
      </c>
      <c r="B5854" t="s">
        <v>284</v>
      </c>
      <c r="C5854" t="s">
        <v>309</v>
      </c>
      <c r="D5854" t="s">
        <v>477</v>
      </c>
      <c r="E5854" t="s">
        <v>223</v>
      </c>
      <c r="F5854" t="s">
        <v>224</v>
      </c>
      <c r="G5854">
        <v>8</v>
      </c>
      <c r="H5854" t="s">
        <v>245</v>
      </c>
      <c r="I5854" t="s">
        <v>504</v>
      </c>
      <c r="J5854" t="s">
        <v>424</v>
      </c>
      <c r="K5854" s="142">
        <v>45</v>
      </c>
      <c r="L5854" s="326">
        <v>8.8409997522830963E-2</v>
      </c>
      <c r="M5854" s="326">
        <v>0.1041700020432472</v>
      </c>
      <c r="N5854" s="142">
        <v>1311</v>
      </c>
      <c r="O5854" s="326">
        <v>0.1068700030446053</v>
      </c>
      <c r="P5854" s="326">
        <v>0.11596000194549561</v>
      </c>
      <c r="Q5854" s="142">
        <v>13286</v>
      </c>
      <c r="R5854" s="326">
        <v>0.1076800003647804</v>
      </c>
      <c r="S5854" s="326">
        <v>0.12182000279426571</v>
      </c>
    </row>
    <row r="5855" spans="1:19" x14ac:dyDescent="0.25">
      <c r="A5855" t="s">
        <v>478</v>
      </c>
      <c r="B5855" t="s">
        <v>284</v>
      </c>
      <c r="C5855" t="s">
        <v>309</v>
      </c>
      <c r="D5855" t="s">
        <v>477</v>
      </c>
      <c r="E5855" t="s">
        <v>223</v>
      </c>
      <c r="F5855" t="s">
        <v>224</v>
      </c>
      <c r="G5855">
        <v>8</v>
      </c>
      <c r="H5855" t="s">
        <v>245</v>
      </c>
      <c r="I5855" t="s">
        <v>504</v>
      </c>
      <c r="J5855" t="s">
        <v>455</v>
      </c>
      <c r="K5855" s="142">
        <v>149</v>
      </c>
      <c r="L5855" s="326">
        <v>0.29273000359535217</v>
      </c>
      <c r="M5855" s="326">
        <v>0.34490999579429632</v>
      </c>
      <c r="N5855" s="142">
        <v>4319</v>
      </c>
      <c r="O5855" s="326">
        <v>0.35207998752593989</v>
      </c>
      <c r="P5855" s="326">
        <v>0.38201001286506647</v>
      </c>
      <c r="Q5855" s="142">
        <v>43045</v>
      </c>
      <c r="R5855" s="326">
        <v>0.34887000918388372</v>
      </c>
      <c r="S5855" s="326">
        <v>0.39467000961303711</v>
      </c>
    </row>
    <row r="5856" spans="1:19" x14ac:dyDescent="0.25">
      <c r="A5856" t="s">
        <v>478</v>
      </c>
      <c r="B5856" t="s">
        <v>284</v>
      </c>
      <c r="C5856" t="s">
        <v>309</v>
      </c>
      <c r="D5856" t="s">
        <v>477</v>
      </c>
      <c r="E5856" t="s">
        <v>223</v>
      </c>
      <c r="F5856" t="s">
        <v>224</v>
      </c>
      <c r="G5856">
        <v>8</v>
      </c>
      <c r="H5856" t="s">
        <v>245</v>
      </c>
      <c r="I5856" t="s">
        <v>504</v>
      </c>
      <c r="J5856" t="s">
        <v>505</v>
      </c>
      <c r="K5856" s="142">
        <v>194</v>
      </c>
      <c r="L5856" s="326">
        <v>0.38113999366760248</v>
      </c>
      <c r="M5856" s="326">
        <v>0.44907000660896301</v>
      </c>
      <c r="N5856" s="142">
        <v>4637</v>
      </c>
      <c r="O5856" s="326">
        <v>0.37801000475883478</v>
      </c>
      <c r="P5856" s="326">
        <v>0.41014000773429871</v>
      </c>
      <c r="Q5856" s="142">
        <v>42835</v>
      </c>
      <c r="R5856" s="326">
        <v>0.34716999530792242</v>
      </c>
      <c r="S5856" s="326">
        <v>0.39274001121521002</v>
      </c>
    </row>
    <row r="5857" spans="1:19" x14ac:dyDescent="0.25">
      <c r="A5857" t="s">
        <v>478</v>
      </c>
      <c r="B5857" t="s">
        <v>284</v>
      </c>
      <c r="C5857" t="s">
        <v>309</v>
      </c>
      <c r="D5857" t="s">
        <v>477</v>
      </c>
      <c r="E5857" t="s">
        <v>223</v>
      </c>
      <c r="F5857" t="s">
        <v>224</v>
      </c>
      <c r="G5857" s="133">
        <v>8</v>
      </c>
      <c r="H5857" t="s">
        <v>245</v>
      </c>
      <c r="I5857" t="s">
        <v>504</v>
      </c>
      <c r="J5857" t="s">
        <v>503</v>
      </c>
      <c r="K5857" s="327">
        <v>44</v>
      </c>
      <c r="L5857" s="326">
        <v>8.6439996957778931E-2</v>
      </c>
      <c r="M5857" s="326">
        <v>0.1018500030040741</v>
      </c>
      <c r="N5857" s="327">
        <v>1039</v>
      </c>
      <c r="O5857" s="326">
        <v>8.4700003266334534E-2</v>
      </c>
      <c r="P5857" s="326">
        <v>9.1899998486042023E-2</v>
      </c>
      <c r="Q5857" s="327">
        <v>9900</v>
      </c>
      <c r="R5857" s="326">
        <v>8.0239996314048767E-2</v>
      </c>
      <c r="S5857" s="325">
        <v>9.0769998729228973E-2</v>
      </c>
    </row>
    <row r="5858" spans="1:19" x14ac:dyDescent="0.25">
      <c r="A5858" t="s">
        <v>478</v>
      </c>
      <c r="B5858" t="s">
        <v>284</v>
      </c>
      <c r="C5858" t="s">
        <v>309</v>
      </c>
      <c r="D5858" t="s">
        <v>477</v>
      </c>
      <c r="E5858" t="s">
        <v>223</v>
      </c>
      <c r="F5858" t="s">
        <v>224</v>
      </c>
      <c r="G5858" s="133">
        <v>8</v>
      </c>
      <c r="H5858" t="s">
        <v>245</v>
      </c>
      <c r="I5858" t="s">
        <v>501</v>
      </c>
      <c r="J5858" t="s">
        <v>502</v>
      </c>
      <c r="K5858" s="327">
        <v>77</v>
      </c>
      <c r="L5858" s="326">
        <v>0.1512800008058548</v>
      </c>
      <c r="N5858" s="327">
        <v>961</v>
      </c>
      <c r="O5858" s="326">
        <v>7.8340001404285431E-2</v>
      </c>
      <c r="Q5858" s="327">
        <v>14319</v>
      </c>
      <c r="R5858" s="326">
        <v>0.11604999750852581</v>
      </c>
      <c r="S5858" s="325"/>
    </row>
    <row r="5859" spans="1:19" x14ac:dyDescent="0.25">
      <c r="A5859" t="s">
        <v>478</v>
      </c>
      <c r="B5859" t="s">
        <v>284</v>
      </c>
      <c r="C5859" t="s">
        <v>309</v>
      </c>
      <c r="D5859" t="s">
        <v>477</v>
      </c>
      <c r="E5859" t="s">
        <v>223</v>
      </c>
      <c r="F5859" t="s">
        <v>224</v>
      </c>
      <c r="G5859" s="133">
        <v>8</v>
      </c>
      <c r="H5859" t="s">
        <v>245</v>
      </c>
      <c r="I5859" t="s">
        <v>501</v>
      </c>
      <c r="J5859" t="s">
        <v>500</v>
      </c>
      <c r="K5859" s="327">
        <v>432</v>
      </c>
      <c r="L5859" s="326">
        <v>0.8487200140953064</v>
      </c>
      <c r="M5859" s="326">
        <v>1</v>
      </c>
      <c r="N5859" s="327">
        <v>11306</v>
      </c>
      <c r="O5859" s="326">
        <v>0.92166000604629517</v>
      </c>
      <c r="P5859" s="326">
        <v>1</v>
      </c>
      <c r="Q5859" s="327">
        <v>109066</v>
      </c>
      <c r="R5859" s="326">
        <v>0.88394999504089355</v>
      </c>
      <c r="S5859" s="325">
        <v>1</v>
      </c>
    </row>
    <row r="5860" spans="1:19" x14ac:dyDescent="0.25">
      <c r="A5860" t="s">
        <v>478</v>
      </c>
      <c r="B5860" t="s">
        <v>284</v>
      </c>
      <c r="C5860" t="s">
        <v>309</v>
      </c>
      <c r="D5860" t="s">
        <v>477</v>
      </c>
      <c r="E5860" t="s">
        <v>223</v>
      </c>
      <c r="F5860" t="s">
        <v>224</v>
      </c>
      <c r="G5860" s="133">
        <v>8</v>
      </c>
      <c r="H5860" t="s">
        <v>245</v>
      </c>
      <c r="I5860" t="s">
        <v>577</v>
      </c>
      <c r="J5860" t="s">
        <v>493</v>
      </c>
      <c r="K5860" s="327">
        <v>178</v>
      </c>
      <c r="L5860" s="326">
        <v>0.34970998764038091</v>
      </c>
      <c r="N5860" s="327">
        <v>3568</v>
      </c>
      <c r="O5860" s="326">
        <v>0.29085999727249151</v>
      </c>
      <c r="Q5860" s="327">
        <v>45663</v>
      </c>
      <c r="R5860" s="326">
        <v>0.37009000778198242</v>
      </c>
      <c r="S5860" s="325"/>
    </row>
    <row r="5861" spans="1:19" x14ac:dyDescent="0.25">
      <c r="A5861" t="s">
        <v>478</v>
      </c>
      <c r="B5861" t="s">
        <v>284</v>
      </c>
      <c r="C5861" t="s">
        <v>309</v>
      </c>
      <c r="D5861" t="s">
        <v>477</v>
      </c>
      <c r="E5861" t="s">
        <v>223</v>
      </c>
      <c r="F5861" t="s">
        <v>224</v>
      </c>
      <c r="G5861" s="133">
        <v>8</v>
      </c>
      <c r="H5861" t="s">
        <v>245</v>
      </c>
      <c r="I5861" t="s">
        <v>577</v>
      </c>
      <c r="J5861" t="s">
        <v>492</v>
      </c>
      <c r="K5861" s="327">
        <v>299</v>
      </c>
      <c r="L5861" s="326">
        <v>0.58743000030517578</v>
      </c>
      <c r="M5861" s="326">
        <v>0.90332001447677612</v>
      </c>
      <c r="N5861" s="327">
        <v>6927</v>
      </c>
      <c r="O5861" s="326">
        <v>0.5646899938583374</v>
      </c>
      <c r="P5861" s="326">
        <v>0.79629999399185181</v>
      </c>
      <c r="Q5861" s="327">
        <v>63272</v>
      </c>
      <c r="R5861" s="326">
        <v>0.51279997825622559</v>
      </c>
      <c r="S5861" s="325">
        <v>0.81407999992370605</v>
      </c>
    </row>
    <row r="5862" spans="1:19" x14ac:dyDescent="0.25">
      <c r="A5862" t="s">
        <v>478</v>
      </c>
      <c r="B5862" t="s">
        <v>284</v>
      </c>
      <c r="C5862" t="s">
        <v>309</v>
      </c>
      <c r="D5862" t="s">
        <v>477</v>
      </c>
      <c r="E5862" t="s">
        <v>223</v>
      </c>
      <c r="F5862" t="s">
        <v>224</v>
      </c>
      <c r="G5862" s="133">
        <v>8</v>
      </c>
      <c r="H5862" t="s">
        <v>245</v>
      </c>
      <c r="I5862" t="s">
        <v>577</v>
      </c>
      <c r="J5862" t="s">
        <v>491</v>
      </c>
      <c r="K5862" s="327">
        <v>18</v>
      </c>
      <c r="L5862" s="326">
        <v>3.5360001027584083E-2</v>
      </c>
      <c r="M5862" s="326">
        <v>5.437999963760376E-2</v>
      </c>
      <c r="N5862" s="327">
        <v>1072</v>
      </c>
      <c r="O5862" s="326">
        <v>8.7389998137950897E-2</v>
      </c>
      <c r="P5862" s="326">
        <v>0.1232300028204918</v>
      </c>
      <c r="Q5862" s="327">
        <v>9186</v>
      </c>
      <c r="R5862" s="326">
        <v>7.4450001120567322E-2</v>
      </c>
      <c r="S5862" s="325">
        <v>0.11818999797105791</v>
      </c>
    </row>
    <row r="5863" spans="1:19" x14ac:dyDescent="0.25">
      <c r="A5863" t="s">
        <v>478</v>
      </c>
      <c r="B5863" t="s">
        <v>284</v>
      </c>
      <c r="C5863" t="s">
        <v>309</v>
      </c>
      <c r="D5863" t="s">
        <v>477</v>
      </c>
      <c r="E5863" t="s">
        <v>223</v>
      </c>
      <c r="F5863" t="s">
        <v>224</v>
      </c>
      <c r="G5863" s="133">
        <v>8</v>
      </c>
      <c r="H5863" t="s">
        <v>245</v>
      </c>
      <c r="I5863" t="s">
        <v>577</v>
      </c>
      <c r="J5863" t="s">
        <v>490</v>
      </c>
      <c r="K5863" s="327">
        <v>7</v>
      </c>
      <c r="L5863" s="326">
        <v>1.3749999925494191E-2</v>
      </c>
      <c r="M5863" s="326">
        <v>2.1150000393390659E-2</v>
      </c>
      <c r="N5863" s="327">
        <v>412</v>
      </c>
      <c r="O5863" s="326">
        <v>3.3590000122785568E-2</v>
      </c>
      <c r="P5863" s="326">
        <v>4.7359999269247062E-2</v>
      </c>
      <c r="Q5863" s="327">
        <v>3071</v>
      </c>
      <c r="R5863" s="326">
        <v>2.489000000059605E-2</v>
      </c>
      <c r="S5863" s="325">
        <v>3.9510000497102737E-2</v>
      </c>
    </row>
    <row r="5864" spans="1:19" x14ac:dyDescent="0.25">
      <c r="A5864" t="s">
        <v>478</v>
      </c>
      <c r="B5864" t="s">
        <v>284</v>
      </c>
      <c r="C5864" t="s">
        <v>309</v>
      </c>
      <c r="D5864" t="s">
        <v>477</v>
      </c>
      <c r="E5864" t="s">
        <v>223</v>
      </c>
      <c r="F5864" t="s">
        <v>224</v>
      </c>
      <c r="G5864" s="133">
        <v>8</v>
      </c>
      <c r="H5864" t="s">
        <v>245</v>
      </c>
      <c r="I5864" t="s">
        <v>577</v>
      </c>
      <c r="J5864" t="s">
        <v>489</v>
      </c>
      <c r="K5864" s="327">
        <v>5</v>
      </c>
      <c r="L5864" s="326">
        <v>9.8200002685189247E-3</v>
      </c>
      <c r="M5864" s="326">
        <v>1.511000003665686E-2</v>
      </c>
      <c r="N5864" s="327">
        <v>252</v>
      </c>
      <c r="O5864" s="326">
        <v>2.054000087082386E-2</v>
      </c>
      <c r="P5864" s="326">
        <v>2.8969999402761459E-2</v>
      </c>
      <c r="Q5864" s="327">
        <v>1819</v>
      </c>
      <c r="R5864" s="326">
        <v>1.473999954760075E-2</v>
      </c>
      <c r="S5864" s="325">
        <v>2.339999936521053E-2</v>
      </c>
    </row>
    <row r="5865" spans="1:19" x14ac:dyDescent="0.25">
      <c r="A5865" t="s">
        <v>478</v>
      </c>
      <c r="B5865" t="s">
        <v>284</v>
      </c>
      <c r="C5865" t="s">
        <v>309</v>
      </c>
      <c r="D5865" t="s">
        <v>477</v>
      </c>
      <c r="E5865" t="s">
        <v>223</v>
      </c>
      <c r="F5865" t="s">
        <v>224</v>
      </c>
      <c r="G5865">
        <v>8</v>
      </c>
      <c r="H5865" t="s">
        <v>245</v>
      </c>
      <c r="I5865" t="s">
        <v>577</v>
      </c>
      <c r="J5865" t="s">
        <v>488</v>
      </c>
      <c r="K5865" s="142">
        <v>2</v>
      </c>
      <c r="L5865" s="326">
        <v>3.9300001226365566E-3</v>
      </c>
      <c r="M5865" s="326">
        <v>6.0399998910725117E-3</v>
      </c>
      <c r="N5865" s="142">
        <v>36</v>
      </c>
      <c r="O5865" s="326">
        <v>2.9299999587237831E-3</v>
      </c>
      <c r="P5865" s="326">
        <v>4.1399998590350151E-3</v>
      </c>
      <c r="Q5865" s="142">
        <v>374</v>
      </c>
      <c r="R5865" s="326">
        <v>3.03000002168119E-3</v>
      </c>
      <c r="S5865" s="326">
        <v>4.8099998384714127E-3</v>
      </c>
    </row>
    <row r="5866" spans="1:19" x14ac:dyDescent="0.25">
      <c r="A5866" t="s">
        <v>478</v>
      </c>
      <c r="B5866" t="s">
        <v>284</v>
      </c>
      <c r="C5866" t="s">
        <v>309</v>
      </c>
      <c r="D5866" t="s">
        <v>477</v>
      </c>
      <c r="E5866" t="s">
        <v>223</v>
      </c>
      <c r="F5866" t="s">
        <v>224</v>
      </c>
      <c r="G5866" s="133">
        <v>8</v>
      </c>
      <c r="H5866" t="s">
        <v>245</v>
      </c>
      <c r="I5866" t="s">
        <v>499</v>
      </c>
      <c r="J5866" t="s">
        <v>261</v>
      </c>
      <c r="K5866" s="327">
        <v>507</v>
      </c>
      <c r="L5866" s="326">
        <v>0.99607002735137939</v>
      </c>
      <c r="N5866" s="327">
        <v>12179</v>
      </c>
      <c r="O5866" s="326">
        <v>0.99282997846603394</v>
      </c>
      <c r="Q5866" s="327">
        <v>122496</v>
      </c>
      <c r="R5866" s="326">
        <v>0.99278998374938965</v>
      </c>
      <c r="S5866" s="325"/>
    </row>
    <row r="5867" spans="1:19" x14ac:dyDescent="0.25">
      <c r="A5867" t="s">
        <v>478</v>
      </c>
      <c r="B5867" t="s">
        <v>284</v>
      </c>
      <c r="C5867" t="s">
        <v>309</v>
      </c>
      <c r="D5867" t="s">
        <v>477</v>
      </c>
      <c r="E5867" t="s">
        <v>223</v>
      </c>
      <c r="F5867" t="s">
        <v>224</v>
      </c>
      <c r="G5867" s="133">
        <v>8</v>
      </c>
      <c r="H5867" t="s">
        <v>245</v>
      </c>
      <c r="I5867" t="s">
        <v>499</v>
      </c>
      <c r="J5867" t="s">
        <v>262</v>
      </c>
      <c r="K5867" s="327">
        <v>2</v>
      </c>
      <c r="L5867" s="326">
        <v>3.9300001226365566E-3</v>
      </c>
      <c r="N5867" s="327">
        <v>88</v>
      </c>
      <c r="O5867" s="326">
        <v>7.1700001135468483E-3</v>
      </c>
      <c r="Q5867" s="327">
        <v>889</v>
      </c>
      <c r="R5867" s="326">
        <v>7.2099999524652958E-3</v>
      </c>
      <c r="S5867" s="325"/>
    </row>
    <row r="5868" spans="1:19" x14ac:dyDescent="0.25">
      <c r="A5868" t="s">
        <v>478</v>
      </c>
      <c r="B5868" t="s">
        <v>284</v>
      </c>
      <c r="C5868" t="s">
        <v>309</v>
      </c>
      <c r="D5868" t="s">
        <v>477</v>
      </c>
      <c r="E5868" t="s">
        <v>223</v>
      </c>
      <c r="F5868" t="s">
        <v>224</v>
      </c>
      <c r="G5868">
        <v>8</v>
      </c>
      <c r="H5868" t="s">
        <v>245</v>
      </c>
      <c r="I5868" t="s">
        <v>578</v>
      </c>
      <c r="J5868" t="s">
        <v>498</v>
      </c>
      <c r="K5868" s="142">
        <v>36</v>
      </c>
      <c r="L5868" s="326">
        <v>7.0730000734329224E-2</v>
      </c>
      <c r="N5868" s="142">
        <v>2713</v>
      </c>
      <c r="O5868" s="326">
        <v>0.2211599946022034</v>
      </c>
      <c r="Q5868" s="142">
        <v>17871</v>
      </c>
      <c r="R5868" s="326">
        <v>0.1448400020599365</v>
      </c>
    </row>
    <row r="5869" spans="1:19" x14ac:dyDescent="0.25">
      <c r="A5869" t="s">
        <v>478</v>
      </c>
      <c r="B5869" t="s">
        <v>284</v>
      </c>
      <c r="C5869" t="s">
        <v>309</v>
      </c>
      <c r="D5869" t="s">
        <v>477</v>
      </c>
      <c r="E5869" t="s">
        <v>223</v>
      </c>
      <c r="F5869" t="s">
        <v>224</v>
      </c>
      <c r="G5869" s="133">
        <v>8</v>
      </c>
      <c r="H5869" t="s">
        <v>245</v>
      </c>
      <c r="I5869" t="s">
        <v>578</v>
      </c>
      <c r="J5869" t="s">
        <v>497</v>
      </c>
      <c r="K5869" s="327">
        <v>84</v>
      </c>
      <c r="L5869" s="326">
        <v>0.16503000259399411</v>
      </c>
      <c r="N5869" s="327">
        <v>2240</v>
      </c>
      <c r="O5869" s="326">
        <v>0.18260000646114349</v>
      </c>
      <c r="Q5869" s="327">
        <v>21943</v>
      </c>
      <c r="R5869" s="326">
        <v>0.17783999443054199</v>
      </c>
      <c r="S5869" s="325"/>
    </row>
    <row r="5870" spans="1:19" x14ac:dyDescent="0.25">
      <c r="A5870" t="s">
        <v>478</v>
      </c>
      <c r="B5870" t="s">
        <v>284</v>
      </c>
      <c r="C5870" t="s">
        <v>309</v>
      </c>
      <c r="D5870" t="s">
        <v>477</v>
      </c>
      <c r="E5870" t="s">
        <v>223</v>
      </c>
      <c r="F5870" t="s">
        <v>224</v>
      </c>
      <c r="G5870" s="133">
        <v>8</v>
      </c>
      <c r="H5870" t="s">
        <v>245</v>
      </c>
      <c r="I5870" t="s">
        <v>578</v>
      </c>
      <c r="J5870" t="s">
        <v>496</v>
      </c>
      <c r="K5870" s="327">
        <v>230</v>
      </c>
      <c r="L5870" s="326">
        <v>0.45186999440193182</v>
      </c>
      <c r="N5870" s="327">
        <v>2633</v>
      </c>
      <c r="O5870" s="326">
        <v>0.21464000642299649</v>
      </c>
      <c r="Q5870" s="327">
        <v>25988</v>
      </c>
      <c r="R5870" s="326">
        <v>0.21062999963760379</v>
      </c>
      <c r="S5870" s="325"/>
    </row>
    <row r="5871" spans="1:19" x14ac:dyDescent="0.25">
      <c r="A5871" t="s">
        <v>478</v>
      </c>
      <c r="B5871" t="s">
        <v>284</v>
      </c>
      <c r="C5871" t="s">
        <v>309</v>
      </c>
      <c r="D5871" t="s">
        <v>477</v>
      </c>
      <c r="E5871" t="s">
        <v>223</v>
      </c>
      <c r="F5871" t="s">
        <v>224</v>
      </c>
      <c r="G5871" s="133">
        <v>8</v>
      </c>
      <c r="H5871" t="s">
        <v>245</v>
      </c>
      <c r="I5871" t="s">
        <v>578</v>
      </c>
      <c r="J5871" t="s">
        <v>495</v>
      </c>
      <c r="K5871" s="327">
        <v>127</v>
      </c>
      <c r="L5871" s="326">
        <v>0.24951000511646271</v>
      </c>
      <c r="N5871" s="327">
        <v>2581</v>
      </c>
      <c r="O5871" s="326">
        <v>0.21040000021457669</v>
      </c>
      <c r="Q5871" s="327">
        <v>27975</v>
      </c>
      <c r="R5871" s="326">
        <v>0.22673000395298001</v>
      </c>
      <c r="S5871" s="325"/>
    </row>
    <row r="5872" spans="1:19" x14ac:dyDescent="0.25">
      <c r="A5872" t="s">
        <v>478</v>
      </c>
      <c r="B5872" t="s">
        <v>284</v>
      </c>
      <c r="C5872" t="s">
        <v>309</v>
      </c>
      <c r="D5872" t="s">
        <v>477</v>
      </c>
      <c r="E5872" t="s">
        <v>223</v>
      </c>
      <c r="F5872" t="s">
        <v>224</v>
      </c>
      <c r="G5872">
        <v>8</v>
      </c>
      <c r="H5872" t="s">
        <v>245</v>
      </c>
      <c r="I5872" t="s">
        <v>578</v>
      </c>
      <c r="J5872" t="s">
        <v>494</v>
      </c>
      <c r="K5872" s="142">
        <v>32</v>
      </c>
      <c r="L5872" s="326">
        <v>6.2870003283023834E-2</v>
      </c>
      <c r="N5872" s="142">
        <v>2100</v>
      </c>
      <c r="O5872" s="326">
        <v>0.1711899936199188</v>
      </c>
      <c r="Q5872" s="142">
        <v>29608</v>
      </c>
      <c r="R5872" s="326">
        <v>0.23995999991893771</v>
      </c>
    </row>
    <row r="5873" spans="1:19" x14ac:dyDescent="0.25">
      <c r="A5873" t="s">
        <v>478</v>
      </c>
      <c r="B5873" t="s">
        <v>284</v>
      </c>
      <c r="C5873" t="s">
        <v>309</v>
      </c>
      <c r="D5873" t="s">
        <v>477</v>
      </c>
      <c r="E5873" t="s">
        <v>223</v>
      </c>
      <c r="F5873" t="s">
        <v>224</v>
      </c>
      <c r="G5873" s="133">
        <v>8</v>
      </c>
      <c r="H5873" t="s">
        <v>245</v>
      </c>
      <c r="I5873" t="s">
        <v>476</v>
      </c>
      <c r="J5873" t="s">
        <v>482</v>
      </c>
      <c r="K5873" s="327">
        <v>394</v>
      </c>
      <c r="L5873" s="326">
        <v>0.77407002449035645</v>
      </c>
      <c r="M5873" s="326">
        <v>0.7943500280380249</v>
      </c>
      <c r="N5873" s="327">
        <v>8908</v>
      </c>
      <c r="O5873" s="326">
        <v>0.72618001699447632</v>
      </c>
      <c r="P5873" s="326">
        <v>0.75383001565933228</v>
      </c>
      <c r="Q5873" s="327">
        <v>91484</v>
      </c>
      <c r="R5873" s="326">
        <v>0.74145001173019409</v>
      </c>
      <c r="S5873" s="325">
        <v>0.77395999431610107</v>
      </c>
    </row>
    <row r="5874" spans="1:19" x14ac:dyDescent="0.25">
      <c r="A5874" t="s">
        <v>478</v>
      </c>
      <c r="B5874" t="s">
        <v>284</v>
      </c>
      <c r="C5874" t="s">
        <v>309</v>
      </c>
      <c r="D5874" t="s">
        <v>477</v>
      </c>
      <c r="E5874" t="s">
        <v>223</v>
      </c>
      <c r="F5874" t="s">
        <v>224</v>
      </c>
      <c r="G5874" s="133">
        <v>8</v>
      </c>
      <c r="H5874" t="s">
        <v>245</v>
      </c>
      <c r="I5874" t="s">
        <v>476</v>
      </c>
      <c r="J5874" t="s">
        <v>481</v>
      </c>
      <c r="K5874" s="327">
        <v>46</v>
      </c>
      <c r="L5874" s="326">
        <v>9.0369999408721924E-2</v>
      </c>
      <c r="M5874" s="326">
        <v>9.2739999294281006E-2</v>
      </c>
      <c r="N5874" s="327">
        <v>1293</v>
      </c>
      <c r="O5874" s="326">
        <v>0.1054000034928322</v>
      </c>
      <c r="P5874" s="326">
        <v>0.10942000150680541</v>
      </c>
      <c r="Q5874" s="327">
        <v>12086</v>
      </c>
      <c r="R5874" s="326">
        <v>9.7949996590614319E-2</v>
      </c>
      <c r="S5874" s="325">
        <v>0.1022500023245811</v>
      </c>
    </row>
    <row r="5875" spans="1:19" x14ac:dyDescent="0.25">
      <c r="A5875" t="s">
        <v>478</v>
      </c>
      <c r="B5875" t="s">
        <v>284</v>
      </c>
      <c r="C5875" t="s">
        <v>309</v>
      </c>
      <c r="D5875" t="s">
        <v>477</v>
      </c>
      <c r="E5875" t="s">
        <v>223</v>
      </c>
      <c r="F5875" t="s">
        <v>224</v>
      </c>
      <c r="G5875" s="133">
        <v>8</v>
      </c>
      <c r="H5875" t="s">
        <v>245</v>
      </c>
      <c r="I5875" t="s">
        <v>476</v>
      </c>
      <c r="J5875" t="s">
        <v>480</v>
      </c>
      <c r="K5875" s="327">
        <v>38</v>
      </c>
      <c r="L5875" s="326">
        <v>7.4660003185272217E-2</v>
      </c>
      <c r="M5875" s="326">
        <v>7.6609998941421509E-2</v>
      </c>
      <c r="N5875" s="327">
        <v>938</v>
      </c>
      <c r="O5875" s="326">
        <v>7.647000253200531E-2</v>
      </c>
      <c r="P5875" s="326">
        <v>7.937999814748764E-2</v>
      </c>
      <c r="Q5875" s="327">
        <v>8487</v>
      </c>
      <c r="R5875" s="326">
        <v>6.8779997527599335E-2</v>
      </c>
      <c r="S5875" s="325">
        <v>7.1800000965595245E-2</v>
      </c>
    </row>
    <row r="5876" spans="1:19" x14ac:dyDescent="0.25">
      <c r="A5876" t="s">
        <v>478</v>
      </c>
      <c r="B5876" t="s">
        <v>284</v>
      </c>
      <c r="C5876" t="s">
        <v>309</v>
      </c>
      <c r="D5876" t="s">
        <v>477</v>
      </c>
      <c r="E5876" t="s">
        <v>223</v>
      </c>
      <c r="F5876" t="s">
        <v>224</v>
      </c>
      <c r="G5876" s="133">
        <v>8</v>
      </c>
      <c r="H5876" t="s">
        <v>245</v>
      </c>
      <c r="I5876" t="s">
        <v>476</v>
      </c>
      <c r="J5876" t="s">
        <v>479</v>
      </c>
      <c r="K5876" s="327">
        <v>13</v>
      </c>
      <c r="L5876" s="326">
        <v>2.553999982774258E-2</v>
      </c>
      <c r="N5876" s="327">
        <v>450</v>
      </c>
      <c r="O5876" s="326">
        <v>3.6680001765489578E-2</v>
      </c>
      <c r="Q5876" s="327">
        <v>5183</v>
      </c>
      <c r="R5876" s="326">
        <v>4.2010001838207238E-2</v>
      </c>
      <c r="S5876" s="325"/>
    </row>
    <row r="5877" spans="1:19" x14ac:dyDescent="0.25">
      <c r="A5877" t="s">
        <v>478</v>
      </c>
      <c r="B5877" t="s">
        <v>284</v>
      </c>
      <c r="C5877" t="s">
        <v>309</v>
      </c>
      <c r="D5877" t="s">
        <v>477</v>
      </c>
      <c r="E5877" t="s">
        <v>223</v>
      </c>
      <c r="F5877" t="s">
        <v>224</v>
      </c>
      <c r="G5877">
        <v>8</v>
      </c>
      <c r="H5877" t="s">
        <v>245</v>
      </c>
      <c r="I5877" t="s">
        <v>476</v>
      </c>
      <c r="J5877" t="s">
        <v>475</v>
      </c>
      <c r="K5877" s="142">
        <v>18</v>
      </c>
      <c r="L5877" s="326">
        <v>3.5360001027584083E-2</v>
      </c>
      <c r="M5877" s="326">
        <v>3.62900011241436E-2</v>
      </c>
      <c r="N5877" s="142">
        <v>678</v>
      </c>
      <c r="O5877" s="326">
        <v>5.5270001292228699E-2</v>
      </c>
      <c r="P5877" s="326">
        <v>5.7369999587535858E-2</v>
      </c>
      <c r="Q5877" s="142">
        <v>6145</v>
      </c>
      <c r="R5877" s="326">
        <v>4.9800001084804528E-2</v>
      </c>
      <c r="S5877" s="326">
        <v>5.1989998668432243E-2</v>
      </c>
    </row>
    <row r="5878" spans="1:19" x14ac:dyDescent="0.25">
      <c r="A5878" t="s">
        <v>478</v>
      </c>
      <c r="B5878" t="s">
        <v>284</v>
      </c>
      <c r="C5878" t="s">
        <v>309</v>
      </c>
      <c r="D5878" t="s">
        <v>477</v>
      </c>
      <c r="E5878" t="s">
        <v>225</v>
      </c>
      <c r="F5878" t="s">
        <v>226</v>
      </c>
      <c r="G5878" s="133">
        <v>4</v>
      </c>
      <c r="H5878" t="s">
        <v>273</v>
      </c>
      <c r="I5878" t="s">
        <v>525</v>
      </c>
      <c r="J5878" t="s">
        <v>530</v>
      </c>
      <c r="K5878" s="327">
        <v>2</v>
      </c>
      <c r="L5878" s="326">
        <v>1.449999981559813E-3</v>
      </c>
      <c r="N5878" s="327">
        <v>17</v>
      </c>
      <c r="O5878" s="326">
        <v>4.8400000669062138E-3</v>
      </c>
      <c r="Q5878" s="327">
        <v>595</v>
      </c>
      <c r="R5878" s="326">
        <v>4.8199999146163464E-3</v>
      </c>
      <c r="S5878" s="325"/>
    </row>
    <row r="5879" spans="1:19" x14ac:dyDescent="0.25">
      <c r="A5879" t="s">
        <v>478</v>
      </c>
      <c r="B5879" t="s">
        <v>284</v>
      </c>
      <c r="C5879" t="s">
        <v>309</v>
      </c>
      <c r="D5879" t="s">
        <v>477</v>
      </c>
      <c r="E5879" t="s">
        <v>225</v>
      </c>
      <c r="F5879" t="s">
        <v>226</v>
      </c>
      <c r="G5879" s="133">
        <v>4</v>
      </c>
      <c r="H5879" t="s">
        <v>273</v>
      </c>
      <c r="I5879" t="s">
        <v>525</v>
      </c>
      <c r="J5879" t="s">
        <v>529</v>
      </c>
      <c r="K5879" s="327">
        <v>29</v>
      </c>
      <c r="L5879" s="326">
        <v>2.0950000733137131E-2</v>
      </c>
      <c r="N5879" s="327">
        <v>108</v>
      </c>
      <c r="O5879" s="326">
        <v>3.0770000070333481E-2</v>
      </c>
      <c r="Q5879" s="327">
        <v>4962</v>
      </c>
      <c r="R5879" s="326">
        <v>4.0219999849796302E-2</v>
      </c>
      <c r="S5879" s="325"/>
    </row>
    <row r="5880" spans="1:19" x14ac:dyDescent="0.25">
      <c r="A5880" t="s">
        <v>478</v>
      </c>
      <c r="B5880" t="s">
        <v>284</v>
      </c>
      <c r="C5880" t="s">
        <v>309</v>
      </c>
      <c r="D5880" t="s">
        <v>477</v>
      </c>
      <c r="E5880" t="s">
        <v>225</v>
      </c>
      <c r="F5880" t="s">
        <v>226</v>
      </c>
      <c r="G5880" s="133">
        <v>4</v>
      </c>
      <c r="H5880" t="s">
        <v>273</v>
      </c>
      <c r="I5880" t="s">
        <v>525</v>
      </c>
      <c r="J5880" t="s">
        <v>528</v>
      </c>
      <c r="K5880" s="327">
        <v>151</v>
      </c>
      <c r="L5880" s="326">
        <v>0.1090999990701675</v>
      </c>
      <c r="N5880" s="327">
        <v>391</v>
      </c>
      <c r="O5880" s="326">
        <v>0.1114000007510185</v>
      </c>
      <c r="Q5880" s="327">
        <v>15699</v>
      </c>
      <c r="R5880" s="326">
        <v>0.12724000215530401</v>
      </c>
      <c r="S5880" s="325"/>
    </row>
    <row r="5881" spans="1:19" x14ac:dyDescent="0.25">
      <c r="A5881" t="s">
        <v>478</v>
      </c>
      <c r="B5881" t="s">
        <v>284</v>
      </c>
      <c r="C5881" t="s">
        <v>309</v>
      </c>
      <c r="D5881" t="s">
        <v>477</v>
      </c>
      <c r="E5881" t="s">
        <v>225</v>
      </c>
      <c r="F5881" t="s">
        <v>226</v>
      </c>
      <c r="G5881" s="133">
        <v>4</v>
      </c>
      <c r="H5881" t="s">
        <v>273</v>
      </c>
      <c r="I5881" t="s">
        <v>525</v>
      </c>
      <c r="J5881" t="s">
        <v>527</v>
      </c>
      <c r="K5881" s="327">
        <v>340</v>
      </c>
      <c r="L5881" s="326">
        <v>0.24566000699996951</v>
      </c>
      <c r="N5881" s="327">
        <v>884</v>
      </c>
      <c r="O5881" s="326">
        <v>0.25185000896453857</v>
      </c>
      <c r="Q5881" s="327">
        <v>30576</v>
      </c>
      <c r="R5881" s="326">
        <v>0.2478100061416626</v>
      </c>
      <c r="S5881" s="325"/>
    </row>
    <row r="5882" spans="1:19" x14ac:dyDescent="0.25">
      <c r="A5882" t="s">
        <v>478</v>
      </c>
      <c r="B5882" t="s">
        <v>284</v>
      </c>
      <c r="C5882" t="s">
        <v>309</v>
      </c>
      <c r="D5882" t="s">
        <v>477</v>
      </c>
      <c r="E5882" t="s">
        <v>225</v>
      </c>
      <c r="F5882" t="s">
        <v>226</v>
      </c>
      <c r="G5882" s="133">
        <v>4</v>
      </c>
      <c r="H5882" t="s">
        <v>273</v>
      </c>
      <c r="I5882" t="s">
        <v>525</v>
      </c>
      <c r="J5882" t="s">
        <v>526</v>
      </c>
      <c r="K5882" s="327">
        <v>410</v>
      </c>
      <c r="L5882" s="326">
        <v>0.29624000191688538</v>
      </c>
      <c r="N5882" s="327">
        <v>933</v>
      </c>
      <c r="O5882" s="326">
        <v>0.26581001281738281</v>
      </c>
      <c r="Q5882" s="327">
        <v>30917</v>
      </c>
      <c r="R5882" s="326">
        <v>0.25056999921798712</v>
      </c>
      <c r="S5882" s="325"/>
    </row>
    <row r="5883" spans="1:19" x14ac:dyDescent="0.25">
      <c r="A5883" t="s">
        <v>478</v>
      </c>
      <c r="B5883" t="s">
        <v>284</v>
      </c>
      <c r="C5883" t="s">
        <v>309</v>
      </c>
      <c r="D5883" t="s">
        <v>477</v>
      </c>
      <c r="E5883" t="s">
        <v>225</v>
      </c>
      <c r="F5883" t="s">
        <v>226</v>
      </c>
      <c r="G5883">
        <v>4</v>
      </c>
      <c r="H5883" t="s">
        <v>273</v>
      </c>
      <c r="I5883" t="s">
        <v>525</v>
      </c>
      <c r="J5883" t="s">
        <v>259</v>
      </c>
      <c r="K5883" s="142">
        <v>275</v>
      </c>
      <c r="L5883" s="326">
        <v>0.19869999587535861</v>
      </c>
      <c r="N5883" s="142">
        <v>688</v>
      </c>
      <c r="O5883" s="326">
        <v>0.19600999355316159</v>
      </c>
      <c r="Q5883" s="142">
        <v>23351</v>
      </c>
      <c r="R5883" s="326">
        <v>0.18925000727176669</v>
      </c>
    </row>
    <row r="5884" spans="1:19" x14ac:dyDescent="0.25">
      <c r="A5884" t="s">
        <v>478</v>
      </c>
      <c r="B5884" t="s">
        <v>284</v>
      </c>
      <c r="C5884" t="s">
        <v>309</v>
      </c>
      <c r="D5884" t="s">
        <v>477</v>
      </c>
      <c r="E5884" t="s">
        <v>225</v>
      </c>
      <c r="F5884" t="s">
        <v>226</v>
      </c>
      <c r="G5884">
        <v>4</v>
      </c>
      <c r="H5884" t="s">
        <v>273</v>
      </c>
      <c r="I5884" t="s">
        <v>525</v>
      </c>
      <c r="J5884" t="s">
        <v>260</v>
      </c>
      <c r="K5884" s="142">
        <v>177</v>
      </c>
      <c r="L5884" s="326">
        <v>0.12789000570774081</v>
      </c>
      <c r="N5884" s="142">
        <v>489</v>
      </c>
      <c r="O5884" s="326">
        <v>0.1393200010061264</v>
      </c>
      <c r="Q5884" s="142">
        <v>17285</v>
      </c>
      <c r="R5884" s="326">
        <v>0.14009000360965729</v>
      </c>
    </row>
    <row r="5885" spans="1:19" x14ac:dyDescent="0.25">
      <c r="A5885" t="s">
        <v>478</v>
      </c>
      <c r="B5885" t="s">
        <v>284</v>
      </c>
      <c r="C5885" t="s">
        <v>309</v>
      </c>
      <c r="D5885" t="s">
        <v>477</v>
      </c>
      <c r="E5885" t="s">
        <v>225</v>
      </c>
      <c r="F5885" t="s">
        <v>226</v>
      </c>
      <c r="G5885">
        <v>4</v>
      </c>
      <c r="H5885" t="s">
        <v>273</v>
      </c>
      <c r="I5885" t="s">
        <v>521</v>
      </c>
      <c r="J5885" t="s">
        <v>524</v>
      </c>
      <c r="K5885" s="142">
        <v>1160</v>
      </c>
      <c r="L5885" s="326">
        <v>0.8381500244140625</v>
      </c>
      <c r="M5885" s="326">
        <v>0.85861998796463013</v>
      </c>
      <c r="N5885" s="142">
        <v>2925</v>
      </c>
      <c r="O5885" s="326">
        <v>0.83332997560501099</v>
      </c>
      <c r="P5885" s="326">
        <v>0.85676997900009155</v>
      </c>
      <c r="Q5885" s="142">
        <v>99716</v>
      </c>
      <c r="R5885" s="326">
        <v>0.80817002058029175</v>
      </c>
      <c r="S5885" s="326">
        <v>0.84360998868942261</v>
      </c>
    </row>
    <row r="5886" spans="1:19" x14ac:dyDescent="0.25">
      <c r="A5886" t="s">
        <v>478</v>
      </c>
      <c r="B5886" t="s">
        <v>284</v>
      </c>
      <c r="C5886" t="s">
        <v>309</v>
      </c>
      <c r="D5886" t="s">
        <v>477</v>
      </c>
      <c r="E5886" t="s">
        <v>225</v>
      </c>
      <c r="F5886" t="s">
        <v>226</v>
      </c>
      <c r="G5886" s="133">
        <v>4</v>
      </c>
      <c r="H5886" t="s">
        <v>273</v>
      </c>
      <c r="I5886" t="s">
        <v>521</v>
      </c>
      <c r="J5886" t="s">
        <v>523</v>
      </c>
      <c r="K5886" s="327">
        <v>118</v>
      </c>
      <c r="L5886" s="326">
        <v>8.5259996354579926E-2</v>
      </c>
      <c r="M5886" s="326">
        <v>8.7339997291564941E-2</v>
      </c>
      <c r="N5886" s="327">
        <v>301</v>
      </c>
      <c r="O5886" s="326">
        <v>8.5749998688697815E-2</v>
      </c>
      <c r="P5886" s="326">
        <v>8.8169999420642853E-2</v>
      </c>
      <c r="Q5886" s="327">
        <v>10969</v>
      </c>
      <c r="R5886" s="326">
        <v>8.8899999856948853E-2</v>
      </c>
      <c r="S5886" s="325">
        <v>9.2799998819828033E-2</v>
      </c>
    </row>
    <row r="5887" spans="1:19" x14ac:dyDescent="0.25">
      <c r="A5887" t="s">
        <v>478</v>
      </c>
      <c r="B5887" t="s">
        <v>284</v>
      </c>
      <c r="C5887" t="s">
        <v>309</v>
      </c>
      <c r="D5887" t="s">
        <v>477</v>
      </c>
      <c r="E5887" t="s">
        <v>225</v>
      </c>
      <c r="F5887" t="s">
        <v>226</v>
      </c>
      <c r="G5887" s="133">
        <v>4</v>
      </c>
      <c r="H5887" t="s">
        <v>273</v>
      </c>
      <c r="I5887" t="s">
        <v>521</v>
      </c>
      <c r="J5887" t="s">
        <v>522</v>
      </c>
      <c r="K5887" s="327">
        <v>73</v>
      </c>
      <c r="L5887" s="326">
        <v>5.2749998867511749E-2</v>
      </c>
      <c r="M5887" s="326">
        <v>5.4030001163482673E-2</v>
      </c>
      <c r="N5887" s="327">
        <v>188</v>
      </c>
      <c r="O5887" s="326">
        <v>5.3559999912977219E-2</v>
      </c>
      <c r="P5887" s="326">
        <v>5.5070001631975167E-2</v>
      </c>
      <c r="Q5887" s="327">
        <v>7517</v>
      </c>
      <c r="R5887" s="326">
        <v>6.0920000076293952E-2</v>
      </c>
      <c r="S5887" s="325">
        <v>6.3589997589588165E-2</v>
      </c>
    </row>
    <row r="5888" spans="1:19" x14ac:dyDescent="0.25">
      <c r="A5888" t="s">
        <v>478</v>
      </c>
      <c r="B5888" t="s">
        <v>284</v>
      </c>
      <c r="C5888" t="s">
        <v>309</v>
      </c>
      <c r="D5888" t="s">
        <v>477</v>
      </c>
      <c r="E5888" t="s">
        <v>225</v>
      </c>
      <c r="F5888" t="s">
        <v>226</v>
      </c>
      <c r="G5888" s="133">
        <v>4</v>
      </c>
      <c r="H5888" t="s">
        <v>273</v>
      </c>
      <c r="I5888" t="s">
        <v>521</v>
      </c>
      <c r="J5888" t="s">
        <v>438</v>
      </c>
      <c r="K5888" s="327">
        <v>33</v>
      </c>
      <c r="L5888" s="326">
        <v>2.384000085294247E-2</v>
      </c>
      <c r="N5888" s="327">
        <v>96</v>
      </c>
      <c r="O5888" s="326">
        <v>2.734999917447567E-2</v>
      </c>
      <c r="Q5888" s="327">
        <v>5183</v>
      </c>
      <c r="R5888" s="326">
        <v>4.2010001838207238E-2</v>
      </c>
      <c r="S5888" s="325"/>
    </row>
    <row r="5889" spans="1:19" x14ac:dyDescent="0.25">
      <c r="A5889" t="s">
        <v>478</v>
      </c>
      <c r="B5889" t="s">
        <v>284</v>
      </c>
      <c r="C5889" t="s">
        <v>309</v>
      </c>
      <c r="D5889" t="s">
        <v>477</v>
      </c>
      <c r="E5889" t="s">
        <v>225</v>
      </c>
      <c r="F5889" t="s">
        <v>226</v>
      </c>
      <c r="G5889" s="133">
        <v>4</v>
      </c>
      <c r="H5889" t="s">
        <v>273</v>
      </c>
      <c r="I5889" t="s">
        <v>517</v>
      </c>
      <c r="J5889" t="s">
        <v>520</v>
      </c>
      <c r="K5889" s="327">
        <v>474</v>
      </c>
      <c r="L5889" s="326">
        <v>0.34248998761177057</v>
      </c>
      <c r="N5889" s="327">
        <v>1214</v>
      </c>
      <c r="O5889" s="326">
        <v>0.34586998820304871</v>
      </c>
      <c r="Q5889" s="327">
        <v>43571</v>
      </c>
      <c r="R5889" s="326">
        <v>0.35313001275062561</v>
      </c>
      <c r="S5889" s="325"/>
    </row>
    <row r="5890" spans="1:19" x14ac:dyDescent="0.25">
      <c r="A5890" t="s">
        <v>478</v>
      </c>
      <c r="B5890" t="s">
        <v>284</v>
      </c>
      <c r="C5890" t="s">
        <v>309</v>
      </c>
      <c r="D5890" t="s">
        <v>477</v>
      </c>
      <c r="E5890" t="s">
        <v>225</v>
      </c>
      <c r="F5890" t="s">
        <v>226</v>
      </c>
      <c r="G5890" s="133">
        <v>4</v>
      </c>
      <c r="H5890" t="s">
        <v>273</v>
      </c>
      <c r="I5890" t="s">
        <v>517</v>
      </c>
      <c r="J5890" t="s">
        <v>519</v>
      </c>
      <c r="K5890" s="327">
        <v>401</v>
      </c>
      <c r="L5890" s="326">
        <v>0.28973999619483948</v>
      </c>
      <c r="N5890" s="327">
        <v>941</v>
      </c>
      <c r="O5890" s="326">
        <v>0.26809000968933111</v>
      </c>
      <c r="Q5890" s="327">
        <v>34904</v>
      </c>
      <c r="R5890" s="326">
        <v>0.28288999199867249</v>
      </c>
      <c r="S5890" s="325"/>
    </row>
    <row r="5891" spans="1:19" x14ac:dyDescent="0.25">
      <c r="A5891" t="s">
        <v>478</v>
      </c>
      <c r="B5891" t="s">
        <v>284</v>
      </c>
      <c r="C5891" t="s">
        <v>309</v>
      </c>
      <c r="D5891" t="s">
        <v>477</v>
      </c>
      <c r="E5891" t="s">
        <v>225</v>
      </c>
      <c r="F5891" t="s">
        <v>226</v>
      </c>
      <c r="G5891" s="133">
        <v>4</v>
      </c>
      <c r="H5891" t="s">
        <v>273</v>
      </c>
      <c r="I5891" t="s">
        <v>517</v>
      </c>
      <c r="J5891" t="s">
        <v>518</v>
      </c>
      <c r="K5891" s="327">
        <v>509</v>
      </c>
      <c r="L5891" s="326">
        <v>0.3677699863910675</v>
      </c>
      <c r="N5891" s="327">
        <v>1355</v>
      </c>
      <c r="O5891" s="326">
        <v>0.38604000210762018</v>
      </c>
      <c r="Q5891" s="327">
        <v>44910</v>
      </c>
      <c r="R5891" s="326">
        <v>0.3639799952507019</v>
      </c>
      <c r="S5891" s="325"/>
    </row>
    <row r="5892" spans="1:19" x14ac:dyDescent="0.25">
      <c r="A5892" t="s">
        <v>478</v>
      </c>
      <c r="B5892" t="s">
        <v>284</v>
      </c>
      <c r="C5892" t="s">
        <v>309</v>
      </c>
      <c r="D5892" t="s">
        <v>477</v>
      </c>
      <c r="E5892" t="s">
        <v>225</v>
      </c>
      <c r="F5892" t="s">
        <v>226</v>
      </c>
      <c r="G5892" s="133">
        <v>4</v>
      </c>
      <c r="H5892" t="s">
        <v>273</v>
      </c>
      <c r="I5892" t="s">
        <v>513</v>
      </c>
      <c r="J5892" t="s">
        <v>516</v>
      </c>
      <c r="K5892" s="327">
        <v>53</v>
      </c>
      <c r="L5892" s="326">
        <v>3.8290001451969147E-2</v>
      </c>
      <c r="M5892" s="326">
        <v>3.9289999753236771E-2</v>
      </c>
      <c r="N5892" s="327">
        <v>120</v>
      </c>
      <c r="O5892" s="326">
        <v>3.4189999103546143E-2</v>
      </c>
      <c r="P5892" s="326">
        <v>3.7700001150369637E-2</v>
      </c>
      <c r="Q5892" s="327">
        <v>4179</v>
      </c>
      <c r="R5892" s="326">
        <v>3.3870000392198563E-2</v>
      </c>
      <c r="S5892" s="325">
        <v>3.8320001214742661E-2</v>
      </c>
    </row>
    <row r="5893" spans="1:19" x14ac:dyDescent="0.25">
      <c r="A5893" t="s">
        <v>478</v>
      </c>
      <c r="B5893" t="s">
        <v>284</v>
      </c>
      <c r="C5893" t="s">
        <v>309</v>
      </c>
      <c r="D5893" t="s">
        <v>477</v>
      </c>
      <c r="E5893" t="s">
        <v>225</v>
      </c>
      <c r="F5893" t="s">
        <v>226</v>
      </c>
      <c r="G5893" s="133">
        <v>4</v>
      </c>
      <c r="H5893" t="s">
        <v>273</v>
      </c>
      <c r="I5893" t="s">
        <v>513</v>
      </c>
      <c r="J5893" t="s">
        <v>515</v>
      </c>
      <c r="K5893" s="327">
        <v>154</v>
      </c>
      <c r="L5893" s="326">
        <v>0.1112700030207634</v>
      </c>
      <c r="M5893" s="326">
        <v>0.1141600012779236</v>
      </c>
      <c r="N5893" s="327">
        <v>322</v>
      </c>
      <c r="O5893" s="326">
        <v>9.1739997267723083E-2</v>
      </c>
      <c r="P5893" s="326">
        <v>0.1011599972844124</v>
      </c>
      <c r="Q5893" s="327">
        <v>13286</v>
      </c>
      <c r="R5893" s="326">
        <v>0.1076800003647804</v>
      </c>
      <c r="S5893" s="325">
        <v>0.12182000279426571</v>
      </c>
    </row>
    <row r="5894" spans="1:19" x14ac:dyDescent="0.25">
      <c r="A5894" t="s">
        <v>478</v>
      </c>
      <c r="B5894" t="s">
        <v>284</v>
      </c>
      <c r="C5894" t="s">
        <v>309</v>
      </c>
      <c r="D5894" t="s">
        <v>477</v>
      </c>
      <c r="E5894" t="s">
        <v>225</v>
      </c>
      <c r="F5894" t="s">
        <v>226</v>
      </c>
      <c r="G5894" s="133">
        <v>4</v>
      </c>
      <c r="H5894" t="s">
        <v>273</v>
      </c>
      <c r="I5894" t="s">
        <v>513</v>
      </c>
      <c r="J5894" t="s">
        <v>514</v>
      </c>
      <c r="K5894" s="327">
        <v>1142</v>
      </c>
      <c r="L5894" s="326">
        <v>0.82513999938964844</v>
      </c>
      <c r="M5894" s="326">
        <v>0.84654998779296875</v>
      </c>
      <c r="N5894" s="327">
        <v>2741</v>
      </c>
      <c r="O5894" s="326">
        <v>0.78091001510620117</v>
      </c>
      <c r="P5894" s="326">
        <v>0.86114001274108887</v>
      </c>
      <c r="Q5894" s="327">
        <v>91601</v>
      </c>
      <c r="R5894" s="326">
        <v>0.74239999055862427</v>
      </c>
      <c r="S5894" s="325">
        <v>0.83986997604370117</v>
      </c>
    </row>
    <row r="5895" spans="1:19" x14ac:dyDescent="0.25">
      <c r="A5895" t="s">
        <v>478</v>
      </c>
      <c r="B5895" t="s">
        <v>284</v>
      </c>
      <c r="C5895" t="s">
        <v>309</v>
      </c>
      <c r="D5895" t="s">
        <v>477</v>
      </c>
      <c r="E5895" t="s">
        <v>225</v>
      </c>
      <c r="F5895" t="s">
        <v>226</v>
      </c>
      <c r="G5895" s="133">
        <v>4</v>
      </c>
      <c r="H5895" t="s">
        <v>273</v>
      </c>
      <c r="I5895" t="s">
        <v>513</v>
      </c>
      <c r="J5895" t="s">
        <v>512</v>
      </c>
      <c r="K5895" s="327">
        <v>35</v>
      </c>
      <c r="L5895" s="326">
        <v>2.5289999321103099E-2</v>
      </c>
      <c r="N5895" s="327">
        <v>327</v>
      </c>
      <c r="O5895" s="326">
        <v>9.3160003423690796E-2</v>
      </c>
      <c r="Q5895" s="327">
        <v>14319</v>
      </c>
      <c r="R5895" s="326">
        <v>0.11604999750852581</v>
      </c>
      <c r="S5895" s="325"/>
    </row>
    <row r="5896" spans="1:19" x14ac:dyDescent="0.25">
      <c r="A5896" t="s">
        <v>478</v>
      </c>
      <c r="B5896" t="s">
        <v>284</v>
      </c>
      <c r="C5896" t="s">
        <v>309</v>
      </c>
      <c r="D5896" t="s">
        <v>477</v>
      </c>
      <c r="E5896" t="s">
        <v>225</v>
      </c>
      <c r="F5896" t="s">
        <v>226</v>
      </c>
      <c r="G5896" s="133">
        <v>4</v>
      </c>
      <c r="H5896" t="s">
        <v>273</v>
      </c>
      <c r="I5896" t="s">
        <v>575</v>
      </c>
      <c r="J5896" t="s">
        <v>511</v>
      </c>
      <c r="K5896" s="327">
        <v>6</v>
      </c>
      <c r="L5896" s="326">
        <v>4.3399999849498272E-3</v>
      </c>
      <c r="M5896" s="326">
        <v>4.8699998296797284E-3</v>
      </c>
      <c r="N5896" s="327">
        <v>14</v>
      </c>
      <c r="O5896" s="326">
        <v>3.9900001138448724E-3</v>
      </c>
      <c r="P5896" s="326">
        <v>4.4100000523030758E-3</v>
      </c>
      <c r="Q5896" s="327">
        <v>5100</v>
      </c>
      <c r="R5896" s="326">
        <v>4.1329998522996902E-2</v>
      </c>
      <c r="S5896" s="325">
        <v>4.4070001691579819E-2</v>
      </c>
    </row>
    <row r="5897" spans="1:19" x14ac:dyDescent="0.25">
      <c r="A5897" t="s">
        <v>478</v>
      </c>
      <c r="B5897" t="s">
        <v>284</v>
      </c>
      <c r="C5897" t="s">
        <v>309</v>
      </c>
      <c r="D5897" t="s">
        <v>477</v>
      </c>
      <c r="E5897" t="s">
        <v>225</v>
      </c>
      <c r="F5897" t="s">
        <v>226</v>
      </c>
      <c r="G5897" s="133">
        <v>4</v>
      </c>
      <c r="H5897" t="s">
        <v>273</v>
      </c>
      <c r="I5897" t="s">
        <v>575</v>
      </c>
      <c r="J5897" t="s">
        <v>510</v>
      </c>
      <c r="K5897" s="327">
        <v>2</v>
      </c>
      <c r="L5897" s="326">
        <v>1.449999981559813E-3</v>
      </c>
      <c r="M5897" s="326">
        <v>1.6199999954551461E-3</v>
      </c>
      <c r="N5897" s="327">
        <v>7</v>
      </c>
      <c r="O5897" s="326">
        <v>1.9900000188499689E-3</v>
      </c>
      <c r="P5897" s="326">
        <v>2.199999988079071E-3</v>
      </c>
      <c r="Q5897" s="327">
        <v>2781</v>
      </c>
      <c r="R5897" s="326">
        <v>2.2539999336004261E-2</v>
      </c>
      <c r="S5897" s="325">
        <v>2.4029999971389771E-2</v>
      </c>
    </row>
    <row r="5898" spans="1:19" x14ac:dyDescent="0.25">
      <c r="A5898" t="s">
        <v>478</v>
      </c>
      <c r="B5898" t="s">
        <v>284</v>
      </c>
      <c r="C5898" t="s">
        <v>309</v>
      </c>
      <c r="D5898" t="s">
        <v>477</v>
      </c>
      <c r="E5898" t="s">
        <v>225</v>
      </c>
      <c r="F5898" t="s">
        <v>226</v>
      </c>
      <c r="G5898">
        <v>4</v>
      </c>
      <c r="H5898" t="s">
        <v>273</v>
      </c>
      <c r="I5898" t="s">
        <v>575</v>
      </c>
      <c r="J5898" t="s">
        <v>509</v>
      </c>
      <c r="K5898" s="142">
        <v>2</v>
      </c>
      <c r="L5898" s="326">
        <v>1.449999981559813E-3</v>
      </c>
      <c r="M5898" s="326">
        <v>1.6199999954551461E-3</v>
      </c>
      <c r="N5898" s="142">
        <v>9</v>
      </c>
      <c r="O5898" s="326">
        <v>2.55999993532896E-3</v>
      </c>
      <c r="P5898" s="326">
        <v>2.829999895766377E-3</v>
      </c>
      <c r="Q5898" s="142">
        <v>909</v>
      </c>
      <c r="R5898" s="326">
        <v>7.3699997738003731E-3</v>
      </c>
      <c r="S5898" s="326">
        <v>7.8499997034668922E-3</v>
      </c>
    </row>
    <row r="5899" spans="1:19" x14ac:dyDescent="0.25">
      <c r="A5899" t="s">
        <v>478</v>
      </c>
      <c r="B5899" t="s">
        <v>284</v>
      </c>
      <c r="C5899" t="s">
        <v>309</v>
      </c>
      <c r="D5899" t="s">
        <v>477</v>
      </c>
      <c r="E5899" t="s">
        <v>225</v>
      </c>
      <c r="F5899" t="s">
        <v>226</v>
      </c>
      <c r="G5899" s="133">
        <v>4</v>
      </c>
      <c r="H5899" t="s">
        <v>273</v>
      </c>
      <c r="I5899" t="s">
        <v>575</v>
      </c>
      <c r="J5899" t="s">
        <v>508</v>
      </c>
      <c r="K5899" s="327">
        <v>7</v>
      </c>
      <c r="L5899" s="326">
        <v>5.0599998794496059E-3</v>
      </c>
      <c r="M5899" s="326">
        <v>5.6799999438226223E-3</v>
      </c>
      <c r="N5899" s="327">
        <v>26</v>
      </c>
      <c r="O5899" s="326">
        <v>7.4100000783801079E-3</v>
      </c>
      <c r="P5899" s="326">
        <v>8.1900004297494888E-3</v>
      </c>
      <c r="Q5899" s="327">
        <v>2219</v>
      </c>
      <c r="R5899" s="326">
        <v>1.7980000004172329E-2</v>
      </c>
      <c r="S5899" s="325">
        <v>1.9169999286532399E-2</v>
      </c>
    </row>
    <row r="5900" spans="1:19" x14ac:dyDescent="0.25">
      <c r="A5900" t="s">
        <v>478</v>
      </c>
      <c r="B5900" t="s">
        <v>284</v>
      </c>
      <c r="C5900" t="s">
        <v>309</v>
      </c>
      <c r="D5900" t="s">
        <v>477</v>
      </c>
      <c r="E5900" t="s">
        <v>225</v>
      </c>
      <c r="F5900" t="s">
        <v>226</v>
      </c>
      <c r="G5900">
        <v>4</v>
      </c>
      <c r="H5900" t="s">
        <v>273</v>
      </c>
      <c r="I5900" t="s">
        <v>575</v>
      </c>
      <c r="J5900" t="s">
        <v>438</v>
      </c>
      <c r="K5900" s="142">
        <v>151</v>
      </c>
      <c r="L5900" s="326">
        <v>0.1090999990701675</v>
      </c>
      <c r="N5900" s="142">
        <v>334</v>
      </c>
      <c r="O5900" s="326">
        <v>9.5160000026226044E-2</v>
      </c>
      <c r="Q5900" s="142">
        <v>7648</v>
      </c>
      <c r="R5900" s="326">
        <v>6.1980001628398902E-2</v>
      </c>
    </row>
    <row r="5901" spans="1:19" x14ac:dyDescent="0.25">
      <c r="A5901" t="s">
        <v>478</v>
      </c>
      <c r="B5901" t="s">
        <v>284</v>
      </c>
      <c r="C5901" t="s">
        <v>309</v>
      </c>
      <c r="D5901" t="s">
        <v>477</v>
      </c>
      <c r="E5901" t="s">
        <v>225</v>
      </c>
      <c r="F5901" t="s">
        <v>226</v>
      </c>
      <c r="G5901">
        <v>4</v>
      </c>
      <c r="H5901" t="s">
        <v>273</v>
      </c>
      <c r="I5901" t="s">
        <v>575</v>
      </c>
      <c r="J5901" t="s">
        <v>507</v>
      </c>
      <c r="K5901" s="142">
        <v>1216</v>
      </c>
      <c r="L5901" s="326">
        <v>0.87861001491546631</v>
      </c>
      <c r="M5901" s="326">
        <v>0.98620998859405518</v>
      </c>
      <c r="N5901" s="142">
        <v>3120</v>
      </c>
      <c r="O5901" s="326">
        <v>0.88889002799987793</v>
      </c>
      <c r="P5901" s="326">
        <v>0.98237001895904541</v>
      </c>
      <c r="Q5901" s="142">
        <v>104728</v>
      </c>
      <c r="R5901" s="326">
        <v>0.84878998994827271</v>
      </c>
      <c r="S5901" s="326">
        <v>0.90487998723983765</v>
      </c>
    </row>
    <row r="5902" spans="1:19" x14ac:dyDescent="0.25">
      <c r="A5902" t="s">
        <v>478</v>
      </c>
      <c r="B5902" t="s">
        <v>284</v>
      </c>
      <c r="C5902" t="s">
        <v>309</v>
      </c>
      <c r="D5902" t="s">
        <v>477</v>
      </c>
      <c r="E5902" t="s">
        <v>225</v>
      </c>
      <c r="F5902" t="s">
        <v>226</v>
      </c>
      <c r="G5902">
        <v>4</v>
      </c>
      <c r="H5902" t="s">
        <v>273</v>
      </c>
      <c r="I5902" t="s">
        <v>576</v>
      </c>
      <c r="J5902" t="s">
        <v>485</v>
      </c>
      <c r="K5902" s="142">
        <v>0</v>
      </c>
      <c r="L5902" s="326">
        <v>0</v>
      </c>
      <c r="N5902" s="142">
        <v>0</v>
      </c>
      <c r="O5902" s="326">
        <v>0</v>
      </c>
      <c r="Q5902" s="142">
        <v>2</v>
      </c>
      <c r="R5902" s="326">
        <v>1.99999994947575E-5</v>
      </c>
      <c r="S5902" s="326">
        <v>0.5</v>
      </c>
    </row>
    <row r="5903" spans="1:19" x14ac:dyDescent="0.25">
      <c r="A5903" t="s">
        <v>478</v>
      </c>
      <c r="B5903" t="s">
        <v>284</v>
      </c>
      <c r="C5903" t="s">
        <v>309</v>
      </c>
      <c r="D5903" t="s">
        <v>477</v>
      </c>
      <c r="E5903" t="s">
        <v>225</v>
      </c>
      <c r="F5903" t="s">
        <v>226</v>
      </c>
      <c r="G5903" s="133">
        <v>4</v>
      </c>
      <c r="H5903" t="s">
        <v>273</v>
      </c>
      <c r="I5903" t="s">
        <v>576</v>
      </c>
      <c r="J5903" t="s">
        <v>484</v>
      </c>
      <c r="K5903" s="327">
        <v>0</v>
      </c>
      <c r="L5903" s="326">
        <v>0</v>
      </c>
      <c r="N5903" s="327">
        <v>0</v>
      </c>
      <c r="O5903" s="326">
        <v>0</v>
      </c>
      <c r="Q5903" s="327">
        <v>2</v>
      </c>
      <c r="R5903" s="326">
        <v>1.99999994947575E-5</v>
      </c>
      <c r="S5903" s="325">
        <v>0.5</v>
      </c>
    </row>
    <row r="5904" spans="1:19" x14ac:dyDescent="0.25">
      <c r="A5904" t="s">
        <v>478</v>
      </c>
      <c r="B5904" t="s">
        <v>284</v>
      </c>
      <c r="C5904" t="s">
        <v>309</v>
      </c>
      <c r="D5904" t="s">
        <v>477</v>
      </c>
      <c r="E5904" t="s">
        <v>225</v>
      </c>
      <c r="F5904" t="s">
        <v>226</v>
      </c>
      <c r="G5904">
        <v>4</v>
      </c>
      <c r="H5904" t="s">
        <v>273</v>
      </c>
      <c r="I5904" t="s">
        <v>576</v>
      </c>
      <c r="J5904" t="s">
        <v>438</v>
      </c>
      <c r="K5904" s="142">
        <v>1384</v>
      </c>
      <c r="L5904" s="326">
        <v>1</v>
      </c>
      <c r="N5904" s="142">
        <v>3510</v>
      </c>
      <c r="O5904" s="326">
        <v>1</v>
      </c>
      <c r="Q5904" s="142">
        <v>123381</v>
      </c>
      <c r="R5904" s="326">
        <v>0.99997001886367798</v>
      </c>
    </row>
    <row r="5905" spans="1:19" x14ac:dyDescent="0.25">
      <c r="A5905" t="s">
        <v>478</v>
      </c>
      <c r="B5905" t="s">
        <v>284</v>
      </c>
      <c r="C5905" t="s">
        <v>309</v>
      </c>
      <c r="D5905" t="s">
        <v>477</v>
      </c>
      <c r="E5905" t="s">
        <v>225</v>
      </c>
      <c r="F5905" t="s">
        <v>226</v>
      </c>
      <c r="G5905" s="133">
        <v>4</v>
      </c>
      <c r="H5905" t="s">
        <v>273</v>
      </c>
      <c r="I5905" t="s">
        <v>504</v>
      </c>
      <c r="J5905" t="s">
        <v>506</v>
      </c>
      <c r="K5905" s="327">
        <v>35</v>
      </c>
      <c r="L5905" s="326">
        <v>2.5289999321103099E-2</v>
      </c>
      <c r="N5905" s="327">
        <v>327</v>
      </c>
      <c r="O5905" s="326">
        <v>9.3160003423690796E-2</v>
      </c>
      <c r="Q5905" s="327">
        <v>14319</v>
      </c>
      <c r="R5905" s="326">
        <v>0.11604999750852581</v>
      </c>
      <c r="S5905" s="325"/>
    </row>
    <row r="5906" spans="1:19" x14ac:dyDescent="0.25">
      <c r="A5906" t="s">
        <v>478</v>
      </c>
      <c r="B5906" t="s">
        <v>284</v>
      </c>
      <c r="C5906" t="s">
        <v>309</v>
      </c>
      <c r="D5906" t="s">
        <v>477</v>
      </c>
      <c r="E5906" t="s">
        <v>225</v>
      </c>
      <c r="F5906" t="s">
        <v>226</v>
      </c>
      <c r="G5906" s="133">
        <v>4</v>
      </c>
      <c r="H5906" t="s">
        <v>273</v>
      </c>
      <c r="I5906" t="s">
        <v>504</v>
      </c>
      <c r="J5906" t="s">
        <v>424</v>
      </c>
      <c r="K5906" s="327">
        <v>154</v>
      </c>
      <c r="L5906" s="326">
        <v>0.1112700030207634</v>
      </c>
      <c r="M5906" s="326">
        <v>0.1141600012779236</v>
      </c>
      <c r="N5906" s="327">
        <v>322</v>
      </c>
      <c r="O5906" s="326">
        <v>9.1739997267723083E-2</v>
      </c>
      <c r="P5906" s="326">
        <v>0.1011599972844124</v>
      </c>
      <c r="Q5906" s="327">
        <v>13286</v>
      </c>
      <c r="R5906" s="326">
        <v>0.1076800003647804</v>
      </c>
      <c r="S5906" s="325">
        <v>0.12182000279426571</v>
      </c>
    </row>
    <row r="5907" spans="1:19" x14ac:dyDescent="0.25">
      <c r="A5907" t="s">
        <v>478</v>
      </c>
      <c r="B5907" t="s">
        <v>284</v>
      </c>
      <c r="C5907" t="s">
        <v>309</v>
      </c>
      <c r="D5907" t="s">
        <v>477</v>
      </c>
      <c r="E5907" t="s">
        <v>225</v>
      </c>
      <c r="F5907" t="s">
        <v>226</v>
      </c>
      <c r="G5907" s="133">
        <v>4</v>
      </c>
      <c r="H5907" t="s">
        <v>273</v>
      </c>
      <c r="I5907" t="s">
        <v>504</v>
      </c>
      <c r="J5907" t="s">
        <v>455</v>
      </c>
      <c r="K5907" s="327">
        <v>520</v>
      </c>
      <c r="L5907" s="326">
        <v>0.37571999430656428</v>
      </c>
      <c r="M5907" s="326">
        <v>0.38547000288963318</v>
      </c>
      <c r="N5907" s="327">
        <v>1348</v>
      </c>
      <c r="O5907" s="326">
        <v>0.38405001163482672</v>
      </c>
      <c r="P5907" s="326">
        <v>0.42350000143051147</v>
      </c>
      <c r="Q5907" s="327">
        <v>43045</v>
      </c>
      <c r="R5907" s="326">
        <v>0.34887000918388372</v>
      </c>
      <c r="S5907" s="325">
        <v>0.39467000961303711</v>
      </c>
    </row>
    <row r="5908" spans="1:19" x14ac:dyDescent="0.25">
      <c r="A5908" t="s">
        <v>478</v>
      </c>
      <c r="B5908" t="s">
        <v>284</v>
      </c>
      <c r="C5908" t="s">
        <v>309</v>
      </c>
      <c r="D5908" t="s">
        <v>477</v>
      </c>
      <c r="E5908" t="s">
        <v>225</v>
      </c>
      <c r="F5908" t="s">
        <v>226</v>
      </c>
      <c r="G5908">
        <v>4</v>
      </c>
      <c r="H5908" t="s">
        <v>273</v>
      </c>
      <c r="I5908" t="s">
        <v>504</v>
      </c>
      <c r="J5908" t="s">
        <v>505</v>
      </c>
      <c r="K5908" s="142">
        <v>546</v>
      </c>
      <c r="L5908" s="326">
        <v>0.39451000094413757</v>
      </c>
      <c r="M5908" s="326">
        <v>0.40474000573158259</v>
      </c>
      <c r="N5908" s="142">
        <v>1235</v>
      </c>
      <c r="O5908" s="326">
        <v>0.3518500030040741</v>
      </c>
      <c r="P5908" s="326">
        <v>0.3880000114440918</v>
      </c>
      <c r="Q5908" s="142">
        <v>42835</v>
      </c>
      <c r="R5908" s="326">
        <v>0.34716999530792242</v>
      </c>
      <c r="S5908" s="326">
        <v>0.39274001121521002</v>
      </c>
    </row>
    <row r="5909" spans="1:19" x14ac:dyDescent="0.25">
      <c r="A5909" t="s">
        <v>478</v>
      </c>
      <c r="B5909" t="s">
        <v>284</v>
      </c>
      <c r="C5909" t="s">
        <v>309</v>
      </c>
      <c r="D5909" t="s">
        <v>477</v>
      </c>
      <c r="E5909" t="s">
        <v>225</v>
      </c>
      <c r="F5909" t="s">
        <v>226</v>
      </c>
      <c r="G5909" s="133">
        <v>4</v>
      </c>
      <c r="H5909" t="s">
        <v>273</v>
      </c>
      <c r="I5909" t="s">
        <v>504</v>
      </c>
      <c r="J5909" t="s">
        <v>503</v>
      </c>
      <c r="K5909" s="327">
        <v>129</v>
      </c>
      <c r="L5909" s="326">
        <v>9.3209996819496155E-2</v>
      </c>
      <c r="M5909" s="326">
        <v>9.5629997551441193E-2</v>
      </c>
      <c r="N5909" s="327">
        <v>278</v>
      </c>
      <c r="O5909" s="326">
        <v>7.9199999570846558E-2</v>
      </c>
      <c r="P5909" s="326">
        <v>8.7339997291564941E-2</v>
      </c>
      <c r="Q5909" s="327">
        <v>9900</v>
      </c>
      <c r="R5909" s="326">
        <v>8.0239996314048767E-2</v>
      </c>
      <c r="S5909" s="325">
        <v>9.0769998729228973E-2</v>
      </c>
    </row>
    <row r="5910" spans="1:19" x14ac:dyDescent="0.25">
      <c r="A5910" t="s">
        <v>478</v>
      </c>
      <c r="B5910" t="s">
        <v>284</v>
      </c>
      <c r="C5910" t="s">
        <v>309</v>
      </c>
      <c r="D5910" t="s">
        <v>477</v>
      </c>
      <c r="E5910" t="s">
        <v>225</v>
      </c>
      <c r="F5910" t="s">
        <v>226</v>
      </c>
      <c r="G5910">
        <v>4</v>
      </c>
      <c r="H5910" t="s">
        <v>273</v>
      </c>
      <c r="I5910" t="s">
        <v>501</v>
      </c>
      <c r="J5910" t="s">
        <v>502</v>
      </c>
      <c r="K5910" s="142">
        <v>35</v>
      </c>
      <c r="L5910" s="326">
        <v>2.5289999321103099E-2</v>
      </c>
      <c r="N5910" s="142">
        <v>327</v>
      </c>
      <c r="O5910" s="326">
        <v>9.3160003423690796E-2</v>
      </c>
      <c r="Q5910" s="142">
        <v>14319</v>
      </c>
      <c r="R5910" s="326">
        <v>0.11604999750852581</v>
      </c>
    </row>
    <row r="5911" spans="1:19" x14ac:dyDescent="0.25">
      <c r="A5911" t="s">
        <v>478</v>
      </c>
      <c r="B5911" t="s">
        <v>284</v>
      </c>
      <c r="C5911" t="s">
        <v>309</v>
      </c>
      <c r="D5911" t="s">
        <v>477</v>
      </c>
      <c r="E5911" t="s">
        <v>225</v>
      </c>
      <c r="F5911" t="s">
        <v>226</v>
      </c>
      <c r="G5911" s="133">
        <v>4</v>
      </c>
      <c r="H5911" t="s">
        <v>273</v>
      </c>
      <c r="I5911" t="s">
        <v>501</v>
      </c>
      <c r="J5911" t="s">
        <v>500</v>
      </c>
      <c r="K5911" s="327">
        <v>1349</v>
      </c>
      <c r="L5911" s="326">
        <v>0.97470998764038086</v>
      </c>
      <c r="M5911" s="326">
        <v>1</v>
      </c>
      <c r="N5911" s="327">
        <v>3183</v>
      </c>
      <c r="O5911" s="326">
        <v>0.90684002637863159</v>
      </c>
      <c r="P5911" s="326">
        <v>1</v>
      </c>
      <c r="Q5911" s="327">
        <v>109066</v>
      </c>
      <c r="R5911" s="326">
        <v>0.88394999504089355</v>
      </c>
      <c r="S5911" s="325">
        <v>1</v>
      </c>
    </row>
    <row r="5912" spans="1:19" x14ac:dyDescent="0.25">
      <c r="A5912" t="s">
        <v>478</v>
      </c>
      <c r="B5912" t="s">
        <v>284</v>
      </c>
      <c r="C5912" t="s">
        <v>309</v>
      </c>
      <c r="D5912" t="s">
        <v>477</v>
      </c>
      <c r="E5912" t="s">
        <v>225</v>
      </c>
      <c r="F5912" t="s">
        <v>226</v>
      </c>
      <c r="G5912">
        <v>4</v>
      </c>
      <c r="H5912" t="s">
        <v>273</v>
      </c>
      <c r="I5912" t="s">
        <v>577</v>
      </c>
      <c r="J5912" t="s">
        <v>493</v>
      </c>
      <c r="K5912" s="142">
        <v>445</v>
      </c>
      <c r="L5912" s="326">
        <v>0.32153001427650452</v>
      </c>
      <c r="N5912" s="142">
        <v>1709</v>
      </c>
      <c r="O5912" s="326">
        <v>0.48688998818397522</v>
      </c>
      <c r="Q5912" s="142">
        <v>45663</v>
      </c>
      <c r="R5912" s="326">
        <v>0.37009000778198242</v>
      </c>
    </row>
    <row r="5913" spans="1:19" x14ac:dyDescent="0.25">
      <c r="A5913" t="s">
        <v>478</v>
      </c>
      <c r="B5913" t="s">
        <v>284</v>
      </c>
      <c r="C5913" t="s">
        <v>309</v>
      </c>
      <c r="D5913" t="s">
        <v>477</v>
      </c>
      <c r="E5913" t="s">
        <v>225</v>
      </c>
      <c r="F5913" t="s">
        <v>226</v>
      </c>
      <c r="G5913">
        <v>4</v>
      </c>
      <c r="H5913" t="s">
        <v>273</v>
      </c>
      <c r="I5913" t="s">
        <v>577</v>
      </c>
      <c r="J5913" t="s">
        <v>492</v>
      </c>
      <c r="K5913" s="142">
        <v>833</v>
      </c>
      <c r="L5913" s="326">
        <v>0.60188001394271851</v>
      </c>
      <c r="M5913" s="326">
        <v>0.88710999488830566</v>
      </c>
      <c r="N5913" s="142">
        <v>1615</v>
      </c>
      <c r="O5913" s="326">
        <v>0.46011000871658331</v>
      </c>
      <c r="P5913" s="326">
        <v>0.89671999216079712</v>
      </c>
      <c r="Q5913" s="142">
        <v>63272</v>
      </c>
      <c r="R5913" s="326">
        <v>0.51279997825622559</v>
      </c>
      <c r="S5913" s="326">
        <v>0.81407999992370605</v>
      </c>
    </row>
    <row r="5914" spans="1:19" x14ac:dyDescent="0.25">
      <c r="A5914" t="s">
        <v>478</v>
      </c>
      <c r="B5914" t="s">
        <v>284</v>
      </c>
      <c r="C5914" t="s">
        <v>309</v>
      </c>
      <c r="D5914" t="s">
        <v>477</v>
      </c>
      <c r="E5914" t="s">
        <v>225</v>
      </c>
      <c r="F5914" t="s">
        <v>226</v>
      </c>
      <c r="G5914">
        <v>4</v>
      </c>
      <c r="H5914" t="s">
        <v>273</v>
      </c>
      <c r="I5914" t="s">
        <v>577</v>
      </c>
      <c r="J5914" t="s">
        <v>491</v>
      </c>
      <c r="K5914" s="142">
        <v>79</v>
      </c>
      <c r="L5914" s="326">
        <v>5.7080000638961792E-2</v>
      </c>
      <c r="M5914" s="326">
        <v>8.4129996597766876E-2</v>
      </c>
      <c r="N5914" s="142">
        <v>143</v>
      </c>
      <c r="O5914" s="326">
        <v>4.07399982213974E-2</v>
      </c>
      <c r="P5914" s="326">
        <v>7.9400002956390381E-2</v>
      </c>
      <c r="Q5914" s="142">
        <v>9186</v>
      </c>
      <c r="R5914" s="326">
        <v>7.4450001120567322E-2</v>
      </c>
      <c r="S5914" s="326">
        <v>0.11818999797105791</v>
      </c>
    </row>
    <row r="5915" spans="1:19" x14ac:dyDescent="0.25">
      <c r="A5915" t="s">
        <v>478</v>
      </c>
      <c r="B5915" t="s">
        <v>284</v>
      </c>
      <c r="C5915" t="s">
        <v>309</v>
      </c>
      <c r="D5915" t="s">
        <v>477</v>
      </c>
      <c r="E5915" t="s">
        <v>225</v>
      </c>
      <c r="F5915" t="s">
        <v>226</v>
      </c>
      <c r="G5915" s="133">
        <v>4</v>
      </c>
      <c r="H5915" t="s">
        <v>273</v>
      </c>
      <c r="I5915" t="s">
        <v>577</v>
      </c>
      <c r="J5915" t="s">
        <v>490</v>
      </c>
      <c r="K5915" s="327">
        <v>11</v>
      </c>
      <c r="L5915" s="326">
        <v>7.9500004649162292E-3</v>
      </c>
      <c r="M5915" s="326">
        <v>1.1710000224411489E-2</v>
      </c>
      <c r="N5915" s="327">
        <v>22</v>
      </c>
      <c r="O5915" s="326">
        <v>6.2699997797608384E-3</v>
      </c>
      <c r="P5915" s="326">
        <v>1.2219999916851521E-2</v>
      </c>
      <c r="Q5915" s="327">
        <v>3071</v>
      </c>
      <c r="R5915" s="326">
        <v>2.489000000059605E-2</v>
      </c>
      <c r="S5915" s="325">
        <v>3.9510000497102737E-2</v>
      </c>
    </row>
    <row r="5916" spans="1:19" x14ac:dyDescent="0.25">
      <c r="A5916" t="s">
        <v>478</v>
      </c>
      <c r="B5916" t="s">
        <v>284</v>
      </c>
      <c r="C5916" t="s">
        <v>309</v>
      </c>
      <c r="D5916" t="s">
        <v>477</v>
      </c>
      <c r="E5916" t="s">
        <v>225</v>
      </c>
      <c r="F5916" t="s">
        <v>226</v>
      </c>
      <c r="G5916" s="133">
        <v>4</v>
      </c>
      <c r="H5916" t="s">
        <v>273</v>
      </c>
      <c r="I5916" t="s">
        <v>577</v>
      </c>
      <c r="J5916" t="s">
        <v>489</v>
      </c>
      <c r="K5916" s="327">
        <v>14</v>
      </c>
      <c r="L5916" s="326">
        <v>1.011999975889921E-2</v>
      </c>
      <c r="M5916" s="326">
        <v>1.491000037640333E-2</v>
      </c>
      <c r="N5916" s="327">
        <v>19</v>
      </c>
      <c r="O5916" s="326">
        <v>5.4100002162158489E-3</v>
      </c>
      <c r="P5916" s="326">
        <v>1.054999977350235E-2</v>
      </c>
      <c r="Q5916" s="327">
        <v>1819</v>
      </c>
      <c r="R5916" s="326">
        <v>1.473999954760075E-2</v>
      </c>
      <c r="S5916" s="325">
        <v>2.339999936521053E-2</v>
      </c>
    </row>
    <row r="5917" spans="1:19" x14ac:dyDescent="0.25">
      <c r="A5917" t="s">
        <v>478</v>
      </c>
      <c r="B5917" t="s">
        <v>284</v>
      </c>
      <c r="C5917" t="s">
        <v>309</v>
      </c>
      <c r="D5917" t="s">
        <v>477</v>
      </c>
      <c r="E5917" t="s">
        <v>225</v>
      </c>
      <c r="F5917" t="s">
        <v>226</v>
      </c>
      <c r="G5917" s="133">
        <v>4</v>
      </c>
      <c r="H5917" t="s">
        <v>273</v>
      </c>
      <c r="I5917" t="s">
        <v>577</v>
      </c>
      <c r="J5917" t="s">
        <v>488</v>
      </c>
      <c r="K5917" s="327">
        <v>2</v>
      </c>
      <c r="L5917" s="326">
        <v>1.449999981559813E-3</v>
      </c>
      <c r="M5917" s="326">
        <v>2.129999920725822E-3</v>
      </c>
      <c r="N5917" s="327">
        <v>2</v>
      </c>
      <c r="O5917" s="326">
        <v>5.6999997468665242E-4</v>
      </c>
      <c r="P5917" s="326">
        <v>1.109999953769147E-3</v>
      </c>
      <c r="Q5917" s="327">
        <v>374</v>
      </c>
      <c r="R5917" s="326">
        <v>3.03000002168119E-3</v>
      </c>
      <c r="S5917" s="325">
        <v>4.8099998384714127E-3</v>
      </c>
    </row>
    <row r="5918" spans="1:19" x14ac:dyDescent="0.25">
      <c r="A5918" t="s">
        <v>478</v>
      </c>
      <c r="B5918" t="s">
        <v>284</v>
      </c>
      <c r="C5918" t="s">
        <v>309</v>
      </c>
      <c r="D5918" t="s">
        <v>477</v>
      </c>
      <c r="E5918" t="s">
        <v>225</v>
      </c>
      <c r="F5918" t="s">
        <v>226</v>
      </c>
      <c r="G5918" s="133">
        <v>4</v>
      </c>
      <c r="H5918" t="s">
        <v>273</v>
      </c>
      <c r="I5918" t="s">
        <v>499</v>
      </c>
      <c r="J5918" t="s">
        <v>261</v>
      </c>
      <c r="K5918" s="327">
        <v>1378</v>
      </c>
      <c r="L5918" s="326">
        <v>0.99566000699996948</v>
      </c>
      <c r="N5918" s="327">
        <v>3493</v>
      </c>
      <c r="O5918" s="326">
        <v>0.99515998363494873</v>
      </c>
      <c r="Q5918" s="327">
        <v>122496</v>
      </c>
      <c r="R5918" s="326">
        <v>0.99278998374938965</v>
      </c>
      <c r="S5918" s="325"/>
    </row>
    <row r="5919" spans="1:19" x14ac:dyDescent="0.25">
      <c r="A5919" t="s">
        <v>478</v>
      </c>
      <c r="B5919" t="s">
        <v>284</v>
      </c>
      <c r="C5919" t="s">
        <v>309</v>
      </c>
      <c r="D5919" t="s">
        <v>477</v>
      </c>
      <c r="E5919" t="s">
        <v>225</v>
      </c>
      <c r="F5919" t="s">
        <v>226</v>
      </c>
      <c r="G5919">
        <v>4</v>
      </c>
      <c r="H5919" t="s">
        <v>273</v>
      </c>
      <c r="I5919" t="s">
        <v>499</v>
      </c>
      <c r="J5919" t="s">
        <v>262</v>
      </c>
      <c r="K5919" s="142">
        <v>6</v>
      </c>
      <c r="L5919" s="326">
        <v>4.3399999849498272E-3</v>
      </c>
      <c r="N5919" s="142">
        <v>17</v>
      </c>
      <c r="O5919" s="326">
        <v>4.8400000669062138E-3</v>
      </c>
      <c r="Q5919" s="142">
        <v>889</v>
      </c>
      <c r="R5919" s="326">
        <v>7.2099999524652958E-3</v>
      </c>
    </row>
    <row r="5920" spans="1:19" x14ac:dyDescent="0.25">
      <c r="A5920" t="s">
        <v>478</v>
      </c>
      <c r="B5920" t="s">
        <v>284</v>
      </c>
      <c r="C5920" t="s">
        <v>309</v>
      </c>
      <c r="D5920" t="s">
        <v>477</v>
      </c>
      <c r="E5920" t="s">
        <v>225</v>
      </c>
      <c r="F5920" t="s">
        <v>226</v>
      </c>
      <c r="G5920" s="133">
        <v>4</v>
      </c>
      <c r="H5920" t="s">
        <v>273</v>
      </c>
      <c r="I5920" t="s">
        <v>578</v>
      </c>
      <c r="J5920" t="s">
        <v>498</v>
      </c>
      <c r="K5920" s="327">
        <v>77</v>
      </c>
      <c r="L5920" s="326">
        <v>5.5640000849962228E-2</v>
      </c>
      <c r="N5920" s="327">
        <v>508</v>
      </c>
      <c r="O5920" s="326">
        <v>0.14473000168800351</v>
      </c>
      <c r="Q5920" s="327">
        <v>17871</v>
      </c>
      <c r="R5920" s="326">
        <v>0.1448400020599365</v>
      </c>
      <c r="S5920" s="325"/>
    </row>
    <row r="5921" spans="1:19" x14ac:dyDescent="0.25">
      <c r="A5921" t="s">
        <v>478</v>
      </c>
      <c r="B5921" t="s">
        <v>284</v>
      </c>
      <c r="C5921" t="s">
        <v>309</v>
      </c>
      <c r="D5921" t="s">
        <v>477</v>
      </c>
      <c r="E5921" t="s">
        <v>225</v>
      </c>
      <c r="F5921" t="s">
        <v>226</v>
      </c>
      <c r="G5921" s="133">
        <v>4</v>
      </c>
      <c r="H5921" t="s">
        <v>273</v>
      </c>
      <c r="I5921" t="s">
        <v>578</v>
      </c>
      <c r="J5921" t="s">
        <v>497</v>
      </c>
      <c r="K5921" s="327">
        <v>137</v>
      </c>
      <c r="L5921" s="326">
        <v>9.8990000784397125E-2</v>
      </c>
      <c r="N5921" s="327">
        <v>516</v>
      </c>
      <c r="O5921" s="326">
        <v>0.14700999855995181</v>
      </c>
      <c r="Q5921" s="327">
        <v>21943</v>
      </c>
      <c r="R5921" s="326">
        <v>0.17783999443054199</v>
      </c>
      <c r="S5921" s="325"/>
    </row>
    <row r="5922" spans="1:19" x14ac:dyDescent="0.25">
      <c r="A5922" t="s">
        <v>478</v>
      </c>
      <c r="B5922" t="s">
        <v>284</v>
      </c>
      <c r="C5922" t="s">
        <v>309</v>
      </c>
      <c r="D5922" t="s">
        <v>477</v>
      </c>
      <c r="E5922" t="s">
        <v>225</v>
      </c>
      <c r="F5922" t="s">
        <v>226</v>
      </c>
      <c r="G5922" s="133">
        <v>4</v>
      </c>
      <c r="H5922" t="s">
        <v>273</v>
      </c>
      <c r="I5922" t="s">
        <v>578</v>
      </c>
      <c r="J5922" t="s">
        <v>496</v>
      </c>
      <c r="K5922" s="327">
        <v>314</v>
      </c>
      <c r="L5922" s="326">
        <v>0.22687999904155731</v>
      </c>
      <c r="N5922" s="327">
        <v>716</v>
      </c>
      <c r="O5922" s="326">
        <v>0.20398999750614169</v>
      </c>
      <c r="Q5922" s="327">
        <v>25988</v>
      </c>
      <c r="R5922" s="326">
        <v>0.21062999963760379</v>
      </c>
      <c r="S5922" s="325"/>
    </row>
    <row r="5923" spans="1:19" x14ac:dyDescent="0.25">
      <c r="A5923" t="s">
        <v>478</v>
      </c>
      <c r="B5923" t="s">
        <v>284</v>
      </c>
      <c r="C5923" t="s">
        <v>309</v>
      </c>
      <c r="D5923" t="s">
        <v>477</v>
      </c>
      <c r="E5923" t="s">
        <v>225</v>
      </c>
      <c r="F5923" t="s">
        <v>226</v>
      </c>
      <c r="G5923" s="133">
        <v>4</v>
      </c>
      <c r="H5923" t="s">
        <v>273</v>
      </c>
      <c r="I5923" t="s">
        <v>578</v>
      </c>
      <c r="J5923" t="s">
        <v>495</v>
      </c>
      <c r="K5923" s="327">
        <v>361</v>
      </c>
      <c r="L5923" s="326">
        <v>0.26083999872207642</v>
      </c>
      <c r="N5923" s="327">
        <v>857</v>
      </c>
      <c r="O5923" s="326">
        <v>0.244159996509552</v>
      </c>
      <c r="Q5923" s="327">
        <v>27975</v>
      </c>
      <c r="R5923" s="326">
        <v>0.22673000395298001</v>
      </c>
      <c r="S5923" s="325"/>
    </row>
    <row r="5924" spans="1:19" x14ac:dyDescent="0.25">
      <c r="A5924" t="s">
        <v>478</v>
      </c>
      <c r="B5924" t="s">
        <v>284</v>
      </c>
      <c r="C5924" t="s">
        <v>309</v>
      </c>
      <c r="D5924" t="s">
        <v>477</v>
      </c>
      <c r="E5924" t="s">
        <v>225</v>
      </c>
      <c r="F5924" t="s">
        <v>226</v>
      </c>
      <c r="G5924">
        <v>4</v>
      </c>
      <c r="H5924" t="s">
        <v>273</v>
      </c>
      <c r="I5924" t="s">
        <v>578</v>
      </c>
      <c r="J5924" t="s">
        <v>494</v>
      </c>
      <c r="K5924" s="142">
        <v>495</v>
      </c>
      <c r="L5924" s="326">
        <v>0.35765999555587769</v>
      </c>
      <c r="N5924" s="142">
        <v>913</v>
      </c>
      <c r="O5924" s="326">
        <v>0.26010999083518982</v>
      </c>
      <c r="Q5924" s="142">
        <v>29608</v>
      </c>
      <c r="R5924" s="326">
        <v>0.23995999991893771</v>
      </c>
    </row>
    <row r="5925" spans="1:19" x14ac:dyDescent="0.25">
      <c r="A5925" t="s">
        <v>478</v>
      </c>
      <c r="B5925" t="s">
        <v>284</v>
      </c>
      <c r="C5925" t="s">
        <v>309</v>
      </c>
      <c r="D5925" t="s">
        <v>477</v>
      </c>
      <c r="E5925" t="s">
        <v>225</v>
      </c>
      <c r="F5925" t="s">
        <v>226</v>
      </c>
      <c r="G5925" s="133">
        <v>4</v>
      </c>
      <c r="H5925" t="s">
        <v>273</v>
      </c>
      <c r="I5925" t="s">
        <v>476</v>
      </c>
      <c r="J5925" t="s">
        <v>482</v>
      </c>
      <c r="K5925" s="327">
        <v>1089</v>
      </c>
      <c r="L5925" s="326">
        <v>0.7868499755859375</v>
      </c>
      <c r="M5925" s="326">
        <v>0.80607002973556519</v>
      </c>
      <c r="N5925" s="327">
        <v>2692</v>
      </c>
      <c r="O5925" s="326">
        <v>0.76695001125335693</v>
      </c>
      <c r="P5925" s="326">
        <v>0.78851997852325439</v>
      </c>
      <c r="Q5925" s="327">
        <v>91484</v>
      </c>
      <c r="R5925" s="326">
        <v>0.74145001173019409</v>
      </c>
      <c r="S5925" s="325">
        <v>0.77395999431610107</v>
      </c>
    </row>
    <row r="5926" spans="1:19" x14ac:dyDescent="0.25">
      <c r="A5926" t="s">
        <v>478</v>
      </c>
      <c r="B5926" t="s">
        <v>284</v>
      </c>
      <c r="C5926" t="s">
        <v>309</v>
      </c>
      <c r="D5926" t="s">
        <v>477</v>
      </c>
      <c r="E5926" t="s">
        <v>225</v>
      </c>
      <c r="F5926" t="s">
        <v>226</v>
      </c>
      <c r="G5926" s="133">
        <v>4</v>
      </c>
      <c r="H5926" t="s">
        <v>273</v>
      </c>
      <c r="I5926" t="s">
        <v>476</v>
      </c>
      <c r="J5926" t="s">
        <v>481</v>
      </c>
      <c r="K5926" s="327">
        <v>118</v>
      </c>
      <c r="L5926" s="326">
        <v>8.5259996354579926E-2</v>
      </c>
      <c r="M5926" s="326">
        <v>8.7339997291564941E-2</v>
      </c>
      <c r="N5926" s="327">
        <v>316</v>
      </c>
      <c r="O5926" s="326">
        <v>9.0029999613761902E-2</v>
      </c>
      <c r="P5926" s="326">
        <v>9.2560000717639923E-2</v>
      </c>
      <c r="Q5926" s="327">
        <v>12086</v>
      </c>
      <c r="R5926" s="326">
        <v>9.7949996590614319E-2</v>
      </c>
      <c r="S5926" s="325">
        <v>0.1022500023245811</v>
      </c>
    </row>
    <row r="5927" spans="1:19" x14ac:dyDescent="0.25">
      <c r="A5927" t="s">
        <v>478</v>
      </c>
      <c r="B5927" t="s">
        <v>284</v>
      </c>
      <c r="C5927" t="s">
        <v>309</v>
      </c>
      <c r="D5927" t="s">
        <v>477</v>
      </c>
      <c r="E5927" t="s">
        <v>225</v>
      </c>
      <c r="F5927" t="s">
        <v>226</v>
      </c>
      <c r="G5927" s="133">
        <v>4</v>
      </c>
      <c r="H5927" t="s">
        <v>273</v>
      </c>
      <c r="I5927" t="s">
        <v>476</v>
      </c>
      <c r="J5927" t="s">
        <v>480</v>
      </c>
      <c r="K5927" s="327">
        <v>87</v>
      </c>
      <c r="L5927" s="326">
        <v>6.2859997153282166E-2</v>
      </c>
      <c r="M5927" s="326">
        <v>6.4400002360343933E-2</v>
      </c>
      <c r="N5927" s="327">
        <v>242</v>
      </c>
      <c r="O5927" s="326">
        <v>6.8949997425079346E-2</v>
      </c>
      <c r="P5927" s="326">
        <v>7.0880003273487091E-2</v>
      </c>
      <c r="Q5927" s="327">
        <v>8487</v>
      </c>
      <c r="R5927" s="326">
        <v>6.8779997527599335E-2</v>
      </c>
      <c r="S5927" s="325">
        <v>7.1800000965595245E-2</v>
      </c>
    </row>
    <row r="5928" spans="1:19" x14ac:dyDescent="0.25">
      <c r="A5928" t="s">
        <v>478</v>
      </c>
      <c r="B5928" t="s">
        <v>284</v>
      </c>
      <c r="C5928" t="s">
        <v>309</v>
      </c>
      <c r="D5928" t="s">
        <v>477</v>
      </c>
      <c r="E5928" t="s">
        <v>225</v>
      </c>
      <c r="F5928" t="s">
        <v>226</v>
      </c>
      <c r="G5928" s="133">
        <v>4</v>
      </c>
      <c r="H5928" t="s">
        <v>273</v>
      </c>
      <c r="I5928" t="s">
        <v>476</v>
      </c>
      <c r="J5928" t="s">
        <v>479</v>
      </c>
      <c r="K5928" s="327">
        <v>33</v>
      </c>
      <c r="L5928" s="326">
        <v>2.384000085294247E-2</v>
      </c>
      <c r="N5928" s="327">
        <v>96</v>
      </c>
      <c r="O5928" s="326">
        <v>2.734999917447567E-2</v>
      </c>
      <c r="Q5928" s="327">
        <v>5183</v>
      </c>
      <c r="R5928" s="326">
        <v>4.2010001838207238E-2</v>
      </c>
      <c r="S5928" s="325"/>
    </row>
    <row r="5929" spans="1:19" x14ac:dyDescent="0.25">
      <c r="A5929" t="s">
        <v>478</v>
      </c>
      <c r="B5929" t="s">
        <v>284</v>
      </c>
      <c r="C5929" t="s">
        <v>309</v>
      </c>
      <c r="D5929" t="s">
        <v>477</v>
      </c>
      <c r="E5929" t="s">
        <v>225</v>
      </c>
      <c r="F5929" t="s">
        <v>226</v>
      </c>
      <c r="G5929" s="133">
        <v>4</v>
      </c>
      <c r="H5929" t="s">
        <v>273</v>
      </c>
      <c r="I5929" t="s">
        <v>476</v>
      </c>
      <c r="J5929" t="s">
        <v>475</v>
      </c>
      <c r="K5929" s="327">
        <v>57</v>
      </c>
      <c r="L5929" s="326">
        <v>4.1179999709129327E-2</v>
      </c>
      <c r="M5929" s="326">
        <v>4.2190000414848328E-2</v>
      </c>
      <c r="N5929" s="327">
        <v>164</v>
      </c>
      <c r="O5929" s="326">
        <v>4.6720001846551902E-2</v>
      </c>
      <c r="P5929" s="326">
        <v>4.8039998859167099E-2</v>
      </c>
      <c r="Q5929" s="327">
        <v>6145</v>
      </c>
      <c r="R5929" s="326">
        <v>4.9800001084804528E-2</v>
      </c>
      <c r="S5929" s="325">
        <v>5.1989998668432243E-2</v>
      </c>
    </row>
    <row r="5930" spans="1:19" x14ac:dyDescent="0.25">
      <c r="A5930" t="s">
        <v>478</v>
      </c>
      <c r="B5930" t="s">
        <v>311</v>
      </c>
      <c r="C5930" t="s">
        <v>309</v>
      </c>
      <c r="D5930" t="s">
        <v>477</v>
      </c>
      <c r="E5930" t="s">
        <v>329</v>
      </c>
      <c r="F5930" t="s">
        <v>312</v>
      </c>
      <c r="G5930" s="133">
        <v>22</v>
      </c>
      <c r="H5930" t="s">
        <v>477</v>
      </c>
      <c r="I5930" t="s">
        <v>525</v>
      </c>
      <c r="J5930" t="s">
        <v>530</v>
      </c>
      <c r="K5930" s="327">
        <v>5</v>
      </c>
      <c r="L5930" s="326">
        <v>4.0199998766183853E-3</v>
      </c>
      <c r="N5930" s="327">
        <v>20</v>
      </c>
      <c r="O5930" s="326">
        <v>2.8899998869746919E-3</v>
      </c>
      <c r="Q5930" s="327">
        <v>20</v>
      </c>
      <c r="R5930" s="326">
        <v>2.8899998869746919E-3</v>
      </c>
      <c r="S5930" s="325"/>
    </row>
    <row r="5931" spans="1:19" x14ac:dyDescent="0.25">
      <c r="A5931" t="s">
        <v>478</v>
      </c>
      <c r="B5931" t="s">
        <v>311</v>
      </c>
      <c r="C5931" t="s">
        <v>309</v>
      </c>
      <c r="D5931" t="s">
        <v>477</v>
      </c>
      <c r="E5931" t="s">
        <v>329</v>
      </c>
      <c r="F5931" t="s">
        <v>312</v>
      </c>
      <c r="G5931">
        <v>22</v>
      </c>
      <c r="H5931" t="s">
        <v>477</v>
      </c>
      <c r="I5931" t="s">
        <v>525</v>
      </c>
      <c r="J5931" t="s">
        <v>529</v>
      </c>
      <c r="K5931" s="142">
        <v>42</v>
      </c>
      <c r="L5931" s="326">
        <v>3.3789999783039093E-2</v>
      </c>
      <c r="N5931" s="142">
        <v>203</v>
      </c>
      <c r="O5931" s="326">
        <v>2.9360000044107441E-2</v>
      </c>
      <c r="Q5931" s="142">
        <v>203</v>
      </c>
      <c r="R5931" s="326">
        <v>2.9360000044107441E-2</v>
      </c>
    </row>
    <row r="5932" spans="1:19" x14ac:dyDescent="0.25">
      <c r="A5932" t="s">
        <v>478</v>
      </c>
      <c r="B5932" t="s">
        <v>311</v>
      </c>
      <c r="C5932" t="s">
        <v>309</v>
      </c>
      <c r="D5932" t="s">
        <v>477</v>
      </c>
      <c r="E5932" t="s">
        <v>329</v>
      </c>
      <c r="F5932" t="s">
        <v>312</v>
      </c>
      <c r="G5932" s="133">
        <v>22</v>
      </c>
      <c r="H5932" t="s">
        <v>477</v>
      </c>
      <c r="I5932" t="s">
        <v>525</v>
      </c>
      <c r="J5932" t="s">
        <v>528</v>
      </c>
      <c r="K5932" s="327">
        <v>124</v>
      </c>
      <c r="L5932" s="326">
        <v>9.9760003387928009E-2</v>
      </c>
      <c r="N5932" s="327">
        <v>693</v>
      </c>
      <c r="O5932" s="326">
        <v>0.1002200022339821</v>
      </c>
      <c r="Q5932" s="327">
        <v>693</v>
      </c>
      <c r="R5932" s="326">
        <v>0.1002200022339821</v>
      </c>
      <c r="S5932" s="325"/>
    </row>
    <row r="5933" spans="1:19" x14ac:dyDescent="0.25">
      <c r="A5933" t="s">
        <v>478</v>
      </c>
      <c r="B5933" t="s">
        <v>311</v>
      </c>
      <c r="C5933" t="s">
        <v>309</v>
      </c>
      <c r="D5933" t="s">
        <v>477</v>
      </c>
      <c r="E5933" t="s">
        <v>329</v>
      </c>
      <c r="F5933" t="s">
        <v>312</v>
      </c>
      <c r="G5933" s="133">
        <v>22</v>
      </c>
      <c r="H5933" t="s">
        <v>477</v>
      </c>
      <c r="I5933" t="s">
        <v>525</v>
      </c>
      <c r="J5933" t="s">
        <v>527</v>
      </c>
      <c r="K5933" s="327">
        <v>311</v>
      </c>
      <c r="L5933" s="326">
        <v>0.25020000338554382</v>
      </c>
      <c r="N5933" s="327">
        <v>1698</v>
      </c>
      <c r="O5933" s="326">
        <v>0.2455500066280365</v>
      </c>
      <c r="Q5933" s="327">
        <v>1698</v>
      </c>
      <c r="R5933" s="326">
        <v>0.2455500066280365</v>
      </c>
      <c r="S5933" s="325"/>
    </row>
    <row r="5934" spans="1:19" x14ac:dyDescent="0.25">
      <c r="A5934" t="s">
        <v>478</v>
      </c>
      <c r="B5934" t="s">
        <v>311</v>
      </c>
      <c r="C5934" t="s">
        <v>309</v>
      </c>
      <c r="D5934" t="s">
        <v>477</v>
      </c>
      <c r="E5934" t="s">
        <v>329</v>
      </c>
      <c r="F5934" t="s">
        <v>312</v>
      </c>
      <c r="G5934" s="133">
        <v>22</v>
      </c>
      <c r="H5934" t="s">
        <v>477</v>
      </c>
      <c r="I5934" t="s">
        <v>525</v>
      </c>
      <c r="J5934" t="s">
        <v>526</v>
      </c>
      <c r="K5934" s="327">
        <v>300</v>
      </c>
      <c r="L5934" s="326">
        <v>0.24134999513626099</v>
      </c>
      <c r="N5934" s="327">
        <v>1758</v>
      </c>
      <c r="O5934" s="326">
        <v>0.25422999262809748</v>
      </c>
      <c r="Q5934" s="327">
        <v>1758</v>
      </c>
      <c r="R5934" s="326">
        <v>0.25422999262809748</v>
      </c>
      <c r="S5934" s="325"/>
    </row>
    <row r="5935" spans="1:19" x14ac:dyDescent="0.25">
      <c r="A5935" t="s">
        <v>478</v>
      </c>
      <c r="B5935" t="s">
        <v>311</v>
      </c>
      <c r="C5935" t="s">
        <v>309</v>
      </c>
      <c r="D5935" t="s">
        <v>477</v>
      </c>
      <c r="E5935" t="s">
        <v>329</v>
      </c>
      <c r="F5935" t="s">
        <v>312</v>
      </c>
      <c r="G5935" s="133">
        <v>22</v>
      </c>
      <c r="H5935" t="s">
        <v>477</v>
      </c>
      <c r="I5935" t="s">
        <v>525</v>
      </c>
      <c r="J5935" t="s">
        <v>259</v>
      </c>
      <c r="K5935" s="327">
        <v>256</v>
      </c>
      <c r="L5935" s="326">
        <v>0.20595000684261319</v>
      </c>
      <c r="N5935" s="327">
        <v>1489</v>
      </c>
      <c r="O5935" s="326">
        <v>0.21533000469207761</v>
      </c>
      <c r="Q5935" s="327">
        <v>1489</v>
      </c>
      <c r="R5935" s="326">
        <v>0.21533000469207761</v>
      </c>
      <c r="S5935" s="325"/>
    </row>
    <row r="5936" spans="1:19" x14ac:dyDescent="0.25">
      <c r="A5936" t="s">
        <v>478</v>
      </c>
      <c r="B5936" t="s">
        <v>311</v>
      </c>
      <c r="C5936" t="s">
        <v>309</v>
      </c>
      <c r="D5936" t="s">
        <v>477</v>
      </c>
      <c r="E5936" t="s">
        <v>329</v>
      </c>
      <c r="F5936" t="s">
        <v>312</v>
      </c>
      <c r="G5936" s="133">
        <v>22</v>
      </c>
      <c r="H5936" t="s">
        <v>477</v>
      </c>
      <c r="I5936" t="s">
        <v>525</v>
      </c>
      <c r="J5936" t="s">
        <v>260</v>
      </c>
      <c r="K5936" s="327">
        <v>205</v>
      </c>
      <c r="L5936" s="326">
        <v>0.16492000222206121</v>
      </c>
      <c r="N5936" s="327">
        <v>1054</v>
      </c>
      <c r="O5936" s="326">
        <v>0.15241999924182889</v>
      </c>
      <c r="Q5936" s="327">
        <v>1054</v>
      </c>
      <c r="R5936" s="326">
        <v>0.15241999924182889</v>
      </c>
      <c r="S5936" s="325"/>
    </row>
    <row r="5937" spans="1:19" x14ac:dyDescent="0.25">
      <c r="A5937" t="s">
        <v>478</v>
      </c>
      <c r="B5937" t="s">
        <v>311</v>
      </c>
      <c r="C5937" t="s">
        <v>309</v>
      </c>
      <c r="D5937" t="s">
        <v>477</v>
      </c>
      <c r="E5937" t="s">
        <v>329</v>
      </c>
      <c r="F5937" t="s">
        <v>312</v>
      </c>
      <c r="G5937" s="133">
        <v>22</v>
      </c>
      <c r="H5937" t="s">
        <v>477</v>
      </c>
      <c r="I5937" t="s">
        <v>521</v>
      </c>
      <c r="J5937" t="s">
        <v>524</v>
      </c>
      <c r="K5937" s="327">
        <v>1042</v>
      </c>
      <c r="L5937" s="326">
        <v>0.83828997611999512</v>
      </c>
      <c r="M5937" s="326">
        <v>0.86616998910903931</v>
      </c>
      <c r="N5937" s="327">
        <v>5853</v>
      </c>
      <c r="O5937" s="326">
        <v>0.84641999006271362</v>
      </c>
      <c r="P5937" s="326">
        <v>0.86994999647140503</v>
      </c>
      <c r="Q5937" s="327">
        <v>5853</v>
      </c>
      <c r="R5937" s="326">
        <v>0.84641999006271362</v>
      </c>
      <c r="S5937" s="325">
        <v>0.86994999647140503</v>
      </c>
    </row>
    <row r="5938" spans="1:19" x14ac:dyDescent="0.25">
      <c r="A5938" t="s">
        <v>478</v>
      </c>
      <c r="B5938" t="s">
        <v>311</v>
      </c>
      <c r="C5938" t="s">
        <v>309</v>
      </c>
      <c r="D5938" t="s">
        <v>477</v>
      </c>
      <c r="E5938" t="s">
        <v>329</v>
      </c>
      <c r="F5938" t="s">
        <v>312</v>
      </c>
      <c r="G5938" s="133">
        <v>22</v>
      </c>
      <c r="H5938" t="s">
        <v>477</v>
      </c>
      <c r="I5938" t="s">
        <v>521</v>
      </c>
      <c r="J5938" t="s">
        <v>523</v>
      </c>
      <c r="K5938" s="327">
        <v>94</v>
      </c>
      <c r="L5938" s="326">
        <v>7.5620003044605255E-2</v>
      </c>
      <c r="M5938" s="326">
        <v>7.8139998018741608E-2</v>
      </c>
      <c r="N5938" s="327">
        <v>544</v>
      </c>
      <c r="O5938" s="326">
        <v>7.8670002520084381E-2</v>
      </c>
      <c r="P5938" s="326">
        <v>8.0859996378421783E-2</v>
      </c>
      <c r="Q5938" s="327">
        <v>544</v>
      </c>
      <c r="R5938" s="326">
        <v>7.8670002520084381E-2</v>
      </c>
      <c r="S5938" s="325">
        <v>8.0859996378421783E-2</v>
      </c>
    </row>
    <row r="5939" spans="1:19" x14ac:dyDescent="0.25">
      <c r="A5939" t="s">
        <v>478</v>
      </c>
      <c r="B5939" t="s">
        <v>311</v>
      </c>
      <c r="C5939" t="s">
        <v>309</v>
      </c>
      <c r="D5939" t="s">
        <v>477</v>
      </c>
      <c r="E5939" t="s">
        <v>329</v>
      </c>
      <c r="F5939" t="s">
        <v>312</v>
      </c>
      <c r="G5939" s="133">
        <v>22</v>
      </c>
      <c r="H5939" t="s">
        <v>477</v>
      </c>
      <c r="I5939" t="s">
        <v>521</v>
      </c>
      <c r="J5939" t="s">
        <v>522</v>
      </c>
      <c r="K5939" s="327">
        <v>67</v>
      </c>
      <c r="L5939" s="326">
        <v>5.3899999707937241E-2</v>
      </c>
      <c r="M5939" s="326">
        <v>5.569000169634819E-2</v>
      </c>
      <c r="N5939" s="327">
        <v>331</v>
      </c>
      <c r="O5939" s="326">
        <v>4.7869998961687088E-2</v>
      </c>
      <c r="P5939" s="326">
        <v>4.9199998378753662E-2</v>
      </c>
      <c r="Q5939" s="327">
        <v>331</v>
      </c>
      <c r="R5939" s="326">
        <v>4.7869998961687088E-2</v>
      </c>
      <c r="S5939" s="325">
        <v>4.9199998378753662E-2</v>
      </c>
    </row>
    <row r="5940" spans="1:19" x14ac:dyDescent="0.25">
      <c r="A5940" t="s">
        <v>478</v>
      </c>
      <c r="B5940" t="s">
        <v>311</v>
      </c>
      <c r="C5940" t="s">
        <v>309</v>
      </c>
      <c r="D5940" t="s">
        <v>477</v>
      </c>
      <c r="E5940" t="s">
        <v>329</v>
      </c>
      <c r="F5940" t="s">
        <v>312</v>
      </c>
      <c r="G5940" s="133">
        <v>22</v>
      </c>
      <c r="H5940" t="s">
        <v>477</v>
      </c>
      <c r="I5940" t="s">
        <v>521</v>
      </c>
      <c r="J5940" t="s">
        <v>438</v>
      </c>
      <c r="K5940" s="327">
        <v>40</v>
      </c>
      <c r="L5940" s="326">
        <v>3.2180000096559518E-2</v>
      </c>
      <c r="N5940" s="327">
        <v>187</v>
      </c>
      <c r="O5940" s="326">
        <v>2.7039999142289162E-2</v>
      </c>
      <c r="Q5940" s="327">
        <v>187</v>
      </c>
      <c r="R5940" s="326">
        <v>2.7039999142289162E-2</v>
      </c>
      <c r="S5940" s="325"/>
    </row>
    <row r="5941" spans="1:19" x14ac:dyDescent="0.25">
      <c r="A5941" t="s">
        <v>478</v>
      </c>
      <c r="B5941" t="s">
        <v>311</v>
      </c>
      <c r="C5941" t="s">
        <v>309</v>
      </c>
      <c r="D5941" t="s">
        <v>477</v>
      </c>
      <c r="E5941" t="s">
        <v>329</v>
      </c>
      <c r="F5941" t="s">
        <v>312</v>
      </c>
      <c r="G5941" s="133">
        <v>22</v>
      </c>
      <c r="H5941" t="s">
        <v>477</v>
      </c>
      <c r="I5941" t="s">
        <v>517</v>
      </c>
      <c r="J5941" t="s">
        <v>520</v>
      </c>
      <c r="K5941" s="327">
        <v>456</v>
      </c>
      <c r="L5941" s="326">
        <v>0.36684998869895941</v>
      </c>
      <c r="N5941" s="327">
        <v>2487</v>
      </c>
      <c r="O5941" s="326">
        <v>0.35964998602867132</v>
      </c>
      <c r="Q5941" s="327">
        <v>2487</v>
      </c>
      <c r="R5941" s="326">
        <v>0.35964998602867132</v>
      </c>
      <c r="S5941" s="325"/>
    </row>
    <row r="5942" spans="1:19" x14ac:dyDescent="0.25">
      <c r="A5942" t="s">
        <v>478</v>
      </c>
      <c r="B5942" t="s">
        <v>311</v>
      </c>
      <c r="C5942" t="s">
        <v>309</v>
      </c>
      <c r="D5942" t="s">
        <v>477</v>
      </c>
      <c r="E5942" t="s">
        <v>329</v>
      </c>
      <c r="F5942" t="s">
        <v>312</v>
      </c>
      <c r="G5942" s="133">
        <v>22</v>
      </c>
      <c r="H5942" t="s">
        <v>477</v>
      </c>
      <c r="I5942" t="s">
        <v>517</v>
      </c>
      <c r="J5942" t="s">
        <v>519</v>
      </c>
      <c r="K5942" s="327">
        <v>357</v>
      </c>
      <c r="L5942" s="326">
        <v>0.28720998764038091</v>
      </c>
      <c r="N5942" s="327">
        <v>1951</v>
      </c>
      <c r="O5942" s="326">
        <v>0.28213998675346369</v>
      </c>
      <c r="Q5942" s="327">
        <v>1951</v>
      </c>
      <c r="R5942" s="326">
        <v>0.28213998675346369</v>
      </c>
      <c r="S5942" s="325"/>
    </row>
    <row r="5943" spans="1:19" x14ac:dyDescent="0.25">
      <c r="A5943" t="s">
        <v>478</v>
      </c>
      <c r="B5943" t="s">
        <v>311</v>
      </c>
      <c r="C5943" t="s">
        <v>309</v>
      </c>
      <c r="D5943" t="s">
        <v>477</v>
      </c>
      <c r="E5943" t="s">
        <v>329</v>
      </c>
      <c r="F5943" t="s">
        <v>312</v>
      </c>
      <c r="G5943" s="133">
        <v>22</v>
      </c>
      <c r="H5943" t="s">
        <v>477</v>
      </c>
      <c r="I5943" t="s">
        <v>517</v>
      </c>
      <c r="J5943" t="s">
        <v>518</v>
      </c>
      <c r="K5943" s="327">
        <v>430</v>
      </c>
      <c r="L5943" s="326">
        <v>0.3459399938583374</v>
      </c>
      <c r="N5943" s="327">
        <v>2477</v>
      </c>
      <c r="O5943" s="326">
        <v>0.3582099974155426</v>
      </c>
      <c r="Q5943" s="327">
        <v>2477</v>
      </c>
      <c r="R5943" s="326">
        <v>0.3582099974155426</v>
      </c>
      <c r="S5943" s="325"/>
    </row>
    <row r="5944" spans="1:19" x14ac:dyDescent="0.25">
      <c r="A5944" t="s">
        <v>478</v>
      </c>
      <c r="B5944" t="s">
        <v>311</v>
      </c>
      <c r="C5944" t="s">
        <v>309</v>
      </c>
      <c r="D5944" t="s">
        <v>477</v>
      </c>
      <c r="E5944" t="s">
        <v>329</v>
      </c>
      <c r="F5944" t="s">
        <v>312</v>
      </c>
      <c r="G5944" s="133">
        <v>22</v>
      </c>
      <c r="H5944" t="s">
        <v>477</v>
      </c>
      <c r="I5944" t="s">
        <v>513</v>
      </c>
      <c r="J5944" t="s">
        <v>516</v>
      </c>
      <c r="K5944" s="327">
        <v>27</v>
      </c>
      <c r="L5944" s="326">
        <v>2.171999961137772E-2</v>
      </c>
      <c r="M5944" s="326">
        <v>3.3250000327825553E-2</v>
      </c>
      <c r="N5944" s="327">
        <v>235</v>
      </c>
      <c r="O5944" s="326">
        <v>3.3980000764131553E-2</v>
      </c>
      <c r="P5944" s="326">
        <v>3.8890000432729721E-2</v>
      </c>
      <c r="Q5944" s="327">
        <v>235</v>
      </c>
      <c r="R5944" s="326">
        <v>3.3980000764131553E-2</v>
      </c>
      <c r="S5944" s="325">
        <v>3.8890000432729721E-2</v>
      </c>
    </row>
    <row r="5945" spans="1:19" x14ac:dyDescent="0.25">
      <c r="A5945" t="s">
        <v>478</v>
      </c>
      <c r="B5945" t="s">
        <v>311</v>
      </c>
      <c r="C5945" t="s">
        <v>309</v>
      </c>
      <c r="D5945" t="s">
        <v>477</v>
      </c>
      <c r="E5945" t="s">
        <v>329</v>
      </c>
      <c r="F5945" t="s">
        <v>312</v>
      </c>
      <c r="G5945" s="133">
        <v>22</v>
      </c>
      <c r="H5945" t="s">
        <v>477</v>
      </c>
      <c r="I5945" t="s">
        <v>513</v>
      </c>
      <c r="J5945" t="s">
        <v>515</v>
      </c>
      <c r="K5945" s="327">
        <v>125</v>
      </c>
      <c r="L5945" s="326">
        <v>0.10056000202894209</v>
      </c>
      <c r="M5945" s="326">
        <v>0.15394000709056849</v>
      </c>
      <c r="N5945" s="327">
        <v>676</v>
      </c>
      <c r="O5945" s="326">
        <v>9.7759999334812164E-2</v>
      </c>
      <c r="P5945" s="326">
        <v>0.1118599995970726</v>
      </c>
      <c r="Q5945" s="327">
        <v>676</v>
      </c>
      <c r="R5945" s="326">
        <v>9.7759999334812164E-2</v>
      </c>
      <c r="S5945" s="325">
        <v>0.1118599995970726</v>
      </c>
    </row>
    <row r="5946" spans="1:19" x14ac:dyDescent="0.25">
      <c r="A5946" t="s">
        <v>478</v>
      </c>
      <c r="B5946" t="s">
        <v>311</v>
      </c>
      <c r="C5946" t="s">
        <v>309</v>
      </c>
      <c r="D5946" t="s">
        <v>477</v>
      </c>
      <c r="E5946" t="s">
        <v>329</v>
      </c>
      <c r="F5946" t="s">
        <v>312</v>
      </c>
      <c r="G5946" s="133">
        <v>22</v>
      </c>
      <c r="H5946" t="s">
        <v>477</v>
      </c>
      <c r="I5946" t="s">
        <v>513</v>
      </c>
      <c r="J5946" t="s">
        <v>514</v>
      </c>
      <c r="K5946" s="327">
        <v>660</v>
      </c>
      <c r="L5946" s="326">
        <v>0.53096997737884521</v>
      </c>
      <c r="M5946" s="326">
        <v>0.81281000375747681</v>
      </c>
      <c r="N5946" s="327">
        <v>5132</v>
      </c>
      <c r="O5946" s="326">
        <v>0.74215000867843628</v>
      </c>
      <c r="P5946" s="326">
        <v>0.84925001859664917</v>
      </c>
      <c r="Q5946" s="327">
        <v>5132</v>
      </c>
      <c r="R5946" s="326">
        <v>0.74215000867843628</v>
      </c>
      <c r="S5946" s="325">
        <v>0.84925001859664917</v>
      </c>
    </row>
    <row r="5947" spans="1:19" x14ac:dyDescent="0.25">
      <c r="A5947" t="s">
        <v>478</v>
      </c>
      <c r="B5947" t="s">
        <v>311</v>
      </c>
      <c r="C5947" t="s">
        <v>309</v>
      </c>
      <c r="D5947" t="s">
        <v>477</v>
      </c>
      <c r="E5947" t="s">
        <v>329</v>
      </c>
      <c r="F5947" t="s">
        <v>312</v>
      </c>
      <c r="G5947">
        <v>22</v>
      </c>
      <c r="H5947" t="s">
        <v>477</v>
      </c>
      <c r="I5947" t="s">
        <v>513</v>
      </c>
      <c r="J5947" t="s">
        <v>512</v>
      </c>
      <c r="K5947" s="142">
        <v>431</v>
      </c>
      <c r="L5947" s="326">
        <v>0.3467400074005127</v>
      </c>
      <c r="N5947" s="142">
        <v>872</v>
      </c>
      <c r="O5947" s="326">
        <v>0.12610000371932981</v>
      </c>
      <c r="Q5947" s="142">
        <v>872</v>
      </c>
      <c r="R5947" s="326">
        <v>0.12610000371932981</v>
      </c>
    </row>
    <row r="5948" spans="1:19" x14ac:dyDescent="0.25">
      <c r="A5948" t="s">
        <v>478</v>
      </c>
      <c r="B5948" t="s">
        <v>311</v>
      </c>
      <c r="C5948" t="s">
        <v>309</v>
      </c>
      <c r="D5948" t="s">
        <v>477</v>
      </c>
      <c r="E5948" t="s">
        <v>329</v>
      </c>
      <c r="F5948" t="s">
        <v>312</v>
      </c>
      <c r="G5948" s="133">
        <v>22</v>
      </c>
      <c r="H5948" t="s">
        <v>477</v>
      </c>
      <c r="I5948" t="s">
        <v>575</v>
      </c>
      <c r="J5948" t="s">
        <v>438</v>
      </c>
      <c r="K5948" s="327">
        <v>1243</v>
      </c>
      <c r="L5948" s="326">
        <v>1</v>
      </c>
      <c r="N5948" s="327">
        <v>6915</v>
      </c>
      <c r="O5948" s="326">
        <v>1</v>
      </c>
      <c r="Q5948" s="327">
        <v>6915</v>
      </c>
      <c r="R5948" s="326">
        <v>1</v>
      </c>
      <c r="S5948" s="325"/>
    </row>
    <row r="5949" spans="1:19" x14ac:dyDescent="0.25">
      <c r="A5949" t="s">
        <v>478</v>
      </c>
      <c r="B5949" t="s">
        <v>311</v>
      </c>
      <c r="C5949" t="s">
        <v>309</v>
      </c>
      <c r="D5949" t="s">
        <v>477</v>
      </c>
      <c r="E5949" t="s">
        <v>329</v>
      </c>
      <c r="F5949" t="s">
        <v>312</v>
      </c>
      <c r="G5949" s="133">
        <v>22</v>
      </c>
      <c r="H5949" t="s">
        <v>477</v>
      </c>
      <c r="I5949" t="s">
        <v>576</v>
      </c>
      <c r="J5949" t="s">
        <v>486</v>
      </c>
      <c r="K5949" s="327">
        <v>12</v>
      </c>
      <c r="L5949" s="326">
        <v>9.6500003710389137E-3</v>
      </c>
      <c r="M5949" s="326">
        <v>9.7200004383921623E-3</v>
      </c>
      <c r="N5949" s="327">
        <v>54</v>
      </c>
      <c r="O5949" s="326">
        <v>7.8099998645484447E-3</v>
      </c>
      <c r="P5949" s="326">
        <v>7.969999685883522E-3</v>
      </c>
      <c r="Q5949" s="327">
        <v>54</v>
      </c>
      <c r="R5949" s="326">
        <v>7.8099998645484447E-3</v>
      </c>
      <c r="S5949" s="325">
        <v>7.969999685883522E-3</v>
      </c>
    </row>
    <row r="5950" spans="1:19" x14ac:dyDescent="0.25">
      <c r="A5950" t="s">
        <v>478</v>
      </c>
      <c r="B5950" t="s">
        <v>311</v>
      </c>
      <c r="C5950" t="s">
        <v>309</v>
      </c>
      <c r="D5950" t="s">
        <v>477</v>
      </c>
      <c r="E5950" t="s">
        <v>329</v>
      </c>
      <c r="F5950" t="s">
        <v>312</v>
      </c>
      <c r="G5950" s="133">
        <v>22</v>
      </c>
      <c r="H5950" t="s">
        <v>477</v>
      </c>
      <c r="I5950" t="s">
        <v>576</v>
      </c>
      <c r="J5950" t="s">
        <v>485</v>
      </c>
      <c r="K5950" s="327">
        <v>752</v>
      </c>
      <c r="L5950" s="326">
        <v>0.60499000549316406</v>
      </c>
      <c r="M5950" s="326">
        <v>0.60891002416610718</v>
      </c>
      <c r="N5950" s="327">
        <v>3898</v>
      </c>
      <c r="O5950" s="326">
        <v>0.56370002031326294</v>
      </c>
      <c r="P5950" s="326">
        <v>0.57560998201370239</v>
      </c>
      <c r="Q5950" s="327">
        <v>3898</v>
      </c>
      <c r="R5950" s="326">
        <v>0.56370002031326294</v>
      </c>
      <c r="S5950" s="325">
        <v>0.57560998201370239</v>
      </c>
    </row>
    <row r="5951" spans="1:19" x14ac:dyDescent="0.25">
      <c r="A5951" t="s">
        <v>478</v>
      </c>
      <c r="B5951" t="s">
        <v>311</v>
      </c>
      <c r="C5951" t="s">
        <v>309</v>
      </c>
      <c r="D5951" t="s">
        <v>477</v>
      </c>
      <c r="E5951" t="s">
        <v>329</v>
      </c>
      <c r="F5951" t="s">
        <v>312</v>
      </c>
      <c r="G5951">
        <v>22</v>
      </c>
      <c r="H5951" t="s">
        <v>477</v>
      </c>
      <c r="I5951" t="s">
        <v>576</v>
      </c>
      <c r="J5951" t="s">
        <v>579</v>
      </c>
      <c r="K5951" s="142">
        <v>77</v>
      </c>
      <c r="L5951" s="326">
        <v>6.1949998140335083E-2</v>
      </c>
      <c r="M5951" s="326">
        <v>6.2350001186132431E-2</v>
      </c>
      <c r="N5951" s="142">
        <v>321</v>
      </c>
      <c r="O5951" s="326">
        <v>4.6420000493526459E-2</v>
      </c>
      <c r="P5951" s="326">
        <v>4.7400001436471939E-2</v>
      </c>
      <c r="Q5951" s="142">
        <v>321</v>
      </c>
      <c r="R5951" s="326">
        <v>4.6420000493526459E-2</v>
      </c>
      <c r="S5951" s="326">
        <v>4.7400001436471939E-2</v>
      </c>
    </row>
    <row r="5952" spans="1:19" x14ac:dyDescent="0.25">
      <c r="A5952" t="s">
        <v>478</v>
      </c>
      <c r="B5952" t="s">
        <v>311</v>
      </c>
      <c r="C5952" t="s">
        <v>309</v>
      </c>
      <c r="D5952" t="s">
        <v>477</v>
      </c>
      <c r="E5952" t="s">
        <v>329</v>
      </c>
      <c r="F5952" t="s">
        <v>312</v>
      </c>
      <c r="G5952" s="133">
        <v>22</v>
      </c>
      <c r="H5952" t="s">
        <v>477</v>
      </c>
      <c r="I5952" t="s">
        <v>576</v>
      </c>
      <c r="J5952" t="s">
        <v>483</v>
      </c>
      <c r="K5952" s="327">
        <v>394</v>
      </c>
      <c r="L5952" s="326">
        <v>0.31698000431060791</v>
      </c>
      <c r="M5952" s="326">
        <v>0.31902998685836792</v>
      </c>
      <c r="N5952" s="327">
        <v>2499</v>
      </c>
      <c r="O5952" s="326">
        <v>0.36138999462127691</v>
      </c>
      <c r="P5952" s="326">
        <v>0.36901998519897461</v>
      </c>
      <c r="Q5952" s="327">
        <v>2499</v>
      </c>
      <c r="R5952" s="326">
        <v>0.36138999462127691</v>
      </c>
      <c r="S5952" s="325">
        <v>0.36901998519897461</v>
      </c>
    </row>
    <row r="5953" spans="1:19" x14ac:dyDescent="0.25">
      <c r="A5953" t="s">
        <v>478</v>
      </c>
      <c r="B5953" t="s">
        <v>311</v>
      </c>
      <c r="C5953" t="s">
        <v>309</v>
      </c>
      <c r="D5953" t="s">
        <v>477</v>
      </c>
      <c r="E5953" t="s">
        <v>329</v>
      </c>
      <c r="F5953" t="s">
        <v>312</v>
      </c>
      <c r="G5953" s="133">
        <v>22</v>
      </c>
      <c r="H5953" t="s">
        <v>477</v>
      </c>
      <c r="I5953" t="s">
        <v>576</v>
      </c>
      <c r="J5953" t="s">
        <v>438</v>
      </c>
      <c r="K5953" s="327">
        <v>8</v>
      </c>
      <c r="L5953" s="326">
        <v>6.4400001429021358E-3</v>
      </c>
      <c r="N5953" s="327">
        <v>143</v>
      </c>
      <c r="O5953" s="326">
        <v>2.0679999142885212E-2</v>
      </c>
      <c r="Q5953" s="327">
        <v>143</v>
      </c>
      <c r="R5953" s="326">
        <v>2.0679999142885212E-2</v>
      </c>
      <c r="S5953" s="325"/>
    </row>
    <row r="5954" spans="1:19" x14ac:dyDescent="0.25">
      <c r="A5954" t="s">
        <v>478</v>
      </c>
      <c r="B5954" t="s">
        <v>311</v>
      </c>
      <c r="C5954" t="s">
        <v>309</v>
      </c>
      <c r="D5954" t="s">
        <v>477</v>
      </c>
      <c r="E5954" t="s">
        <v>329</v>
      </c>
      <c r="F5954" t="s">
        <v>312</v>
      </c>
      <c r="G5954" s="133">
        <v>22</v>
      </c>
      <c r="H5954" t="s">
        <v>477</v>
      </c>
      <c r="I5954" t="s">
        <v>504</v>
      </c>
      <c r="J5954" t="s">
        <v>506</v>
      </c>
      <c r="K5954" s="327">
        <v>431</v>
      </c>
      <c r="L5954" s="326">
        <v>0.3467400074005127</v>
      </c>
      <c r="N5954" s="327">
        <v>872</v>
      </c>
      <c r="O5954" s="326">
        <v>0.12610000371932981</v>
      </c>
      <c r="Q5954" s="327">
        <v>872</v>
      </c>
      <c r="R5954" s="326">
        <v>0.12610000371932981</v>
      </c>
      <c r="S5954" s="325"/>
    </row>
    <row r="5955" spans="1:19" x14ac:dyDescent="0.25">
      <c r="A5955" t="s">
        <v>478</v>
      </c>
      <c r="B5955" t="s">
        <v>311</v>
      </c>
      <c r="C5955" t="s">
        <v>309</v>
      </c>
      <c r="D5955" t="s">
        <v>477</v>
      </c>
      <c r="E5955" t="s">
        <v>329</v>
      </c>
      <c r="F5955" t="s">
        <v>312</v>
      </c>
      <c r="G5955" s="133">
        <v>22</v>
      </c>
      <c r="H5955" t="s">
        <v>477</v>
      </c>
      <c r="I5955" t="s">
        <v>504</v>
      </c>
      <c r="J5955" t="s">
        <v>424</v>
      </c>
      <c r="K5955" s="327">
        <v>125</v>
      </c>
      <c r="L5955" s="326">
        <v>0.10056000202894209</v>
      </c>
      <c r="M5955" s="326">
        <v>0.15394000709056849</v>
      </c>
      <c r="N5955" s="327">
        <v>676</v>
      </c>
      <c r="O5955" s="326">
        <v>9.7759999334812164E-2</v>
      </c>
      <c r="P5955" s="326">
        <v>0.1118599995970726</v>
      </c>
      <c r="Q5955" s="327">
        <v>676</v>
      </c>
      <c r="R5955" s="326">
        <v>9.7759999334812164E-2</v>
      </c>
      <c r="S5955" s="325">
        <v>0.1118599995970726</v>
      </c>
    </row>
    <row r="5956" spans="1:19" x14ac:dyDescent="0.25">
      <c r="A5956" t="s">
        <v>478</v>
      </c>
      <c r="B5956" t="s">
        <v>311</v>
      </c>
      <c r="C5956" t="s">
        <v>309</v>
      </c>
      <c r="D5956" t="s">
        <v>477</v>
      </c>
      <c r="E5956" t="s">
        <v>329</v>
      </c>
      <c r="F5956" t="s">
        <v>312</v>
      </c>
      <c r="G5956">
        <v>22</v>
      </c>
      <c r="H5956" t="s">
        <v>477</v>
      </c>
      <c r="I5956" t="s">
        <v>504</v>
      </c>
      <c r="J5956" t="s">
        <v>455</v>
      </c>
      <c r="K5956" s="142">
        <v>357</v>
      </c>
      <c r="L5956" s="326">
        <v>0.28720998764038091</v>
      </c>
      <c r="M5956" s="326">
        <v>0.43966001272201538</v>
      </c>
      <c r="N5956" s="142">
        <v>2322</v>
      </c>
      <c r="O5956" s="326">
        <v>0.3357900083065033</v>
      </c>
      <c r="P5956" s="326">
        <v>0.3842499852180481</v>
      </c>
      <c r="Q5956" s="142">
        <v>2322</v>
      </c>
      <c r="R5956" s="326">
        <v>0.3357900083065033</v>
      </c>
      <c r="S5956" s="326">
        <v>0.3842499852180481</v>
      </c>
    </row>
    <row r="5957" spans="1:19" x14ac:dyDescent="0.25">
      <c r="A5957" t="s">
        <v>478</v>
      </c>
      <c r="B5957" t="s">
        <v>311</v>
      </c>
      <c r="C5957" t="s">
        <v>309</v>
      </c>
      <c r="D5957" t="s">
        <v>477</v>
      </c>
      <c r="E5957" t="s">
        <v>329</v>
      </c>
      <c r="F5957" t="s">
        <v>312</v>
      </c>
      <c r="G5957">
        <v>22</v>
      </c>
      <c r="H5957" t="s">
        <v>477</v>
      </c>
      <c r="I5957" t="s">
        <v>504</v>
      </c>
      <c r="J5957" t="s">
        <v>505</v>
      </c>
      <c r="K5957" s="142">
        <v>274</v>
      </c>
      <c r="L5957" s="326">
        <v>0.22043000161647799</v>
      </c>
      <c r="M5957" s="326">
        <v>0.33744001388549799</v>
      </c>
      <c r="N5957" s="142">
        <v>2443</v>
      </c>
      <c r="O5957" s="326">
        <v>0.35328999161720281</v>
      </c>
      <c r="P5957" s="326">
        <v>0.4042699933052063</v>
      </c>
      <c r="Q5957" s="142">
        <v>2443</v>
      </c>
      <c r="R5957" s="326">
        <v>0.35328999161720281</v>
      </c>
      <c r="S5957" s="326">
        <v>0.4042699933052063</v>
      </c>
    </row>
    <row r="5958" spans="1:19" x14ac:dyDescent="0.25">
      <c r="A5958" t="s">
        <v>478</v>
      </c>
      <c r="B5958" t="s">
        <v>311</v>
      </c>
      <c r="C5958" t="s">
        <v>309</v>
      </c>
      <c r="D5958" t="s">
        <v>477</v>
      </c>
      <c r="E5958" t="s">
        <v>329</v>
      </c>
      <c r="F5958" t="s">
        <v>312</v>
      </c>
      <c r="G5958">
        <v>22</v>
      </c>
      <c r="H5958" t="s">
        <v>477</v>
      </c>
      <c r="I5958" t="s">
        <v>504</v>
      </c>
      <c r="J5958" t="s">
        <v>503</v>
      </c>
      <c r="K5958" s="142">
        <v>56</v>
      </c>
      <c r="L5958" s="326">
        <v>4.5049998909235001E-2</v>
      </c>
      <c r="M5958" s="326">
        <v>6.8970002233982086E-2</v>
      </c>
      <c r="N5958" s="142">
        <v>602</v>
      </c>
      <c r="O5958" s="326">
        <v>8.7059997022151947E-2</v>
      </c>
      <c r="P5958" s="326">
        <v>9.9619999527931213E-2</v>
      </c>
      <c r="Q5958" s="142">
        <v>602</v>
      </c>
      <c r="R5958" s="326">
        <v>8.7059997022151947E-2</v>
      </c>
      <c r="S5958" s="326">
        <v>9.9619999527931213E-2</v>
      </c>
    </row>
    <row r="5959" spans="1:19" x14ac:dyDescent="0.25">
      <c r="A5959" t="s">
        <v>478</v>
      </c>
      <c r="B5959" t="s">
        <v>311</v>
      </c>
      <c r="C5959" t="s">
        <v>309</v>
      </c>
      <c r="D5959" t="s">
        <v>477</v>
      </c>
      <c r="E5959" t="s">
        <v>329</v>
      </c>
      <c r="F5959" t="s">
        <v>312</v>
      </c>
      <c r="G5959" s="133">
        <v>22</v>
      </c>
      <c r="H5959" t="s">
        <v>477</v>
      </c>
      <c r="I5959" t="s">
        <v>501</v>
      </c>
      <c r="J5959" t="s">
        <v>502</v>
      </c>
      <c r="K5959" s="327">
        <v>431</v>
      </c>
      <c r="L5959" s="326">
        <v>0.3467400074005127</v>
      </c>
      <c r="N5959" s="327">
        <v>872</v>
      </c>
      <c r="O5959" s="326">
        <v>0.12610000371932981</v>
      </c>
      <c r="Q5959" s="327">
        <v>872</v>
      </c>
      <c r="R5959" s="326">
        <v>0.12610000371932981</v>
      </c>
      <c r="S5959" s="325"/>
    </row>
    <row r="5960" spans="1:19" x14ac:dyDescent="0.25">
      <c r="A5960" t="s">
        <v>478</v>
      </c>
      <c r="B5960" t="s">
        <v>311</v>
      </c>
      <c r="C5960" t="s">
        <v>309</v>
      </c>
      <c r="D5960" t="s">
        <v>477</v>
      </c>
      <c r="E5960" t="s">
        <v>329</v>
      </c>
      <c r="F5960" t="s">
        <v>312</v>
      </c>
      <c r="G5960" s="133">
        <v>22</v>
      </c>
      <c r="H5960" t="s">
        <v>477</v>
      </c>
      <c r="I5960" t="s">
        <v>501</v>
      </c>
      <c r="J5960" t="s">
        <v>500</v>
      </c>
      <c r="K5960" s="327">
        <v>812</v>
      </c>
      <c r="L5960" s="326">
        <v>0.6532599925994873</v>
      </c>
      <c r="M5960" s="326">
        <v>1</v>
      </c>
      <c r="N5960" s="327">
        <v>6043</v>
      </c>
      <c r="O5960" s="326">
        <v>0.87389999628067017</v>
      </c>
      <c r="P5960" s="326">
        <v>1</v>
      </c>
      <c r="Q5960" s="327">
        <v>6043</v>
      </c>
      <c r="R5960" s="326">
        <v>0.87389999628067017</v>
      </c>
      <c r="S5960" s="325">
        <v>1</v>
      </c>
    </row>
    <row r="5961" spans="1:19" x14ac:dyDescent="0.25">
      <c r="A5961" t="s">
        <v>478</v>
      </c>
      <c r="B5961" t="s">
        <v>311</v>
      </c>
      <c r="C5961" t="s">
        <v>309</v>
      </c>
      <c r="D5961" t="s">
        <v>477</v>
      </c>
      <c r="E5961" t="s">
        <v>329</v>
      </c>
      <c r="F5961" t="s">
        <v>312</v>
      </c>
      <c r="G5961" s="133">
        <v>22</v>
      </c>
      <c r="H5961" t="s">
        <v>477</v>
      </c>
      <c r="I5961" t="s">
        <v>577</v>
      </c>
      <c r="J5961" t="s">
        <v>493</v>
      </c>
      <c r="K5961" s="327">
        <v>1239</v>
      </c>
      <c r="L5961" s="326">
        <v>0.99677997827529907</v>
      </c>
      <c r="N5961" s="327">
        <v>5360</v>
      </c>
      <c r="O5961" s="326">
        <v>0.77512997388839722</v>
      </c>
      <c r="Q5961" s="327">
        <v>5360</v>
      </c>
      <c r="R5961" s="326">
        <v>0.77512997388839722</v>
      </c>
      <c r="S5961" s="325"/>
    </row>
    <row r="5962" spans="1:19" x14ac:dyDescent="0.25">
      <c r="A5962" t="s">
        <v>478</v>
      </c>
      <c r="B5962" t="s">
        <v>311</v>
      </c>
      <c r="C5962" t="s">
        <v>309</v>
      </c>
      <c r="D5962" t="s">
        <v>477</v>
      </c>
      <c r="E5962" t="s">
        <v>329</v>
      </c>
      <c r="F5962" t="s">
        <v>312</v>
      </c>
      <c r="G5962" s="133">
        <v>22</v>
      </c>
      <c r="H5962" t="s">
        <v>477</v>
      </c>
      <c r="I5962" t="s">
        <v>577</v>
      </c>
      <c r="J5962" t="s">
        <v>492</v>
      </c>
      <c r="K5962" s="327">
        <v>2</v>
      </c>
      <c r="L5962" s="326">
        <v>1.610000035725534E-3</v>
      </c>
      <c r="M5962" s="326">
        <v>0.5</v>
      </c>
      <c r="N5962" s="327">
        <v>1144</v>
      </c>
      <c r="O5962" s="326">
        <v>0.16543999314308169</v>
      </c>
      <c r="P5962" s="326">
        <v>0.73568999767303467</v>
      </c>
      <c r="Q5962" s="327">
        <v>1144</v>
      </c>
      <c r="R5962" s="326">
        <v>0.16543999314308169</v>
      </c>
      <c r="S5962" s="325">
        <v>0.73568999767303467</v>
      </c>
    </row>
    <row r="5963" spans="1:19" x14ac:dyDescent="0.25">
      <c r="A5963" t="s">
        <v>478</v>
      </c>
      <c r="B5963" t="s">
        <v>311</v>
      </c>
      <c r="C5963" t="s">
        <v>309</v>
      </c>
      <c r="D5963" t="s">
        <v>477</v>
      </c>
      <c r="E5963" t="s">
        <v>329</v>
      </c>
      <c r="F5963" t="s">
        <v>312</v>
      </c>
      <c r="G5963" s="133">
        <v>22</v>
      </c>
      <c r="H5963" t="s">
        <v>477</v>
      </c>
      <c r="I5963" t="s">
        <v>577</v>
      </c>
      <c r="J5963" t="s">
        <v>491</v>
      </c>
      <c r="K5963" s="327">
        <v>2</v>
      </c>
      <c r="L5963" s="326">
        <v>1.610000035725534E-3</v>
      </c>
      <c r="M5963" s="326">
        <v>0.5</v>
      </c>
      <c r="N5963" s="327">
        <v>242</v>
      </c>
      <c r="O5963" s="326">
        <v>3.5000000149011612E-2</v>
      </c>
      <c r="P5963" s="326">
        <v>0.15563000738620761</v>
      </c>
      <c r="Q5963" s="327">
        <v>242</v>
      </c>
      <c r="R5963" s="326">
        <v>3.5000000149011612E-2</v>
      </c>
      <c r="S5963" s="325">
        <v>0.15563000738620761</v>
      </c>
    </row>
    <row r="5964" spans="1:19" x14ac:dyDescent="0.25">
      <c r="A5964" t="s">
        <v>478</v>
      </c>
      <c r="B5964" t="s">
        <v>311</v>
      </c>
      <c r="C5964" t="s">
        <v>309</v>
      </c>
      <c r="D5964" t="s">
        <v>477</v>
      </c>
      <c r="E5964" t="s">
        <v>329</v>
      </c>
      <c r="F5964" t="s">
        <v>312</v>
      </c>
      <c r="G5964" s="133">
        <v>22</v>
      </c>
      <c r="H5964" t="s">
        <v>477</v>
      </c>
      <c r="I5964" t="s">
        <v>577</v>
      </c>
      <c r="J5964" t="s">
        <v>490</v>
      </c>
      <c r="K5964" s="327">
        <v>0</v>
      </c>
      <c r="L5964" s="326">
        <v>0</v>
      </c>
      <c r="M5964" s="326">
        <v>0</v>
      </c>
      <c r="N5964" s="327">
        <v>88</v>
      </c>
      <c r="O5964" s="326">
        <v>1.272999960929155E-2</v>
      </c>
      <c r="P5964" s="326">
        <v>5.6589998304843903E-2</v>
      </c>
      <c r="Q5964" s="327">
        <v>88</v>
      </c>
      <c r="R5964" s="326">
        <v>1.272999960929155E-2</v>
      </c>
      <c r="S5964" s="325">
        <v>5.6589998304843903E-2</v>
      </c>
    </row>
    <row r="5965" spans="1:19" x14ac:dyDescent="0.25">
      <c r="A5965" t="s">
        <v>478</v>
      </c>
      <c r="B5965" t="s">
        <v>311</v>
      </c>
      <c r="C5965" t="s">
        <v>309</v>
      </c>
      <c r="D5965" t="s">
        <v>477</v>
      </c>
      <c r="E5965" t="s">
        <v>329</v>
      </c>
      <c r="F5965" t="s">
        <v>312</v>
      </c>
      <c r="G5965" s="133">
        <v>22</v>
      </c>
      <c r="H5965" t="s">
        <v>477</v>
      </c>
      <c r="I5965" t="s">
        <v>577</v>
      </c>
      <c r="J5965" t="s">
        <v>489</v>
      </c>
      <c r="K5965" s="327">
        <v>0</v>
      </c>
      <c r="L5965" s="326">
        <v>0</v>
      </c>
      <c r="M5965" s="326">
        <v>0</v>
      </c>
      <c r="N5965" s="327">
        <v>58</v>
      </c>
      <c r="O5965" s="326">
        <v>8.3900000900030136E-3</v>
      </c>
      <c r="P5965" s="326">
        <v>3.7300001829862588E-2</v>
      </c>
      <c r="Q5965" s="327">
        <v>58</v>
      </c>
      <c r="R5965" s="326">
        <v>8.3900000900030136E-3</v>
      </c>
      <c r="S5965" s="325">
        <v>3.7300001829862588E-2</v>
      </c>
    </row>
    <row r="5966" spans="1:19" x14ac:dyDescent="0.25">
      <c r="A5966" t="s">
        <v>478</v>
      </c>
      <c r="B5966" t="s">
        <v>311</v>
      </c>
      <c r="C5966" t="s">
        <v>309</v>
      </c>
      <c r="D5966" t="s">
        <v>477</v>
      </c>
      <c r="E5966" t="s">
        <v>329</v>
      </c>
      <c r="F5966" t="s">
        <v>312</v>
      </c>
      <c r="G5966" s="133">
        <v>22</v>
      </c>
      <c r="H5966" t="s">
        <v>477</v>
      </c>
      <c r="I5966" t="s">
        <v>577</v>
      </c>
      <c r="J5966" t="s">
        <v>488</v>
      </c>
      <c r="K5966" s="327">
        <v>0</v>
      </c>
      <c r="L5966" s="326">
        <v>0</v>
      </c>
      <c r="M5966" s="326">
        <v>0</v>
      </c>
      <c r="N5966" s="327">
        <v>23</v>
      </c>
      <c r="O5966" s="326">
        <v>3.329999977722764E-3</v>
      </c>
      <c r="P5966" s="326">
        <v>1.47900003939867E-2</v>
      </c>
      <c r="Q5966" s="327">
        <v>23</v>
      </c>
      <c r="R5966" s="326">
        <v>3.329999977722764E-3</v>
      </c>
      <c r="S5966" s="325">
        <v>1.47900003939867E-2</v>
      </c>
    </row>
    <row r="5967" spans="1:19" x14ac:dyDescent="0.25">
      <c r="A5967" t="s">
        <v>478</v>
      </c>
      <c r="B5967" t="s">
        <v>311</v>
      </c>
      <c r="C5967" t="s">
        <v>309</v>
      </c>
      <c r="D5967" t="s">
        <v>477</v>
      </c>
      <c r="E5967" t="s">
        <v>329</v>
      </c>
      <c r="F5967" t="s">
        <v>312</v>
      </c>
      <c r="G5967">
        <v>22</v>
      </c>
      <c r="H5967" t="s">
        <v>477</v>
      </c>
      <c r="I5967" t="s">
        <v>499</v>
      </c>
      <c r="J5967" t="s">
        <v>261</v>
      </c>
      <c r="K5967" s="142">
        <v>1229</v>
      </c>
      <c r="L5967" s="326">
        <v>0.98874002695083618</v>
      </c>
      <c r="N5967" s="142">
        <v>6870</v>
      </c>
      <c r="O5967" s="326">
        <v>0.99348998069763184</v>
      </c>
      <c r="Q5967" s="142">
        <v>6870</v>
      </c>
      <c r="R5967" s="326">
        <v>0.99348998069763184</v>
      </c>
    </row>
    <row r="5968" spans="1:19" x14ac:dyDescent="0.25">
      <c r="A5968" t="s">
        <v>478</v>
      </c>
      <c r="B5968" t="s">
        <v>311</v>
      </c>
      <c r="C5968" t="s">
        <v>309</v>
      </c>
      <c r="D5968" t="s">
        <v>477</v>
      </c>
      <c r="E5968" t="s">
        <v>329</v>
      </c>
      <c r="F5968" t="s">
        <v>312</v>
      </c>
      <c r="G5968" s="133">
        <v>22</v>
      </c>
      <c r="H5968" t="s">
        <v>477</v>
      </c>
      <c r="I5968" t="s">
        <v>499</v>
      </c>
      <c r="J5968" t="s">
        <v>262</v>
      </c>
      <c r="K5968" s="327">
        <v>14</v>
      </c>
      <c r="L5968" s="326">
        <v>1.126000005751848E-2</v>
      </c>
      <c r="N5968" s="327">
        <v>45</v>
      </c>
      <c r="O5968" s="326">
        <v>6.5100002102553836E-3</v>
      </c>
      <c r="Q5968" s="327">
        <v>45</v>
      </c>
      <c r="R5968" s="326">
        <v>6.5100002102553836E-3</v>
      </c>
      <c r="S5968" s="325"/>
    </row>
    <row r="5969" spans="1:19" x14ac:dyDescent="0.25">
      <c r="A5969" t="s">
        <v>478</v>
      </c>
      <c r="B5969" t="s">
        <v>311</v>
      </c>
      <c r="C5969" t="s">
        <v>309</v>
      </c>
      <c r="D5969" t="s">
        <v>477</v>
      </c>
      <c r="E5969" t="s">
        <v>329</v>
      </c>
      <c r="F5969" t="s">
        <v>312</v>
      </c>
      <c r="G5969" s="133">
        <v>22</v>
      </c>
      <c r="H5969" t="s">
        <v>477</v>
      </c>
      <c r="I5969" t="s">
        <v>578</v>
      </c>
      <c r="J5969" t="s">
        <v>498</v>
      </c>
      <c r="K5969" s="327">
        <v>270</v>
      </c>
      <c r="L5969" s="326">
        <v>0.2172199934720993</v>
      </c>
      <c r="M5969" s="326">
        <v>0.2383099943399429</v>
      </c>
      <c r="N5969" s="327">
        <v>1093</v>
      </c>
      <c r="O5969" s="326">
        <v>0.15805999934673309</v>
      </c>
      <c r="P5969" s="326">
        <v>0.1694599986076355</v>
      </c>
      <c r="Q5969" s="327">
        <v>1093</v>
      </c>
      <c r="R5969" s="326">
        <v>0.15805999934673309</v>
      </c>
      <c r="S5969" s="325">
        <v>0.1694599986076355</v>
      </c>
    </row>
    <row r="5970" spans="1:19" x14ac:dyDescent="0.25">
      <c r="A5970" t="s">
        <v>478</v>
      </c>
      <c r="B5970" t="s">
        <v>311</v>
      </c>
      <c r="C5970" t="s">
        <v>309</v>
      </c>
      <c r="D5970" t="s">
        <v>477</v>
      </c>
      <c r="E5970" t="s">
        <v>329</v>
      </c>
      <c r="F5970" t="s">
        <v>312</v>
      </c>
      <c r="G5970">
        <v>22</v>
      </c>
      <c r="H5970" t="s">
        <v>477</v>
      </c>
      <c r="I5970" t="s">
        <v>578</v>
      </c>
      <c r="J5970" t="s">
        <v>497</v>
      </c>
      <c r="K5970" s="142">
        <v>212</v>
      </c>
      <c r="L5970" s="326">
        <v>0.1705600023269653</v>
      </c>
      <c r="M5970" s="326">
        <v>0.18711000680923459</v>
      </c>
      <c r="N5970" s="142">
        <v>1200</v>
      </c>
      <c r="O5970" s="326">
        <v>0.17353999614715579</v>
      </c>
      <c r="P5970" s="326">
        <v>0.1860499978065491</v>
      </c>
      <c r="Q5970" s="142">
        <v>1200</v>
      </c>
      <c r="R5970" s="326">
        <v>0.17353999614715579</v>
      </c>
      <c r="S5970" s="326">
        <v>0.1860499978065491</v>
      </c>
    </row>
    <row r="5971" spans="1:19" x14ac:dyDescent="0.25">
      <c r="A5971" t="s">
        <v>478</v>
      </c>
      <c r="B5971" t="s">
        <v>311</v>
      </c>
      <c r="C5971" t="s">
        <v>309</v>
      </c>
      <c r="D5971" t="s">
        <v>477</v>
      </c>
      <c r="E5971" t="s">
        <v>329</v>
      </c>
      <c r="F5971" t="s">
        <v>312</v>
      </c>
      <c r="G5971">
        <v>22</v>
      </c>
      <c r="H5971" t="s">
        <v>477</v>
      </c>
      <c r="I5971" t="s">
        <v>578</v>
      </c>
      <c r="J5971" t="s">
        <v>496</v>
      </c>
      <c r="K5971" s="142">
        <v>246</v>
      </c>
      <c r="L5971" s="326">
        <v>0.19790999591350561</v>
      </c>
      <c r="M5971" s="326">
        <v>0.21712000668048859</v>
      </c>
      <c r="N5971" s="142">
        <v>1408</v>
      </c>
      <c r="O5971" s="326">
        <v>0.2036200016736984</v>
      </c>
      <c r="P5971" s="326">
        <v>0.2182900011539459</v>
      </c>
      <c r="Q5971" s="142">
        <v>1408</v>
      </c>
      <c r="R5971" s="326">
        <v>0.2036200016736984</v>
      </c>
      <c r="S5971" s="326">
        <v>0.2182900011539459</v>
      </c>
    </row>
    <row r="5972" spans="1:19" x14ac:dyDescent="0.25">
      <c r="A5972" t="s">
        <v>478</v>
      </c>
      <c r="B5972" t="s">
        <v>311</v>
      </c>
      <c r="C5972" t="s">
        <v>309</v>
      </c>
      <c r="D5972" t="s">
        <v>477</v>
      </c>
      <c r="E5972" t="s">
        <v>329</v>
      </c>
      <c r="F5972" t="s">
        <v>312</v>
      </c>
      <c r="G5972" s="133">
        <v>22</v>
      </c>
      <c r="H5972" t="s">
        <v>477</v>
      </c>
      <c r="I5972" t="s">
        <v>578</v>
      </c>
      <c r="J5972" t="s">
        <v>495</v>
      </c>
      <c r="K5972" s="327">
        <v>196</v>
      </c>
      <c r="L5972" s="326">
        <v>0.15768000483512881</v>
      </c>
      <c r="M5972" s="326">
        <v>0.17298999428749079</v>
      </c>
      <c r="N5972" s="327">
        <v>1325</v>
      </c>
      <c r="O5972" s="326">
        <v>0.19160999357700351</v>
      </c>
      <c r="P5972" s="326">
        <v>0.20543000102043149</v>
      </c>
      <c r="Q5972" s="327">
        <v>1325</v>
      </c>
      <c r="R5972" s="326">
        <v>0.19160999357700351</v>
      </c>
      <c r="S5972" s="325">
        <v>0.20543000102043149</v>
      </c>
    </row>
    <row r="5973" spans="1:19" x14ac:dyDescent="0.25">
      <c r="A5973" t="s">
        <v>478</v>
      </c>
      <c r="B5973" t="s">
        <v>311</v>
      </c>
      <c r="C5973" t="s">
        <v>309</v>
      </c>
      <c r="D5973" t="s">
        <v>477</v>
      </c>
      <c r="E5973" t="s">
        <v>329</v>
      </c>
      <c r="F5973" t="s">
        <v>312</v>
      </c>
      <c r="G5973" s="133">
        <v>22</v>
      </c>
      <c r="H5973" t="s">
        <v>477</v>
      </c>
      <c r="I5973" t="s">
        <v>578</v>
      </c>
      <c r="J5973" t="s">
        <v>494</v>
      </c>
      <c r="K5973" s="327">
        <v>209</v>
      </c>
      <c r="L5973" s="326">
        <v>0.1681399941444397</v>
      </c>
      <c r="M5973" s="326">
        <v>0.18446999788284299</v>
      </c>
      <c r="N5973" s="327">
        <v>1424</v>
      </c>
      <c r="O5973" s="326">
        <v>0.20592999458312991</v>
      </c>
      <c r="P5973" s="326">
        <v>0.22078000009059909</v>
      </c>
      <c r="Q5973" s="327">
        <v>1424</v>
      </c>
      <c r="R5973" s="326">
        <v>0.20592999458312991</v>
      </c>
      <c r="S5973" s="325">
        <v>0.22078000009059909</v>
      </c>
    </row>
    <row r="5974" spans="1:19" x14ac:dyDescent="0.25">
      <c r="A5974" t="s">
        <v>478</v>
      </c>
      <c r="B5974" t="s">
        <v>311</v>
      </c>
      <c r="C5974" t="s">
        <v>309</v>
      </c>
      <c r="D5974" t="s">
        <v>477</v>
      </c>
      <c r="E5974" t="s">
        <v>329</v>
      </c>
      <c r="F5974" t="s">
        <v>312</v>
      </c>
      <c r="G5974" s="133">
        <v>22</v>
      </c>
      <c r="H5974" t="s">
        <v>477</v>
      </c>
      <c r="I5974" t="s">
        <v>578</v>
      </c>
      <c r="J5974" t="s">
        <v>438</v>
      </c>
      <c r="K5974" s="327">
        <v>110</v>
      </c>
      <c r="L5974" s="326">
        <v>8.8500000536441803E-2</v>
      </c>
      <c r="N5974" s="327">
        <v>465</v>
      </c>
      <c r="O5974" s="326">
        <v>6.7249998450279236E-2</v>
      </c>
      <c r="Q5974" s="327">
        <v>465</v>
      </c>
      <c r="R5974" s="326">
        <v>6.7249998450279236E-2</v>
      </c>
      <c r="S5974" s="325"/>
    </row>
    <row r="5975" spans="1:19" x14ac:dyDescent="0.25">
      <c r="A5975" t="s">
        <v>478</v>
      </c>
      <c r="B5975" t="s">
        <v>311</v>
      </c>
      <c r="C5975" t="s">
        <v>309</v>
      </c>
      <c r="D5975" t="s">
        <v>477</v>
      </c>
      <c r="E5975" t="s">
        <v>329</v>
      </c>
      <c r="F5975" t="s">
        <v>312</v>
      </c>
      <c r="G5975" s="133">
        <v>22</v>
      </c>
      <c r="H5975" t="s">
        <v>477</v>
      </c>
      <c r="I5975" t="s">
        <v>476</v>
      </c>
      <c r="J5975" t="s">
        <v>482</v>
      </c>
      <c r="K5975" s="327">
        <v>960</v>
      </c>
      <c r="L5975" s="326">
        <v>0.77232998609542847</v>
      </c>
      <c r="M5975" s="326">
        <v>0.79799997806549072</v>
      </c>
      <c r="N5975" s="327">
        <v>5458</v>
      </c>
      <c r="O5975" s="326">
        <v>0.78930002450942993</v>
      </c>
      <c r="P5975" s="326">
        <v>0.81124001741409302</v>
      </c>
      <c r="Q5975" s="327">
        <v>5458</v>
      </c>
      <c r="R5975" s="326">
        <v>0.78930002450942993</v>
      </c>
      <c r="S5975" s="325">
        <v>0.81124001741409302</v>
      </c>
    </row>
    <row r="5976" spans="1:19" x14ac:dyDescent="0.25">
      <c r="A5976" t="s">
        <v>478</v>
      </c>
      <c r="B5976" t="s">
        <v>311</v>
      </c>
      <c r="C5976" t="s">
        <v>309</v>
      </c>
      <c r="D5976" t="s">
        <v>477</v>
      </c>
      <c r="E5976" t="s">
        <v>329</v>
      </c>
      <c r="F5976" t="s">
        <v>312</v>
      </c>
      <c r="G5976">
        <v>22</v>
      </c>
      <c r="H5976" t="s">
        <v>477</v>
      </c>
      <c r="I5976" t="s">
        <v>476</v>
      </c>
      <c r="J5976" t="s">
        <v>481</v>
      </c>
      <c r="K5976" s="142">
        <v>124</v>
      </c>
      <c r="L5976" s="326">
        <v>9.9760003387928009E-2</v>
      </c>
      <c r="M5976" s="326">
        <v>0.1030799970030785</v>
      </c>
      <c r="N5976" s="142">
        <v>622</v>
      </c>
      <c r="O5976" s="326">
        <v>8.9950002729892731E-2</v>
      </c>
      <c r="P5976" s="326">
        <v>9.245000034570694E-2</v>
      </c>
      <c r="Q5976" s="142">
        <v>622</v>
      </c>
      <c r="R5976" s="326">
        <v>8.9950002729892731E-2</v>
      </c>
      <c r="S5976" s="326">
        <v>9.245000034570694E-2</v>
      </c>
    </row>
    <row r="5977" spans="1:19" x14ac:dyDescent="0.25">
      <c r="A5977" t="s">
        <v>478</v>
      </c>
      <c r="B5977" t="s">
        <v>311</v>
      </c>
      <c r="C5977" t="s">
        <v>309</v>
      </c>
      <c r="D5977" t="s">
        <v>477</v>
      </c>
      <c r="E5977" t="s">
        <v>329</v>
      </c>
      <c r="F5977" t="s">
        <v>312</v>
      </c>
      <c r="G5977" s="133">
        <v>22</v>
      </c>
      <c r="H5977" t="s">
        <v>477</v>
      </c>
      <c r="I5977" t="s">
        <v>476</v>
      </c>
      <c r="J5977" t="s">
        <v>480</v>
      </c>
      <c r="K5977" s="327">
        <v>77</v>
      </c>
      <c r="L5977" s="326">
        <v>6.1949998140335083E-2</v>
      </c>
      <c r="M5977" s="326">
        <v>6.4010001718997955E-2</v>
      </c>
      <c r="N5977" s="327">
        <v>392</v>
      </c>
      <c r="O5977" s="326">
        <v>5.6689999997615807E-2</v>
      </c>
      <c r="P5977" s="326">
        <v>5.8260001242160797E-2</v>
      </c>
      <c r="Q5977" s="327">
        <v>392</v>
      </c>
      <c r="R5977" s="326">
        <v>5.6689999997615807E-2</v>
      </c>
      <c r="S5977" s="325">
        <v>5.8260001242160797E-2</v>
      </c>
    </row>
    <row r="5978" spans="1:19" x14ac:dyDescent="0.25">
      <c r="A5978" t="s">
        <v>478</v>
      </c>
      <c r="B5978" t="s">
        <v>311</v>
      </c>
      <c r="C5978" t="s">
        <v>309</v>
      </c>
      <c r="D5978" t="s">
        <v>477</v>
      </c>
      <c r="E5978" t="s">
        <v>329</v>
      </c>
      <c r="F5978" t="s">
        <v>312</v>
      </c>
      <c r="G5978">
        <v>22</v>
      </c>
      <c r="H5978" t="s">
        <v>477</v>
      </c>
      <c r="I5978" t="s">
        <v>476</v>
      </c>
      <c r="J5978" t="s">
        <v>479</v>
      </c>
      <c r="K5978" s="142">
        <v>40</v>
      </c>
      <c r="L5978" s="326">
        <v>3.2180000096559518E-2</v>
      </c>
      <c r="N5978" s="142">
        <v>187</v>
      </c>
      <c r="O5978" s="326">
        <v>2.7039999142289162E-2</v>
      </c>
      <c r="Q5978" s="142">
        <v>187</v>
      </c>
      <c r="R5978" s="326">
        <v>2.7039999142289162E-2</v>
      </c>
    </row>
    <row r="5979" spans="1:19" x14ac:dyDescent="0.25">
      <c r="A5979" t="s">
        <v>478</v>
      </c>
      <c r="B5979" t="s">
        <v>311</v>
      </c>
      <c r="C5979" t="s">
        <v>309</v>
      </c>
      <c r="D5979" t="s">
        <v>477</v>
      </c>
      <c r="E5979" t="s">
        <v>329</v>
      </c>
      <c r="F5979" t="s">
        <v>312</v>
      </c>
      <c r="G5979" s="133">
        <v>22</v>
      </c>
      <c r="H5979" t="s">
        <v>477</v>
      </c>
      <c r="I5979" t="s">
        <v>476</v>
      </c>
      <c r="J5979" t="s">
        <v>475</v>
      </c>
      <c r="K5979" s="327">
        <v>42</v>
      </c>
      <c r="L5979" s="326">
        <v>3.3789999783039093E-2</v>
      </c>
      <c r="M5979" s="326">
        <v>3.4910000860691071E-2</v>
      </c>
      <c r="N5979" s="327">
        <v>256</v>
      </c>
      <c r="O5979" s="326">
        <v>3.70200015604496E-2</v>
      </c>
      <c r="P5979" s="326">
        <v>3.8049999624490738E-2</v>
      </c>
      <c r="Q5979" s="327">
        <v>256</v>
      </c>
      <c r="R5979" s="326">
        <v>3.70200015604496E-2</v>
      </c>
      <c r="S5979" s="325">
        <v>3.8049999624490738E-2</v>
      </c>
    </row>
    <row r="5980" spans="1:19" x14ac:dyDescent="0.25">
      <c r="A5980" t="s">
        <v>478</v>
      </c>
      <c r="B5980" t="s">
        <v>311</v>
      </c>
      <c r="C5980" t="s">
        <v>309</v>
      </c>
      <c r="D5980" t="s">
        <v>477</v>
      </c>
      <c r="E5980" t="s">
        <v>330</v>
      </c>
      <c r="F5980" t="s">
        <v>313</v>
      </c>
      <c r="G5980">
        <v>22</v>
      </c>
      <c r="H5980" t="s">
        <v>477</v>
      </c>
      <c r="I5980" t="s">
        <v>525</v>
      </c>
      <c r="J5980" t="s">
        <v>530</v>
      </c>
      <c r="K5980" s="142">
        <v>2</v>
      </c>
      <c r="L5980" s="326">
        <v>1.0699999984353781E-3</v>
      </c>
      <c r="N5980" s="142">
        <v>20</v>
      </c>
      <c r="O5980" s="326">
        <v>2.8899998869746919E-3</v>
      </c>
      <c r="Q5980" s="142">
        <v>20</v>
      </c>
      <c r="R5980" s="326">
        <v>2.8899998869746919E-3</v>
      </c>
    </row>
    <row r="5981" spans="1:19" x14ac:dyDescent="0.25">
      <c r="A5981" t="s">
        <v>478</v>
      </c>
      <c r="B5981" t="s">
        <v>311</v>
      </c>
      <c r="C5981" t="s">
        <v>309</v>
      </c>
      <c r="D5981" t="s">
        <v>477</v>
      </c>
      <c r="E5981" t="s">
        <v>330</v>
      </c>
      <c r="F5981" t="s">
        <v>313</v>
      </c>
      <c r="G5981" s="133">
        <v>22</v>
      </c>
      <c r="H5981" t="s">
        <v>477</v>
      </c>
      <c r="I5981" t="s">
        <v>525</v>
      </c>
      <c r="J5981" t="s">
        <v>529</v>
      </c>
      <c r="K5981" s="327">
        <v>54</v>
      </c>
      <c r="L5981" s="326">
        <v>2.8880000114440921E-2</v>
      </c>
      <c r="N5981" s="327">
        <v>203</v>
      </c>
      <c r="O5981" s="326">
        <v>2.9360000044107441E-2</v>
      </c>
      <c r="Q5981" s="327">
        <v>203</v>
      </c>
      <c r="R5981" s="326">
        <v>2.9360000044107441E-2</v>
      </c>
      <c r="S5981" s="325"/>
    </row>
    <row r="5982" spans="1:19" x14ac:dyDescent="0.25">
      <c r="A5982" t="s">
        <v>478</v>
      </c>
      <c r="B5982" t="s">
        <v>311</v>
      </c>
      <c r="C5982" t="s">
        <v>309</v>
      </c>
      <c r="D5982" t="s">
        <v>477</v>
      </c>
      <c r="E5982" t="s">
        <v>330</v>
      </c>
      <c r="F5982" t="s">
        <v>313</v>
      </c>
      <c r="G5982" s="133">
        <v>22</v>
      </c>
      <c r="H5982" t="s">
        <v>477</v>
      </c>
      <c r="I5982" t="s">
        <v>525</v>
      </c>
      <c r="J5982" t="s">
        <v>528</v>
      </c>
      <c r="K5982" s="327">
        <v>178</v>
      </c>
      <c r="L5982" s="326">
        <v>9.5190003514289856E-2</v>
      </c>
      <c r="N5982" s="327">
        <v>693</v>
      </c>
      <c r="O5982" s="326">
        <v>0.1002200022339821</v>
      </c>
      <c r="Q5982" s="327">
        <v>693</v>
      </c>
      <c r="R5982" s="326">
        <v>0.1002200022339821</v>
      </c>
      <c r="S5982" s="325"/>
    </row>
    <row r="5983" spans="1:19" x14ac:dyDescent="0.25">
      <c r="A5983" t="s">
        <v>478</v>
      </c>
      <c r="B5983" t="s">
        <v>311</v>
      </c>
      <c r="C5983" t="s">
        <v>309</v>
      </c>
      <c r="D5983" t="s">
        <v>477</v>
      </c>
      <c r="E5983" t="s">
        <v>330</v>
      </c>
      <c r="F5983" t="s">
        <v>313</v>
      </c>
      <c r="G5983">
        <v>22</v>
      </c>
      <c r="H5983" t="s">
        <v>477</v>
      </c>
      <c r="I5983" t="s">
        <v>525</v>
      </c>
      <c r="J5983" t="s">
        <v>527</v>
      </c>
      <c r="K5983" s="142">
        <v>417</v>
      </c>
      <c r="L5983" s="326">
        <v>0.2229900062084198</v>
      </c>
      <c r="N5983" s="142">
        <v>1698</v>
      </c>
      <c r="O5983" s="326">
        <v>0.2455500066280365</v>
      </c>
      <c r="Q5983" s="142">
        <v>1698</v>
      </c>
      <c r="R5983" s="326">
        <v>0.2455500066280365</v>
      </c>
    </row>
    <row r="5984" spans="1:19" x14ac:dyDescent="0.25">
      <c r="A5984" t="s">
        <v>478</v>
      </c>
      <c r="B5984" t="s">
        <v>311</v>
      </c>
      <c r="C5984" t="s">
        <v>309</v>
      </c>
      <c r="D5984" t="s">
        <v>477</v>
      </c>
      <c r="E5984" t="s">
        <v>330</v>
      </c>
      <c r="F5984" t="s">
        <v>313</v>
      </c>
      <c r="G5984" s="133">
        <v>22</v>
      </c>
      <c r="H5984" t="s">
        <v>477</v>
      </c>
      <c r="I5984" t="s">
        <v>525</v>
      </c>
      <c r="J5984" t="s">
        <v>526</v>
      </c>
      <c r="K5984" s="327">
        <v>513</v>
      </c>
      <c r="L5984" s="326">
        <v>0.27432999014854431</v>
      </c>
      <c r="N5984" s="327">
        <v>1758</v>
      </c>
      <c r="O5984" s="326">
        <v>0.25422999262809748</v>
      </c>
      <c r="Q5984" s="327">
        <v>1758</v>
      </c>
      <c r="R5984" s="326">
        <v>0.25422999262809748</v>
      </c>
      <c r="S5984" s="325"/>
    </row>
    <row r="5985" spans="1:19" x14ac:dyDescent="0.25">
      <c r="A5985" t="s">
        <v>478</v>
      </c>
      <c r="B5985" t="s">
        <v>311</v>
      </c>
      <c r="C5985" t="s">
        <v>309</v>
      </c>
      <c r="D5985" t="s">
        <v>477</v>
      </c>
      <c r="E5985" t="s">
        <v>330</v>
      </c>
      <c r="F5985" t="s">
        <v>313</v>
      </c>
      <c r="G5985" s="133">
        <v>22</v>
      </c>
      <c r="H5985" t="s">
        <v>477</v>
      </c>
      <c r="I5985" t="s">
        <v>525</v>
      </c>
      <c r="J5985" t="s">
        <v>259</v>
      </c>
      <c r="K5985" s="327">
        <v>441</v>
      </c>
      <c r="L5985" s="326">
        <v>0.23582999408245089</v>
      </c>
      <c r="N5985" s="327">
        <v>1489</v>
      </c>
      <c r="O5985" s="326">
        <v>0.21533000469207761</v>
      </c>
      <c r="Q5985" s="327">
        <v>1489</v>
      </c>
      <c r="R5985" s="326">
        <v>0.21533000469207761</v>
      </c>
      <c r="S5985" s="325"/>
    </row>
    <row r="5986" spans="1:19" x14ac:dyDescent="0.25">
      <c r="A5986" t="s">
        <v>478</v>
      </c>
      <c r="B5986" t="s">
        <v>311</v>
      </c>
      <c r="C5986" t="s">
        <v>309</v>
      </c>
      <c r="D5986" t="s">
        <v>477</v>
      </c>
      <c r="E5986" t="s">
        <v>330</v>
      </c>
      <c r="F5986" t="s">
        <v>313</v>
      </c>
      <c r="G5986">
        <v>22</v>
      </c>
      <c r="H5986" t="s">
        <v>477</v>
      </c>
      <c r="I5986" t="s">
        <v>525</v>
      </c>
      <c r="J5986" t="s">
        <v>260</v>
      </c>
      <c r="K5986" s="142">
        <v>265</v>
      </c>
      <c r="L5986" s="326">
        <v>0.1417099982500076</v>
      </c>
      <c r="N5986" s="142">
        <v>1054</v>
      </c>
      <c r="O5986" s="326">
        <v>0.15241999924182889</v>
      </c>
      <c r="Q5986" s="142">
        <v>1054</v>
      </c>
      <c r="R5986" s="326">
        <v>0.15241999924182889</v>
      </c>
    </row>
    <row r="5987" spans="1:19" x14ac:dyDescent="0.25">
      <c r="A5987" t="s">
        <v>478</v>
      </c>
      <c r="B5987" t="s">
        <v>311</v>
      </c>
      <c r="C5987" t="s">
        <v>309</v>
      </c>
      <c r="D5987" t="s">
        <v>477</v>
      </c>
      <c r="E5987" t="s">
        <v>330</v>
      </c>
      <c r="F5987" t="s">
        <v>313</v>
      </c>
      <c r="G5987" s="133">
        <v>22</v>
      </c>
      <c r="H5987" t="s">
        <v>477</v>
      </c>
      <c r="I5987" t="s">
        <v>521</v>
      </c>
      <c r="J5987" t="s">
        <v>524</v>
      </c>
      <c r="K5987" s="327">
        <v>1603</v>
      </c>
      <c r="L5987" s="326">
        <v>0.85721999406814575</v>
      </c>
      <c r="M5987" s="326">
        <v>0.87547999620437622</v>
      </c>
      <c r="N5987" s="327">
        <v>5853</v>
      </c>
      <c r="O5987" s="326">
        <v>0.84641999006271362</v>
      </c>
      <c r="P5987" s="326">
        <v>0.86994999647140503</v>
      </c>
      <c r="Q5987" s="327">
        <v>5853</v>
      </c>
      <c r="R5987" s="326">
        <v>0.84641999006271362</v>
      </c>
      <c r="S5987" s="325">
        <v>0.86994999647140503</v>
      </c>
    </row>
    <row r="5988" spans="1:19" x14ac:dyDescent="0.25">
      <c r="A5988" t="s">
        <v>478</v>
      </c>
      <c r="B5988" t="s">
        <v>311</v>
      </c>
      <c r="C5988" t="s">
        <v>309</v>
      </c>
      <c r="D5988" t="s">
        <v>477</v>
      </c>
      <c r="E5988" t="s">
        <v>330</v>
      </c>
      <c r="F5988" t="s">
        <v>313</v>
      </c>
      <c r="G5988" s="133">
        <v>22</v>
      </c>
      <c r="H5988" t="s">
        <v>477</v>
      </c>
      <c r="I5988" t="s">
        <v>521</v>
      </c>
      <c r="J5988" t="s">
        <v>523</v>
      </c>
      <c r="K5988" s="327">
        <v>143</v>
      </c>
      <c r="L5988" s="326">
        <v>7.647000253200531E-2</v>
      </c>
      <c r="M5988" s="326">
        <v>7.8100003302097321E-2</v>
      </c>
      <c r="N5988" s="327">
        <v>544</v>
      </c>
      <c r="O5988" s="326">
        <v>7.8670002520084381E-2</v>
      </c>
      <c r="P5988" s="326">
        <v>8.0859996378421783E-2</v>
      </c>
      <c r="Q5988" s="327">
        <v>544</v>
      </c>
      <c r="R5988" s="326">
        <v>7.8670002520084381E-2</v>
      </c>
      <c r="S5988" s="325">
        <v>8.0859996378421783E-2</v>
      </c>
    </row>
    <row r="5989" spans="1:19" x14ac:dyDescent="0.25">
      <c r="A5989" t="s">
        <v>478</v>
      </c>
      <c r="B5989" t="s">
        <v>311</v>
      </c>
      <c r="C5989" t="s">
        <v>309</v>
      </c>
      <c r="D5989" t="s">
        <v>477</v>
      </c>
      <c r="E5989" t="s">
        <v>330</v>
      </c>
      <c r="F5989" t="s">
        <v>313</v>
      </c>
      <c r="G5989">
        <v>22</v>
      </c>
      <c r="H5989" t="s">
        <v>477</v>
      </c>
      <c r="I5989" t="s">
        <v>521</v>
      </c>
      <c r="J5989" t="s">
        <v>522</v>
      </c>
      <c r="K5989" s="142">
        <v>85</v>
      </c>
      <c r="L5989" s="326">
        <v>4.544999822974205E-2</v>
      </c>
      <c r="M5989" s="326">
        <v>4.6420000493526459E-2</v>
      </c>
      <c r="N5989" s="142">
        <v>331</v>
      </c>
      <c r="O5989" s="326">
        <v>4.7869998961687088E-2</v>
      </c>
      <c r="P5989" s="326">
        <v>4.9199998378753662E-2</v>
      </c>
      <c r="Q5989" s="142">
        <v>331</v>
      </c>
      <c r="R5989" s="326">
        <v>4.7869998961687088E-2</v>
      </c>
      <c r="S5989" s="326">
        <v>4.9199998378753662E-2</v>
      </c>
    </row>
    <row r="5990" spans="1:19" x14ac:dyDescent="0.25">
      <c r="A5990" t="s">
        <v>478</v>
      </c>
      <c r="B5990" t="s">
        <v>311</v>
      </c>
      <c r="C5990" t="s">
        <v>309</v>
      </c>
      <c r="D5990" t="s">
        <v>477</v>
      </c>
      <c r="E5990" t="s">
        <v>330</v>
      </c>
      <c r="F5990" t="s">
        <v>313</v>
      </c>
      <c r="G5990" s="133">
        <v>22</v>
      </c>
      <c r="H5990" t="s">
        <v>477</v>
      </c>
      <c r="I5990" t="s">
        <v>521</v>
      </c>
      <c r="J5990" t="s">
        <v>438</v>
      </c>
      <c r="K5990" s="327">
        <v>39</v>
      </c>
      <c r="L5990" s="326">
        <v>2.085999958217144E-2</v>
      </c>
      <c r="N5990" s="327">
        <v>187</v>
      </c>
      <c r="O5990" s="326">
        <v>2.7039999142289162E-2</v>
      </c>
      <c r="Q5990" s="327">
        <v>187</v>
      </c>
      <c r="R5990" s="326">
        <v>2.7039999142289162E-2</v>
      </c>
      <c r="S5990" s="325"/>
    </row>
    <row r="5991" spans="1:19" x14ac:dyDescent="0.25">
      <c r="A5991" t="s">
        <v>478</v>
      </c>
      <c r="B5991" t="s">
        <v>311</v>
      </c>
      <c r="C5991" t="s">
        <v>309</v>
      </c>
      <c r="D5991" t="s">
        <v>477</v>
      </c>
      <c r="E5991" t="s">
        <v>330</v>
      </c>
      <c r="F5991" t="s">
        <v>313</v>
      </c>
      <c r="G5991" s="133">
        <v>22</v>
      </c>
      <c r="H5991" t="s">
        <v>477</v>
      </c>
      <c r="I5991" t="s">
        <v>517</v>
      </c>
      <c r="J5991" t="s">
        <v>520</v>
      </c>
      <c r="K5991" s="327">
        <v>640</v>
      </c>
      <c r="L5991" s="326">
        <v>0.34224998950958252</v>
      </c>
      <c r="N5991" s="327">
        <v>2487</v>
      </c>
      <c r="O5991" s="326">
        <v>0.35964998602867132</v>
      </c>
      <c r="Q5991" s="327">
        <v>2487</v>
      </c>
      <c r="R5991" s="326">
        <v>0.35964998602867132</v>
      </c>
      <c r="S5991" s="325"/>
    </row>
    <row r="5992" spans="1:19" x14ac:dyDescent="0.25">
      <c r="A5992" t="s">
        <v>478</v>
      </c>
      <c r="B5992" t="s">
        <v>311</v>
      </c>
      <c r="C5992" t="s">
        <v>309</v>
      </c>
      <c r="D5992" t="s">
        <v>477</v>
      </c>
      <c r="E5992" t="s">
        <v>330</v>
      </c>
      <c r="F5992" t="s">
        <v>313</v>
      </c>
      <c r="G5992" s="133">
        <v>22</v>
      </c>
      <c r="H5992" t="s">
        <v>477</v>
      </c>
      <c r="I5992" t="s">
        <v>517</v>
      </c>
      <c r="J5992" t="s">
        <v>519</v>
      </c>
      <c r="K5992" s="327">
        <v>541</v>
      </c>
      <c r="L5992" s="326">
        <v>0.28929999470710749</v>
      </c>
      <c r="N5992" s="327">
        <v>1951</v>
      </c>
      <c r="O5992" s="326">
        <v>0.28213998675346369</v>
      </c>
      <c r="Q5992" s="327">
        <v>1951</v>
      </c>
      <c r="R5992" s="326">
        <v>0.28213998675346369</v>
      </c>
      <c r="S5992" s="325"/>
    </row>
    <row r="5993" spans="1:19" x14ac:dyDescent="0.25">
      <c r="A5993" t="s">
        <v>478</v>
      </c>
      <c r="B5993" t="s">
        <v>311</v>
      </c>
      <c r="C5993" t="s">
        <v>309</v>
      </c>
      <c r="D5993" t="s">
        <v>477</v>
      </c>
      <c r="E5993" t="s">
        <v>330</v>
      </c>
      <c r="F5993" t="s">
        <v>313</v>
      </c>
      <c r="G5993">
        <v>22</v>
      </c>
      <c r="H5993" t="s">
        <v>477</v>
      </c>
      <c r="I5993" t="s">
        <v>517</v>
      </c>
      <c r="J5993" t="s">
        <v>518</v>
      </c>
      <c r="K5993" s="142">
        <v>689</v>
      </c>
      <c r="L5993" s="326">
        <v>0.36844998598098749</v>
      </c>
      <c r="N5993" s="142">
        <v>2477</v>
      </c>
      <c r="O5993" s="326">
        <v>0.3582099974155426</v>
      </c>
      <c r="Q5993" s="142">
        <v>2477</v>
      </c>
      <c r="R5993" s="326">
        <v>0.3582099974155426</v>
      </c>
    </row>
    <row r="5994" spans="1:19" x14ac:dyDescent="0.25">
      <c r="A5994" t="s">
        <v>478</v>
      </c>
      <c r="B5994" t="s">
        <v>311</v>
      </c>
      <c r="C5994" t="s">
        <v>309</v>
      </c>
      <c r="D5994" t="s">
        <v>477</v>
      </c>
      <c r="E5994" t="s">
        <v>330</v>
      </c>
      <c r="F5994" t="s">
        <v>313</v>
      </c>
      <c r="G5994" s="133">
        <v>22</v>
      </c>
      <c r="H5994" t="s">
        <v>477</v>
      </c>
      <c r="I5994" t="s">
        <v>513</v>
      </c>
      <c r="J5994" t="s">
        <v>516</v>
      </c>
      <c r="K5994" s="327">
        <v>63</v>
      </c>
      <c r="L5994" s="326">
        <v>3.369000181555748E-2</v>
      </c>
      <c r="M5994" s="326">
        <v>3.7590000778436661E-2</v>
      </c>
      <c r="N5994" s="327">
        <v>235</v>
      </c>
      <c r="O5994" s="326">
        <v>3.3980000764131553E-2</v>
      </c>
      <c r="P5994" s="326">
        <v>3.8890000432729721E-2</v>
      </c>
      <c r="Q5994" s="327">
        <v>235</v>
      </c>
      <c r="R5994" s="326">
        <v>3.3980000764131553E-2</v>
      </c>
      <c r="S5994" s="325">
        <v>3.8890000432729721E-2</v>
      </c>
    </row>
    <row r="5995" spans="1:19" x14ac:dyDescent="0.25">
      <c r="A5995" t="s">
        <v>478</v>
      </c>
      <c r="B5995" t="s">
        <v>311</v>
      </c>
      <c r="C5995" t="s">
        <v>309</v>
      </c>
      <c r="D5995" t="s">
        <v>477</v>
      </c>
      <c r="E5995" t="s">
        <v>330</v>
      </c>
      <c r="F5995" t="s">
        <v>313</v>
      </c>
      <c r="G5995">
        <v>22</v>
      </c>
      <c r="H5995" t="s">
        <v>477</v>
      </c>
      <c r="I5995" t="s">
        <v>513</v>
      </c>
      <c r="J5995" t="s">
        <v>515</v>
      </c>
      <c r="K5995" s="142">
        <v>178</v>
      </c>
      <c r="L5995" s="326">
        <v>9.5190003514289856E-2</v>
      </c>
      <c r="M5995" s="326">
        <v>0.1062100008130074</v>
      </c>
      <c r="N5995" s="142">
        <v>676</v>
      </c>
      <c r="O5995" s="326">
        <v>9.7759999334812164E-2</v>
      </c>
      <c r="P5995" s="326">
        <v>0.1118599995970726</v>
      </c>
      <c r="Q5995" s="142">
        <v>676</v>
      </c>
      <c r="R5995" s="326">
        <v>9.7759999334812164E-2</v>
      </c>
      <c r="S5995" s="326">
        <v>0.1118599995970726</v>
      </c>
    </row>
    <row r="5996" spans="1:19" x14ac:dyDescent="0.25">
      <c r="A5996" t="s">
        <v>478</v>
      </c>
      <c r="B5996" t="s">
        <v>311</v>
      </c>
      <c r="C5996" t="s">
        <v>309</v>
      </c>
      <c r="D5996" t="s">
        <v>477</v>
      </c>
      <c r="E5996" t="s">
        <v>330</v>
      </c>
      <c r="F5996" t="s">
        <v>313</v>
      </c>
      <c r="G5996">
        <v>22</v>
      </c>
      <c r="H5996" t="s">
        <v>477</v>
      </c>
      <c r="I5996" t="s">
        <v>513</v>
      </c>
      <c r="J5996" t="s">
        <v>514</v>
      </c>
      <c r="K5996" s="142">
        <v>1435</v>
      </c>
      <c r="L5996" s="326">
        <v>0.7673799991607666</v>
      </c>
      <c r="M5996" s="326">
        <v>0.85620999336242676</v>
      </c>
      <c r="N5996" s="142">
        <v>5132</v>
      </c>
      <c r="O5996" s="326">
        <v>0.74215000867843628</v>
      </c>
      <c r="P5996" s="326">
        <v>0.84925001859664917</v>
      </c>
      <c r="Q5996" s="142">
        <v>5132</v>
      </c>
      <c r="R5996" s="326">
        <v>0.74215000867843628</v>
      </c>
      <c r="S5996" s="326">
        <v>0.84925001859664917</v>
      </c>
    </row>
    <row r="5997" spans="1:19" x14ac:dyDescent="0.25">
      <c r="A5997" t="s">
        <v>478</v>
      </c>
      <c r="B5997" t="s">
        <v>311</v>
      </c>
      <c r="C5997" t="s">
        <v>309</v>
      </c>
      <c r="D5997" t="s">
        <v>477</v>
      </c>
      <c r="E5997" t="s">
        <v>330</v>
      </c>
      <c r="F5997" t="s">
        <v>313</v>
      </c>
      <c r="G5997" s="133">
        <v>22</v>
      </c>
      <c r="H5997" t="s">
        <v>477</v>
      </c>
      <c r="I5997" t="s">
        <v>513</v>
      </c>
      <c r="J5997" t="s">
        <v>512</v>
      </c>
      <c r="K5997" s="327">
        <v>194</v>
      </c>
      <c r="L5997" s="326">
        <v>0.1037399992346764</v>
      </c>
      <c r="N5997" s="327">
        <v>872</v>
      </c>
      <c r="O5997" s="326">
        <v>0.12610000371932981</v>
      </c>
      <c r="Q5997" s="327">
        <v>872</v>
      </c>
      <c r="R5997" s="326">
        <v>0.12610000371932981</v>
      </c>
      <c r="S5997" s="325"/>
    </row>
    <row r="5998" spans="1:19" x14ac:dyDescent="0.25">
      <c r="A5998" t="s">
        <v>478</v>
      </c>
      <c r="B5998" t="s">
        <v>311</v>
      </c>
      <c r="C5998" t="s">
        <v>309</v>
      </c>
      <c r="D5998" t="s">
        <v>477</v>
      </c>
      <c r="E5998" t="s">
        <v>330</v>
      </c>
      <c r="F5998" t="s">
        <v>313</v>
      </c>
      <c r="G5998">
        <v>22</v>
      </c>
      <c r="H5998" t="s">
        <v>477</v>
      </c>
      <c r="I5998" t="s">
        <v>575</v>
      </c>
      <c r="J5998" t="s">
        <v>438</v>
      </c>
      <c r="K5998" s="142">
        <v>1870</v>
      </c>
      <c r="L5998" s="326">
        <v>1</v>
      </c>
      <c r="N5998" s="142">
        <v>6915</v>
      </c>
      <c r="O5998" s="326">
        <v>1</v>
      </c>
      <c r="Q5998" s="142">
        <v>6915</v>
      </c>
      <c r="R5998" s="326">
        <v>1</v>
      </c>
    </row>
    <row r="5999" spans="1:19" x14ac:dyDescent="0.25">
      <c r="A5999" t="s">
        <v>478</v>
      </c>
      <c r="B5999" t="s">
        <v>311</v>
      </c>
      <c r="C5999" t="s">
        <v>309</v>
      </c>
      <c r="D5999" t="s">
        <v>477</v>
      </c>
      <c r="E5999" t="s">
        <v>330</v>
      </c>
      <c r="F5999" t="s">
        <v>313</v>
      </c>
      <c r="G5999">
        <v>22</v>
      </c>
      <c r="H5999" t="s">
        <v>477</v>
      </c>
      <c r="I5999" t="s">
        <v>576</v>
      </c>
      <c r="J5999" t="s">
        <v>486</v>
      </c>
      <c r="K5999" s="142">
        <v>11</v>
      </c>
      <c r="L5999" s="326">
        <v>5.8800000697374344E-3</v>
      </c>
      <c r="M5999" s="326">
        <v>5.9099998325109482E-3</v>
      </c>
      <c r="N5999" s="142">
        <v>54</v>
      </c>
      <c r="O5999" s="326">
        <v>7.8099998645484447E-3</v>
      </c>
      <c r="P5999" s="326">
        <v>7.969999685883522E-3</v>
      </c>
      <c r="Q5999" s="142">
        <v>54</v>
      </c>
      <c r="R5999" s="326">
        <v>7.8099998645484447E-3</v>
      </c>
      <c r="S5999" s="326">
        <v>7.969999685883522E-3</v>
      </c>
    </row>
    <row r="6000" spans="1:19" x14ac:dyDescent="0.25">
      <c r="A6000" t="s">
        <v>478</v>
      </c>
      <c r="B6000" t="s">
        <v>311</v>
      </c>
      <c r="C6000" t="s">
        <v>309</v>
      </c>
      <c r="D6000" t="s">
        <v>477</v>
      </c>
      <c r="E6000" t="s">
        <v>330</v>
      </c>
      <c r="F6000" t="s">
        <v>313</v>
      </c>
      <c r="G6000" s="133">
        <v>22</v>
      </c>
      <c r="H6000" t="s">
        <v>477</v>
      </c>
      <c r="I6000" t="s">
        <v>576</v>
      </c>
      <c r="J6000" t="s">
        <v>485</v>
      </c>
      <c r="K6000" s="327">
        <v>1035</v>
      </c>
      <c r="L6000" s="326">
        <v>0.55348002910614014</v>
      </c>
      <c r="M6000" s="326">
        <v>0.5564500093460083</v>
      </c>
      <c r="N6000" s="327">
        <v>3898</v>
      </c>
      <c r="O6000" s="326">
        <v>0.56370002031326294</v>
      </c>
      <c r="P6000" s="326">
        <v>0.57560998201370239</v>
      </c>
      <c r="Q6000" s="327">
        <v>3898</v>
      </c>
      <c r="R6000" s="326">
        <v>0.56370002031326294</v>
      </c>
      <c r="S6000" s="325">
        <v>0.57560998201370239</v>
      </c>
    </row>
    <row r="6001" spans="1:19" x14ac:dyDescent="0.25">
      <c r="A6001" t="s">
        <v>478</v>
      </c>
      <c r="B6001" t="s">
        <v>311</v>
      </c>
      <c r="C6001" t="s">
        <v>309</v>
      </c>
      <c r="D6001" t="s">
        <v>477</v>
      </c>
      <c r="E6001" t="s">
        <v>330</v>
      </c>
      <c r="F6001" t="s">
        <v>313</v>
      </c>
      <c r="G6001" s="133">
        <v>22</v>
      </c>
      <c r="H6001" t="s">
        <v>477</v>
      </c>
      <c r="I6001" t="s">
        <v>576</v>
      </c>
      <c r="J6001" t="s">
        <v>579</v>
      </c>
      <c r="K6001" s="327">
        <v>77</v>
      </c>
      <c r="L6001" s="326">
        <v>4.1179999709129327E-2</v>
      </c>
      <c r="M6001" s="326">
        <v>4.14000004529953E-2</v>
      </c>
      <c r="N6001" s="327">
        <v>321</v>
      </c>
      <c r="O6001" s="326">
        <v>4.6420000493526459E-2</v>
      </c>
      <c r="P6001" s="326">
        <v>4.7400001436471939E-2</v>
      </c>
      <c r="Q6001" s="327">
        <v>321</v>
      </c>
      <c r="R6001" s="326">
        <v>4.6420000493526459E-2</v>
      </c>
      <c r="S6001" s="325">
        <v>4.7400001436471939E-2</v>
      </c>
    </row>
    <row r="6002" spans="1:19" x14ac:dyDescent="0.25">
      <c r="A6002" t="s">
        <v>478</v>
      </c>
      <c r="B6002" t="s">
        <v>311</v>
      </c>
      <c r="C6002" t="s">
        <v>309</v>
      </c>
      <c r="D6002" t="s">
        <v>477</v>
      </c>
      <c r="E6002" t="s">
        <v>330</v>
      </c>
      <c r="F6002" t="s">
        <v>313</v>
      </c>
      <c r="G6002">
        <v>22</v>
      </c>
      <c r="H6002" t="s">
        <v>477</v>
      </c>
      <c r="I6002" t="s">
        <v>576</v>
      </c>
      <c r="J6002" t="s">
        <v>483</v>
      </c>
      <c r="K6002" s="142">
        <v>737</v>
      </c>
      <c r="L6002" s="326">
        <v>0.39412000775337219</v>
      </c>
      <c r="M6002" s="326">
        <v>0.3962399959564209</v>
      </c>
      <c r="N6002" s="142">
        <v>2499</v>
      </c>
      <c r="O6002" s="326">
        <v>0.36138999462127691</v>
      </c>
      <c r="P6002" s="326">
        <v>0.36901998519897461</v>
      </c>
      <c r="Q6002" s="142">
        <v>2499</v>
      </c>
      <c r="R6002" s="326">
        <v>0.36138999462127691</v>
      </c>
      <c r="S6002" s="326">
        <v>0.36901998519897461</v>
      </c>
    </row>
    <row r="6003" spans="1:19" x14ac:dyDescent="0.25">
      <c r="A6003" t="s">
        <v>478</v>
      </c>
      <c r="B6003" t="s">
        <v>311</v>
      </c>
      <c r="C6003" t="s">
        <v>309</v>
      </c>
      <c r="D6003" t="s">
        <v>477</v>
      </c>
      <c r="E6003" t="s">
        <v>330</v>
      </c>
      <c r="F6003" t="s">
        <v>313</v>
      </c>
      <c r="G6003" s="133">
        <v>22</v>
      </c>
      <c r="H6003" t="s">
        <v>477</v>
      </c>
      <c r="I6003" t="s">
        <v>576</v>
      </c>
      <c r="J6003" t="s">
        <v>438</v>
      </c>
      <c r="K6003" s="327">
        <v>10</v>
      </c>
      <c r="L6003" s="326">
        <v>5.350000225007534E-3</v>
      </c>
      <c r="N6003" s="327">
        <v>143</v>
      </c>
      <c r="O6003" s="326">
        <v>2.0679999142885212E-2</v>
      </c>
      <c r="Q6003" s="327">
        <v>143</v>
      </c>
      <c r="R6003" s="326">
        <v>2.0679999142885212E-2</v>
      </c>
      <c r="S6003" s="325"/>
    </row>
    <row r="6004" spans="1:19" x14ac:dyDescent="0.25">
      <c r="A6004" t="s">
        <v>478</v>
      </c>
      <c r="B6004" t="s">
        <v>311</v>
      </c>
      <c r="C6004" t="s">
        <v>309</v>
      </c>
      <c r="D6004" t="s">
        <v>477</v>
      </c>
      <c r="E6004" t="s">
        <v>330</v>
      </c>
      <c r="F6004" t="s">
        <v>313</v>
      </c>
      <c r="G6004">
        <v>22</v>
      </c>
      <c r="H6004" t="s">
        <v>477</v>
      </c>
      <c r="I6004" t="s">
        <v>504</v>
      </c>
      <c r="J6004" t="s">
        <v>506</v>
      </c>
      <c r="K6004" s="142">
        <v>194</v>
      </c>
      <c r="L6004" s="326">
        <v>0.1037399992346764</v>
      </c>
      <c r="N6004" s="142">
        <v>872</v>
      </c>
      <c r="O6004" s="326">
        <v>0.12610000371932981</v>
      </c>
      <c r="Q6004" s="142">
        <v>872</v>
      </c>
      <c r="R6004" s="326">
        <v>0.12610000371932981</v>
      </c>
    </row>
    <row r="6005" spans="1:19" x14ac:dyDescent="0.25">
      <c r="A6005" t="s">
        <v>478</v>
      </c>
      <c r="B6005" t="s">
        <v>311</v>
      </c>
      <c r="C6005" t="s">
        <v>309</v>
      </c>
      <c r="D6005" t="s">
        <v>477</v>
      </c>
      <c r="E6005" t="s">
        <v>330</v>
      </c>
      <c r="F6005" t="s">
        <v>313</v>
      </c>
      <c r="G6005" s="133">
        <v>22</v>
      </c>
      <c r="H6005" t="s">
        <v>477</v>
      </c>
      <c r="I6005" t="s">
        <v>504</v>
      </c>
      <c r="J6005" t="s">
        <v>424</v>
      </c>
      <c r="K6005" s="327">
        <v>178</v>
      </c>
      <c r="L6005" s="326">
        <v>9.5190003514289856E-2</v>
      </c>
      <c r="M6005" s="326">
        <v>0.1062100008130074</v>
      </c>
      <c r="N6005" s="327">
        <v>676</v>
      </c>
      <c r="O6005" s="326">
        <v>9.7759999334812164E-2</v>
      </c>
      <c r="P6005" s="326">
        <v>0.1118599995970726</v>
      </c>
      <c r="Q6005" s="327">
        <v>676</v>
      </c>
      <c r="R6005" s="326">
        <v>9.7759999334812164E-2</v>
      </c>
      <c r="S6005" s="325">
        <v>0.1118599995970726</v>
      </c>
    </row>
    <row r="6006" spans="1:19" x14ac:dyDescent="0.25">
      <c r="A6006" t="s">
        <v>478</v>
      </c>
      <c r="B6006" t="s">
        <v>311</v>
      </c>
      <c r="C6006" t="s">
        <v>309</v>
      </c>
      <c r="D6006" t="s">
        <v>477</v>
      </c>
      <c r="E6006" t="s">
        <v>330</v>
      </c>
      <c r="F6006" t="s">
        <v>313</v>
      </c>
      <c r="G6006">
        <v>22</v>
      </c>
      <c r="H6006" t="s">
        <v>477</v>
      </c>
      <c r="I6006" t="s">
        <v>504</v>
      </c>
      <c r="J6006" t="s">
        <v>455</v>
      </c>
      <c r="K6006" s="142">
        <v>647</v>
      </c>
      <c r="L6006" s="326">
        <v>0.34599000215530401</v>
      </c>
      <c r="M6006" s="326">
        <v>0.38604000210762018</v>
      </c>
      <c r="N6006" s="142">
        <v>2322</v>
      </c>
      <c r="O6006" s="326">
        <v>0.3357900083065033</v>
      </c>
      <c r="P6006" s="326">
        <v>0.3842499852180481</v>
      </c>
      <c r="Q6006" s="142">
        <v>2322</v>
      </c>
      <c r="R6006" s="326">
        <v>0.3357900083065033</v>
      </c>
      <c r="S6006" s="326">
        <v>0.3842499852180481</v>
      </c>
    </row>
    <row r="6007" spans="1:19" x14ac:dyDescent="0.25">
      <c r="A6007" t="s">
        <v>478</v>
      </c>
      <c r="B6007" t="s">
        <v>311</v>
      </c>
      <c r="C6007" t="s">
        <v>309</v>
      </c>
      <c r="D6007" t="s">
        <v>477</v>
      </c>
      <c r="E6007" t="s">
        <v>330</v>
      </c>
      <c r="F6007" t="s">
        <v>313</v>
      </c>
      <c r="G6007" s="133">
        <v>22</v>
      </c>
      <c r="H6007" t="s">
        <v>477</v>
      </c>
      <c r="I6007" t="s">
        <v>504</v>
      </c>
      <c r="J6007" t="s">
        <v>505</v>
      </c>
      <c r="K6007" s="327">
        <v>680</v>
      </c>
      <c r="L6007" s="326">
        <v>0.36364001035690308</v>
      </c>
      <c r="M6007" s="326">
        <v>0.40573000907897949</v>
      </c>
      <c r="N6007" s="327">
        <v>2443</v>
      </c>
      <c r="O6007" s="326">
        <v>0.35328999161720281</v>
      </c>
      <c r="P6007" s="326">
        <v>0.4042699933052063</v>
      </c>
      <c r="Q6007" s="327">
        <v>2443</v>
      </c>
      <c r="R6007" s="326">
        <v>0.35328999161720281</v>
      </c>
      <c r="S6007" s="325">
        <v>0.4042699933052063</v>
      </c>
    </row>
    <row r="6008" spans="1:19" x14ac:dyDescent="0.25">
      <c r="A6008" t="s">
        <v>478</v>
      </c>
      <c r="B6008" t="s">
        <v>311</v>
      </c>
      <c r="C6008" t="s">
        <v>309</v>
      </c>
      <c r="D6008" t="s">
        <v>477</v>
      </c>
      <c r="E6008" t="s">
        <v>330</v>
      </c>
      <c r="F6008" t="s">
        <v>313</v>
      </c>
      <c r="G6008" s="133">
        <v>22</v>
      </c>
      <c r="H6008" t="s">
        <v>477</v>
      </c>
      <c r="I6008" t="s">
        <v>504</v>
      </c>
      <c r="J6008" t="s">
        <v>503</v>
      </c>
      <c r="K6008" s="327">
        <v>171</v>
      </c>
      <c r="L6008" s="326">
        <v>9.1439999639987946E-2</v>
      </c>
      <c r="M6008" s="326">
        <v>0.10203000158071519</v>
      </c>
      <c r="N6008" s="327">
        <v>602</v>
      </c>
      <c r="O6008" s="326">
        <v>8.7059997022151947E-2</v>
      </c>
      <c r="P6008" s="326">
        <v>9.9619999527931213E-2</v>
      </c>
      <c r="Q6008" s="327">
        <v>602</v>
      </c>
      <c r="R6008" s="326">
        <v>8.7059997022151947E-2</v>
      </c>
      <c r="S6008" s="325">
        <v>9.9619999527931213E-2</v>
      </c>
    </row>
    <row r="6009" spans="1:19" x14ac:dyDescent="0.25">
      <c r="A6009" t="s">
        <v>478</v>
      </c>
      <c r="B6009" t="s">
        <v>311</v>
      </c>
      <c r="C6009" t="s">
        <v>309</v>
      </c>
      <c r="D6009" t="s">
        <v>477</v>
      </c>
      <c r="E6009" t="s">
        <v>330</v>
      </c>
      <c r="F6009" t="s">
        <v>313</v>
      </c>
      <c r="G6009" s="133">
        <v>22</v>
      </c>
      <c r="H6009" t="s">
        <v>477</v>
      </c>
      <c r="I6009" t="s">
        <v>501</v>
      </c>
      <c r="J6009" t="s">
        <v>502</v>
      </c>
      <c r="K6009" s="327">
        <v>194</v>
      </c>
      <c r="L6009" s="326">
        <v>0.1037399992346764</v>
      </c>
      <c r="N6009" s="327">
        <v>872</v>
      </c>
      <c r="O6009" s="326">
        <v>0.12610000371932981</v>
      </c>
      <c r="Q6009" s="327">
        <v>872</v>
      </c>
      <c r="R6009" s="326">
        <v>0.12610000371932981</v>
      </c>
      <c r="S6009" s="325"/>
    </row>
    <row r="6010" spans="1:19" x14ac:dyDescent="0.25">
      <c r="A6010" t="s">
        <v>478</v>
      </c>
      <c r="B6010" t="s">
        <v>311</v>
      </c>
      <c r="C6010" t="s">
        <v>309</v>
      </c>
      <c r="D6010" t="s">
        <v>477</v>
      </c>
      <c r="E6010" t="s">
        <v>330</v>
      </c>
      <c r="F6010" t="s">
        <v>313</v>
      </c>
      <c r="G6010" s="133">
        <v>22</v>
      </c>
      <c r="H6010" t="s">
        <v>477</v>
      </c>
      <c r="I6010" t="s">
        <v>501</v>
      </c>
      <c r="J6010" t="s">
        <v>500</v>
      </c>
      <c r="K6010" s="327">
        <v>1676</v>
      </c>
      <c r="L6010" s="326">
        <v>0.89626002311706543</v>
      </c>
      <c r="M6010" s="326">
        <v>1</v>
      </c>
      <c r="N6010" s="327">
        <v>6043</v>
      </c>
      <c r="O6010" s="326">
        <v>0.87389999628067017</v>
      </c>
      <c r="P6010" s="326">
        <v>1</v>
      </c>
      <c r="Q6010" s="327">
        <v>6043</v>
      </c>
      <c r="R6010" s="326">
        <v>0.87389999628067017</v>
      </c>
      <c r="S6010" s="325">
        <v>1</v>
      </c>
    </row>
    <row r="6011" spans="1:19" x14ac:dyDescent="0.25">
      <c r="A6011" t="s">
        <v>478</v>
      </c>
      <c r="B6011" t="s">
        <v>311</v>
      </c>
      <c r="C6011" t="s">
        <v>309</v>
      </c>
      <c r="D6011" t="s">
        <v>477</v>
      </c>
      <c r="E6011" t="s">
        <v>330</v>
      </c>
      <c r="F6011" t="s">
        <v>313</v>
      </c>
      <c r="G6011">
        <v>22</v>
      </c>
      <c r="H6011" t="s">
        <v>477</v>
      </c>
      <c r="I6011" t="s">
        <v>577</v>
      </c>
      <c r="J6011" t="s">
        <v>493</v>
      </c>
      <c r="K6011" s="142">
        <v>1019</v>
      </c>
      <c r="L6011" s="326">
        <v>0.54492002725601196</v>
      </c>
      <c r="N6011" s="142">
        <v>5360</v>
      </c>
      <c r="O6011" s="326">
        <v>0.77512997388839722</v>
      </c>
      <c r="Q6011" s="142">
        <v>5360</v>
      </c>
      <c r="R6011" s="326">
        <v>0.77512997388839722</v>
      </c>
    </row>
    <row r="6012" spans="1:19" x14ac:dyDescent="0.25">
      <c r="A6012" t="s">
        <v>478</v>
      </c>
      <c r="B6012" t="s">
        <v>311</v>
      </c>
      <c r="C6012" t="s">
        <v>309</v>
      </c>
      <c r="D6012" t="s">
        <v>477</v>
      </c>
      <c r="E6012" t="s">
        <v>330</v>
      </c>
      <c r="F6012" t="s">
        <v>313</v>
      </c>
      <c r="G6012" s="133">
        <v>22</v>
      </c>
      <c r="H6012" t="s">
        <v>477</v>
      </c>
      <c r="I6012" t="s">
        <v>577</v>
      </c>
      <c r="J6012" t="s">
        <v>492</v>
      </c>
      <c r="K6012" s="327">
        <v>631</v>
      </c>
      <c r="L6012" s="326">
        <v>0.33743000030517578</v>
      </c>
      <c r="M6012" s="326">
        <v>0.74147999286651611</v>
      </c>
      <c r="N6012" s="327">
        <v>1144</v>
      </c>
      <c r="O6012" s="326">
        <v>0.16543999314308169</v>
      </c>
      <c r="P6012" s="326">
        <v>0.73568999767303467</v>
      </c>
      <c r="Q6012" s="327">
        <v>1144</v>
      </c>
      <c r="R6012" s="326">
        <v>0.16543999314308169</v>
      </c>
      <c r="S6012" s="325">
        <v>0.73568999767303467</v>
      </c>
    </row>
    <row r="6013" spans="1:19" x14ac:dyDescent="0.25">
      <c r="A6013" t="s">
        <v>478</v>
      </c>
      <c r="B6013" t="s">
        <v>311</v>
      </c>
      <c r="C6013" t="s">
        <v>309</v>
      </c>
      <c r="D6013" t="s">
        <v>477</v>
      </c>
      <c r="E6013" t="s">
        <v>330</v>
      </c>
      <c r="F6013" t="s">
        <v>313</v>
      </c>
      <c r="G6013">
        <v>22</v>
      </c>
      <c r="H6013" t="s">
        <v>477</v>
      </c>
      <c r="I6013" t="s">
        <v>577</v>
      </c>
      <c r="J6013" t="s">
        <v>491</v>
      </c>
      <c r="K6013" s="142">
        <v>128</v>
      </c>
      <c r="L6013" s="326">
        <v>6.8449996411800385E-2</v>
      </c>
      <c r="M6013" s="326">
        <v>0.150409996509552</v>
      </c>
      <c r="N6013" s="142">
        <v>242</v>
      </c>
      <c r="O6013" s="326">
        <v>3.5000000149011612E-2</v>
      </c>
      <c r="P6013" s="326">
        <v>0.15563000738620761</v>
      </c>
      <c r="Q6013" s="142">
        <v>242</v>
      </c>
      <c r="R6013" s="326">
        <v>3.5000000149011612E-2</v>
      </c>
      <c r="S6013" s="326">
        <v>0.15563000738620761</v>
      </c>
    </row>
    <row r="6014" spans="1:19" x14ac:dyDescent="0.25">
      <c r="A6014" t="s">
        <v>478</v>
      </c>
      <c r="B6014" t="s">
        <v>311</v>
      </c>
      <c r="C6014" t="s">
        <v>309</v>
      </c>
      <c r="D6014" t="s">
        <v>477</v>
      </c>
      <c r="E6014" t="s">
        <v>330</v>
      </c>
      <c r="F6014" t="s">
        <v>313</v>
      </c>
      <c r="G6014" s="133">
        <v>22</v>
      </c>
      <c r="H6014" t="s">
        <v>477</v>
      </c>
      <c r="I6014" t="s">
        <v>577</v>
      </c>
      <c r="J6014" t="s">
        <v>490</v>
      </c>
      <c r="K6014" s="327">
        <v>49</v>
      </c>
      <c r="L6014" s="326">
        <v>2.6200000196695331E-2</v>
      </c>
      <c r="M6014" s="326">
        <v>5.7580001652240753E-2</v>
      </c>
      <c r="N6014" s="327">
        <v>88</v>
      </c>
      <c r="O6014" s="326">
        <v>1.272999960929155E-2</v>
      </c>
      <c r="P6014" s="326">
        <v>5.6589998304843903E-2</v>
      </c>
      <c r="Q6014" s="327">
        <v>88</v>
      </c>
      <c r="R6014" s="326">
        <v>1.272999960929155E-2</v>
      </c>
      <c r="S6014" s="325">
        <v>5.6589998304843903E-2</v>
      </c>
    </row>
    <row r="6015" spans="1:19" x14ac:dyDescent="0.25">
      <c r="A6015" t="s">
        <v>478</v>
      </c>
      <c r="B6015" t="s">
        <v>311</v>
      </c>
      <c r="C6015" t="s">
        <v>309</v>
      </c>
      <c r="D6015" t="s">
        <v>477</v>
      </c>
      <c r="E6015" t="s">
        <v>330</v>
      </c>
      <c r="F6015" t="s">
        <v>313</v>
      </c>
      <c r="G6015" s="133">
        <v>22</v>
      </c>
      <c r="H6015" t="s">
        <v>477</v>
      </c>
      <c r="I6015" t="s">
        <v>577</v>
      </c>
      <c r="J6015" t="s">
        <v>489</v>
      </c>
      <c r="K6015" s="327">
        <v>36</v>
      </c>
      <c r="L6015" s="326">
        <v>1.9249999895691872E-2</v>
      </c>
      <c r="M6015" s="326">
        <v>4.2300000786781311E-2</v>
      </c>
      <c r="N6015" s="327">
        <v>58</v>
      </c>
      <c r="O6015" s="326">
        <v>8.3900000900030136E-3</v>
      </c>
      <c r="P6015" s="326">
        <v>3.7300001829862588E-2</v>
      </c>
      <c r="Q6015" s="327">
        <v>58</v>
      </c>
      <c r="R6015" s="326">
        <v>8.3900000900030136E-3</v>
      </c>
      <c r="S6015" s="325">
        <v>3.7300001829862588E-2</v>
      </c>
    </row>
    <row r="6016" spans="1:19" x14ac:dyDescent="0.25">
      <c r="A6016" t="s">
        <v>478</v>
      </c>
      <c r="B6016" t="s">
        <v>311</v>
      </c>
      <c r="C6016" t="s">
        <v>309</v>
      </c>
      <c r="D6016" t="s">
        <v>477</v>
      </c>
      <c r="E6016" t="s">
        <v>330</v>
      </c>
      <c r="F6016" t="s">
        <v>313</v>
      </c>
      <c r="G6016" s="133">
        <v>22</v>
      </c>
      <c r="H6016" t="s">
        <v>477</v>
      </c>
      <c r="I6016" t="s">
        <v>577</v>
      </c>
      <c r="J6016" t="s">
        <v>488</v>
      </c>
      <c r="K6016" s="327">
        <v>7</v>
      </c>
      <c r="L6016" s="326">
        <v>3.7400000728666778E-3</v>
      </c>
      <c r="M6016" s="326">
        <v>8.229999803006649E-3</v>
      </c>
      <c r="N6016" s="327">
        <v>23</v>
      </c>
      <c r="O6016" s="326">
        <v>3.329999977722764E-3</v>
      </c>
      <c r="P6016" s="326">
        <v>1.47900003939867E-2</v>
      </c>
      <c r="Q6016" s="327">
        <v>23</v>
      </c>
      <c r="R6016" s="326">
        <v>3.329999977722764E-3</v>
      </c>
      <c r="S6016" s="325">
        <v>1.47900003939867E-2</v>
      </c>
    </row>
    <row r="6017" spans="1:19" x14ac:dyDescent="0.25">
      <c r="A6017" t="s">
        <v>478</v>
      </c>
      <c r="B6017" t="s">
        <v>311</v>
      </c>
      <c r="C6017" t="s">
        <v>309</v>
      </c>
      <c r="D6017" t="s">
        <v>477</v>
      </c>
      <c r="E6017" t="s">
        <v>330</v>
      </c>
      <c r="F6017" t="s">
        <v>313</v>
      </c>
      <c r="G6017" s="133">
        <v>22</v>
      </c>
      <c r="H6017" t="s">
        <v>477</v>
      </c>
      <c r="I6017" t="s">
        <v>499</v>
      </c>
      <c r="J6017" t="s">
        <v>261</v>
      </c>
      <c r="K6017" s="327">
        <v>1861</v>
      </c>
      <c r="L6017" s="326">
        <v>0.99519002437591553</v>
      </c>
      <c r="N6017" s="327">
        <v>6870</v>
      </c>
      <c r="O6017" s="326">
        <v>0.99348998069763184</v>
      </c>
      <c r="Q6017" s="327">
        <v>6870</v>
      </c>
      <c r="R6017" s="326">
        <v>0.99348998069763184</v>
      </c>
      <c r="S6017" s="325"/>
    </row>
    <row r="6018" spans="1:19" x14ac:dyDescent="0.25">
      <c r="A6018" t="s">
        <v>478</v>
      </c>
      <c r="B6018" t="s">
        <v>311</v>
      </c>
      <c r="C6018" t="s">
        <v>309</v>
      </c>
      <c r="D6018" t="s">
        <v>477</v>
      </c>
      <c r="E6018" t="s">
        <v>330</v>
      </c>
      <c r="F6018" t="s">
        <v>313</v>
      </c>
      <c r="G6018">
        <v>22</v>
      </c>
      <c r="H6018" t="s">
        <v>477</v>
      </c>
      <c r="I6018" t="s">
        <v>499</v>
      </c>
      <c r="J6018" t="s">
        <v>262</v>
      </c>
      <c r="K6018" s="142">
        <v>9</v>
      </c>
      <c r="L6018" s="326">
        <v>4.8099998384714127E-3</v>
      </c>
      <c r="N6018" s="142">
        <v>45</v>
      </c>
      <c r="O6018" s="326">
        <v>6.5100002102553836E-3</v>
      </c>
      <c r="Q6018" s="142">
        <v>45</v>
      </c>
      <c r="R6018" s="326">
        <v>6.5100002102553836E-3</v>
      </c>
    </row>
    <row r="6019" spans="1:19" x14ac:dyDescent="0.25">
      <c r="A6019" t="s">
        <v>478</v>
      </c>
      <c r="B6019" t="s">
        <v>311</v>
      </c>
      <c r="C6019" t="s">
        <v>309</v>
      </c>
      <c r="D6019" t="s">
        <v>477</v>
      </c>
      <c r="E6019" t="s">
        <v>330</v>
      </c>
      <c r="F6019" t="s">
        <v>313</v>
      </c>
      <c r="G6019" s="133">
        <v>22</v>
      </c>
      <c r="H6019" t="s">
        <v>477</v>
      </c>
      <c r="I6019" t="s">
        <v>578</v>
      </c>
      <c r="J6019" t="s">
        <v>498</v>
      </c>
      <c r="K6019" s="327">
        <v>182</v>
      </c>
      <c r="L6019" s="326">
        <v>9.7329996526241302E-2</v>
      </c>
      <c r="M6019" s="326">
        <v>0.1038200035691261</v>
      </c>
      <c r="N6019" s="327">
        <v>1093</v>
      </c>
      <c r="O6019" s="326">
        <v>0.15805999934673309</v>
      </c>
      <c r="P6019" s="326">
        <v>0.1694599986076355</v>
      </c>
      <c r="Q6019" s="327">
        <v>1093</v>
      </c>
      <c r="R6019" s="326">
        <v>0.15805999934673309</v>
      </c>
      <c r="S6019" s="325">
        <v>0.1694599986076355</v>
      </c>
    </row>
    <row r="6020" spans="1:19" x14ac:dyDescent="0.25">
      <c r="A6020" t="s">
        <v>478</v>
      </c>
      <c r="B6020" t="s">
        <v>311</v>
      </c>
      <c r="C6020" t="s">
        <v>309</v>
      </c>
      <c r="D6020" t="s">
        <v>477</v>
      </c>
      <c r="E6020" t="s">
        <v>330</v>
      </c>
      <c r="F6020" t="s">
        <v>313</v>
      </c>
      <c r="G6020">
        <v>22</v>
      </c>
      <c r="H6020" t="s">
        <v>477</v>
      </c>
      <c r="I6020" t="s">
        <v>578</v>
      </c>
      <c r="J6020" t="s">
        <v>497</v>
      </c>
      <c r="K6020" s="142">
        <v>299</v>
      </c>
      <c r="L6020" s="326">
        <v>0.1598899960517883</v>
      </c>
      <c r="M6020" s="326">
        <v>0.1705600023269653</v>
      </c>
      <c r="N6020" s="142">
        <v>1200</v>
      </c>
      <c r="O6020" s="326">
        <v>0.17353999614715579</v>
      </c>
      <c r="P6020" s="326">
        <v>0.1860499978065491</v>
      </c>
      <c r="Q6020" s="142">
        <v>1200</v>
      </c>
      <c r="R6020" s="326">
        <v>0.17353999614715579</v>
      </c>
      <c r="S6020" s="326">
        <v>0.1860499978065491</v>
      </c>
    </row>
    <row r="6021" spans="1:19" x14ac:dyDescent="0.25">
      <c r="A6021" t="s">
        <v>478</v>
      </c>
      <c r="B6021" t="s">
        <v>311</v>
      </c>
      <c r="C6021" t="s">
        <v>309</v>
      </c>
      <c r="D6021" t="s">
        <v>477</v>
      </c>
      <c r="E6021" t="s">
        <v>330</v>
      </c>
      <c r="F6021" t="s">
        <v>313</v>
      </c>
      <c r="G6021" s="133">
        <v>22</v>
      </c>
      <c r="H6021" t="s">
        <v>477</v>
      </c>
      <c r="I6021" t="s">
        <v>578</v>
      </c>
      <c r="J6021" t="s">
        <v>496</v>
      </c>
      <c r="K6021" s="327">
        <v>343</v>
      </c>
      <c r="L6021" s="326">
        <v>0.18342000246047971</v>
      </c>
      <c r="M6021" s="326">
        <v>0.1956599950790405</v>
      </c>
      <c r="N6021" s="327">
        <v>1408</v>
      </c>
      <c r="O6021" s="326">
        <v>0.2036200016736984</v>
      </c>
      <c r="P6021" s="326">
        <v>0.2182900011539459</v>
      </c>
      <c r="Q6021" s="327">
        <v>1408</v>
      </c>
      <c r="R6021" s="326">
        <v>0.2036200016736984</v>
      </c>
      <c r="S6021" s="325">
        <v>0.2182900011539459</v>
      </c>
    </row>
    <row r="6022" spans="1:19" x14ac:dyDescent="0.25">
      <c r="A6022" t="s">
        <v>478</v>
      </c>
      <c r="B6022" t="s">
        <v>311</v>
      </c>
      <c r="C6022" t="s">
        <v>309</v>
      </c>
      <c r="D6022" t="s">
        <v>477</v>
      </c>
      <c r="E6022" t="s">
        <v>330</v>
      </c>
      <c r="F6022" t="s">
        <v>313</v>
      </c>
      <c r="G6022" s="133">
        <v>22</v>
      </c>
      <c r="H6022" t="s">
        <v>477</v>
      </c>
      <c r="I6022" t="s">
        <v>578</v>
      </c>
      <c r="J6022" t="s">
        <v>495</v>
      </c>
      <c r="K6022" s="327">
        <v>546</v>
      </c>
      <c r="L6022" s="326">
        <v>0.29197999835014338</v>
      </c>
      <c r="M6022" s="326">
        <v>0.31147000193595892</v>
      </c>
      <c r="N6022" s="327">
        <v>1325</v>
      </c>
      <c r="O6022" s="326">
        <v>0.19160999357700351</v>
      </c>
      <c r="P6022" s="326">
        <v>0.20543000102043149</v>
      </c>
      <c r="Q6022" s="327">
        <v>1325</v>
      </c>
      <c r="R6022" s="326">
        <v>0.19160999357700351</v>
      </c>
      <c r="S6022" s="325">
        <v>0.20543000102043149</v>
      </c>
    </row>
    <row r="6023" spans="1:19" x14ac:dyDescent="0.25">
      <c r="A6023" t="s">
        <v>478</v>
      </c>
      <c r="B6023" t="s">
        <v>311</v>
      </c>
      <c r="C6023" t="s">
        <v>309</v>
      </c>
      <c r="D6023" t="s">
        <v>477</v>
      </c>
      <c r="E6023" t="s">
        <v>330</v>
      </c>
      <c r="F6023" t="s">
        <v>313</v>
      </c>
      <c r="G6023" s="133">
        <v>22</v>
      </c>
      <c r="H6023" t="s">
        <v>477</v>
      </c>
      <c r="I6023" t="s">
        <v>578</v>
      </c>
      <c r="J6023" t="s">
        <v>494</v>
      </c>
      <c r="K6023" s="327">
        <v>383</v>
      </c>
      <c r="L6023" s="326">
        <v>0.20480999350547791</v>
      </c>
      <c r="M6023" s="326">
        <v>0.2184800058603287</v>
      </c>
      <c r="N6023" s="327">
        <v>1424</v>
      </c>
      <c r="O6023" s="326">
        <v>0.20592999458312991</v>
      </c>
      <c r="P6023" s="326">
        <v>0.22078000009059909</v>
      </c>
      <c r="Q6023" s="327">
        <v>1424</v>
      </c>
      <c r="R6023" s="326">
        <v>0.20592999458312991</v>
      </c>
      <c r="S6023" s="325">
        <v>0.22078000009059909</v>
      </c>
    </row>
    <row r="6024" spans="1:19" x14ac:dyDescent="0.25">
      <c r="A6024" t="s">
        <v>478</v>
      </c>
      <c r="B6024" t="s">
        <v>311</v>
      </c>
      <c r="C6024" t="s">
        <v>309</v>
      </c>
      <c r="D6024" t="s">
        <v>477</v>
      </c>
      <c r="E6024" t="s">
        <v>330</v>
      </c>
      <c r="F6024" t="s">
        <v>313</v>
      </c>
      <c r="G6024" s="133">
        <v>22</v>
      </c>
      <c r="H6024" t="s">
        <v>477</v>
      </c>
      <c r="I6024" t="s">
        <v>578</v>
      </c>
      <c r="J6024" t="s">
        <v>438</v>
      </c>
      <c r="K6024" s="327">
        <v>117</v>
      </c>
      <c r="L6024" s="326">
        <v>6.2569998204708099E-2</v>
      </c>
      <c r="N6024" s="327">
        <v>465</v>
      </c>
      <c r="O6024" s="326">
        <v>6.7249998450279236E-2</v>
      </c>
      <c r="Q6024" s="327">
        <v>465</v>
      </c>
      <c r="R6024" s="326">
        <v>6.7249998450279236E-2</v>
      </c>
      <c r="S6024" s="325"/>
    </row>
    <row r="6025" spans="1:19" x14ac:dyDescent="0.25">
      <c r="A6025" t="s">
        <v>478</v>
      </c>
      <c r="B6025" t="s">
        <v>311</v>
      </c>
      <c r="C6025" t="s">
        <v>309</v>
      </c>
      <c r="D6025" t="s">
        <v>477</v>
      </c>
      <c r="E6025" t="s">
        <v>330</v>
      </c>
      <c r="F6025" t="s">
        <v>313</v>
      </c>
      <c r="G6025" s="133">
        <v>22</v>
      </c>
      <c r="H6025" t="s">
        <v>477</v>
      </c>
      <c r="I6025" t="s">
        <v>476</v>
      </c>
      <c r="J6025" t="s">
        <v>482</v>
      </c>
      <c r="K6025" s="327">
        <v>1500</v>
      </c>
      <c r="L6025" s="326">
        <v>0.8021399974822998</v>
      </c>
      <c r="M6025" s="326">
        <v>0.81922000646591187</v>
      </c>
      <c r="N6025" s="327">
        <v>5458</v>
      </c>
      <c r="O6025" s="326">
        <v>0.78930002450942993</v>
      </c>
      <c r="P6025" s="326">
        <v>0.81124001741409302</v>
      </c>
      <c r="Q6025" s="327">
        <v>5458</v>
      </c>
      <c r="R6025" s="326">
        <v>0.78930002450942993</v>
      </c>
      <c r="S6025" s="325">
        <v>0.81124001741409302</v>
      </c>
    </row>
    <row r="6026" spans="1:19" x14ac:dyDescent="0.25">
      <c r="A6026" t="s">
        <v>478</v>
      </c>
      <c r="B6026" t="s">
        <v>311</v>
      </c>
      <c r="C6026" t="s">
        <v>309</v>
      </c>
      <c r="D6026" t="s">
        <v>477</v>
      </c>
      <c r="E6026" t="s">
        <v>330</v>
      </c>
      <c r="F6026" t="s">
        <v>313</v>
      </c>
      <c r="G6026" s="133">
        <v>22</v>
      </c>
      <c r="H6026" t="s">
        <v>477</v>
      </c>
      <c r="I6026" t="s">
        <v>476</v>
      </c>
      <c r="J6026" t="s">
        <v>481</v>
      </c>
      <c r="K6026" s="327">
        <v>154</v>
      </c>
      <c r="L6026" s="326">
        <v>8.2350000739097595E-2</v>
      </c>
      <c r="M6026" s="326">
        <v>8.4109999239444733E-2</v>
      </c>
      <c r="N6026" s="327">
        <v>622</v>
      </c>
      <c r="O6026" s="326">
        <v>8.9950002729892731E-2</v>
      </c>
      <c r="P6026" s="326">
        <v>9.245000034570694E-2</v>
      </c>
      <c r="Q6026" s="327">
        <v>622</v>
      </c>
      <c r="R6026" s="326">
        <v>8.9950002729892731E-2</v>
      </c>
      <c r="S6026" s="325">
        <v>9.245000034570694E-2</v>
      </c>
    </row>
    <row r="6027" spans="1:19" x14ac:dyDescent="0.25">
      <c r="A6027" t="s">
        <v>478</v>
      </c>
      <c r="B6027" t="s">
        <v>311</v>
      </c>
      <c r="C6027" t="s">
        <v>309</v>
      </c>
      <c r="D6027" t="s">
        <v>477</v>
      </c>
      <c r="E6027" t="s">
        <v>330</v>
      </c>
      <c r="F6027" t="s">
        <v>313</v>
      </c>
      <c r="G6027">
        <v>22</v>
      </c>
      <c r="H6027" t="s">
        <v>477</v>
      </c>
      <c r="I6027" t="s">
        <v>476</v>
      </c>
      <c r="J6027" t="s">
        <v>480</v>
      </c>
      <c r="K6027" s="142">
        <v>107</v>
      </c>
      <c r="L6027" s="326">
        <v>5.7220000773668289E-2</v>
      </c>
      <c r="M6027" s="326">
        <v>5.843999981880188E-2</v>
      </c>
      <c r="N6027" s="142">
        <v>392</v>
      </c>
      <c r="O6027" s="326">
        <v>5.6689999997615807E-2</v>
      </c>
      <c r="P6027" s="326">
        <v>5.8260001242160797E-2</v>
      </c>
      <c r="Q6027" s="142">
        <v>392</v>
      </c>
      <c r="R6027" s="326">
        <v>5.6689999997615807E-2</v>
      </c>
      <c r="S6027" s="326">
        <v>5.8260001242160797E-2</v>
      </c>
    </row>
    <row r="6028" spans="1:19" x14ac:dyDescent="0.25">
      <c r="A6028" t="s">
        <v>478</v>
      </c>
      <c r="B6028" t="s">
        <v>311</v>
      </c>
      <c r="C6028" t="s">
        <v>309</v>
      </c>
      <c r="D6028" t="s">
        <v>477</v>
      </c>
      <c r="E6028" t="s">
        <v>330</v>
      </c>
      <c r="F6028" t="s">
        <v>313</v>
      </c>
      <c r="G6028" s="133">
        <v>22</v>
      </c>
      <c r="H6028" t="s">
        <v>477</v>
      </c>
      <c r="I6028" t="s">
        <v>476</v>
      </c>
      <c r="J6028" t="s">
        <v>479</v>
      </c>
      <c r="K6028" s="327">
        <v>39</v>
      </c>
      <c r="L6028" s="326">
        <v>2.085999958217144E-2</v>
      </c>
      <c r="N6028" s="327">
        <v>187</v>
      </c>
      <c r="O6028" s="326">
        <v>2.7039999142289162E-2</v>
      </c>
      <c r="Q6028" s="327">
        <v>187</v>
      </c>
      <c r="R6028" s="326">
        <v>2.7039999142289162E-2</v>
      </c>
      <c r="S6028" s="325"/>
    </row>
    <row r="6029" spans="1:19" x14ac:dyDescent="0.25">
      <c r="A6029" t="s">
        <v>478</v>
      </c>
      <c r="B6029" t="s">
        <v>311</v>
      </c>
      <c r="C6029" t="s">
        <v>309</v>
      </c>
      <c r="D6029" t="s">
        <v>477</v>
      </c>
      <c r="E6029" t="s">
        <v>330</v>
      </c>
      <c r="F6029" t="s">
        <v>313</v>
      </c>
      <c r="G6029">
        <v>22</v>
      </c>
      <c r="H6029" t="s">
        <v>477</v>
      </c>
      <c r="I6029" t="s">
        <v>476</v>
      </c>
      <c r="J6029" t="s">
        <v>475</v>
      </c>
      <c r="K6029" s="142">
        <v>70</v>
      </c>
      <c r="L6029" s="326">
        <v>3.7429999560117722E-2</v>
      </c>
      <c r="M6029" s="326">
        <v>3.8229998201131821E-2</v>
      </c>
      <c r="N6029" s="142">
        <v>256</v>
      </c>
      <c r="O6029" s="326">
        <v>3.70200015604496E-2</v>
      </c>
      <c r="P6029" s="326">
        <v>3.8049999624490738E-2</v>
      </c>
      <c r="Q6029" s="142">
        <v>256</v>
      </c>
      <c r="R6029" s="326">
        <v>3.70200015604496E-2</v>
      </c>
      <c r="S6029" s="326">
        <v>3.8049999624490738E-2</v>
      </c>
    </row>
    <row r="6030" spans="1:19" x14ac:dyDescent="0.25">
      <c r="A6030" t="s">
        <v>478</v>
      </c>
      <c r="B6030" t="s">
        <v>311</v>
      </c>
      <c r="C6030" t="s">
        <v>309</v>
      </c>
      <c r="D6030" t="s">
        <v>477</v>
      </c>
      <c r="E6030" t="s">
        <v>331</v>
      </c>
      <c r="F6030" t="s">
        <v>314</v>
      </c>
      <c r="G6030" s="133">
        <v>22</v>
      </c>
      <c r="H6030" t="s">
        <v>477</v>
      </c>
      <c r="I6030" t="s">
        <v>525</v>
      </c>
      <c r="J6030" t="s">
        <v>530</v>
      </c>
      <c r="K6030" s="327">
        <v>7</v>
      </c>
      <c r="L6030" s="326">
        <v>7.3600001633167267E-3</v>
      </c>
      <c r="N6030" s="327">
        <v>20</v>
      </c>
      <c r="O6030" s="326">
        <v>2.8899998869746919E-3</v>
      </c>
      <c r="Q6030" s="327">
        <v>20</v>
      </c>
      <c r="R6030" s="326">
        <v>2.8899998869746919E-3</v>
      </c>
      <c r="S6030" s="325"/>
    </row>
    <row r="6031" spans="1:19" x14ac:dyDescent="0.25">
      <c r="A6031" t="s">
        <v>478</v>
      </c>
      <c r="B6031" t="s">
        <v>311</v>
      </c>
      <c r="C6031" t="s">
        <v>309</v>
      </c>
      <c r="D6031" t="s">
        <v>477</v>
      </c>
      <c r="E6031" t="s">
        <v>331</v>
      </c>
      <c r="F6031" t="s">
        <v>314</v>
      </c>
      <c r="G6031" s="133">
        <v>22</v>
      </c>
      <c r="H6031" t="s">
        <v>477</v>
      </c>
      <c r="I6031" t="s">
        <v>525</v>
      </c>
      <c r="J6031" t="s">
        <v>529</v>
      </c>
      <c r="K6031" s="327">
        <v>31</v>
      </c>
      <c r="L6031" s="326">
        <v>3.2600000500679023E-2</v>
      </c>
      <c r="N6031" s="327">
        <v>203</v>
      </c>
      <c r="O6031" s="326">
        <v>2.9360000044107441E-2</v>
      </c>
      <c r="Q6031" s="327">
        <v>203</v>
      </c>
      <c r="R6031" s="326">
        <v>2.9360000044107441E-2</v>
      </c>
      <c r="S6031" s="325"/>
    </row>
    <row r="6032" spans="1:19" x14ac:dyDescent="0.25">
      <c r="A6032" t="s">
        <v>478</v>
      </c>
      <c r="B6032" t="s">
        <v>311</v>
      </c>
      <c r="C6032" t="s">
        <v>309</v>
      </c>
      <c r="D6032" t="s">
        <v>477</v>
      </c>
      <c r="E6032" t="s">
        <v>331</v>
      </c>
      <c r="F6032" t="s">
        <v>314</v>
      </c>
      <c r="G6032" s="133">
        <v>22</v>
      </c>
      <c r="H6032" t="s">
        <v>477</v>
      </c>
      <c r="I6032" t="s">
        <v>525</v>
      </c>
      <c r="J6032" t="s">
        <v>528</v>
      </c>
      <c r="K6032" s="327">
        <v>127</v>
      </c>
      <c r="L6032" s="326">
        <v>0.133540004491806</v>
      </c>
      <c r="N6032" s="327">
        <v>693</v>
      </c>
      <c r="O6032" s="326">
        <v>0.1002200022339821</v>
      </c>
      <c r="Q6032" s="327">
        <v>693</v>
      </c>
      <c r="R6032" s="326">
        <v>0.1002200022339821</v>
      </c>
      <c r="S6032" s="325"/>
    </row>
    <row r="6033" spans="1:19" x14ac:dyDescent="0.25">
      <c r="A6033" t="s">
        <v>478</v>
      </c>
      <c r="B6033" t="s">
        <v>311</v>
      </c>
      <c r="C6033" t="s">
        <v>309</v>
      </c>
      <c r="D6033" t="s">
        <v>477</v>
      </c>
      <c r="E6033" t="s">
        <v>331</v>
      </c>
      <c r="F6033" t="s">
        <v>314</v>
      </c>
      <c r="G6033" s="133">
        <v>22</v>
      </c>
      <c r="H6033" t="s">
        <v>477</v>
      </c>
      <c r="I6033" t="s">
        <v>525</v>
      </c>
      <c r="J6033" t="s">
        <v>527</v>
      </c>
      <c r="K6033" s="327">
        <v>248</v>
      </c>
      <c r="L6033" s="326">
        <v>0.26078000664710999</v>
      </c>
      <c r="N6033" s="327">
        <v>1698</v>
      </c>
      <c r="O6033" s="326">
        <v>0.2455500066280365</v>
      </c>
      <c r="Q6033" s="327">
        <v>1698</v>
      </c>
      <c r="R6033" s="326">
        <v>0.2455500066280365</v>
      </c>
      <c r="S6033" s="325"/>
    </row>
    <row r="6034" spans="1:19" x14ac:dyDescent="0.25">
      <c r="A6034" t="s">
        <v>478</v>
      </c>
      <c r="B6034" t="s">
        <v>311</v>
      </c>
      <c r="C6034" t="s">
        <v>309</v>
      </c>
      <c r="D6034" t="s">
        <v>477</v>
      </c>
      <c r="E6034" t="s">
        <v>331</v>
      </c>
      <c r="F6034" t="s">
        <v>314</v>
      </c>
      <c r="G6034">
        <v>22</v>
      </c>
      <c r="H6034" t="s">
        <v>477</v>
      </c>
      <c r="I6034" t="s">
        <v>525</v>
      </c>
      <c r="J6034" t="s">
        <v>526</v>
      </c>
      <c r="K6034" s="142">
        <v>216</v>
      </c>
      <c r="L6034" s="326">
        <v>0.22712999582290649</v>
      </c>
      <c r="N6034" s="142">
        <v>1758</v>
      </c>
      <c r="O6034" s="326">
        <v>0.25422999262809748</v>
      </c>
      <c r="Q6034" s="142">
        <v>1758</v>
      </c>
      <c r="R6034" s="326">
        <v>0.25422999262809748</v>
      </c>
    </row>
    <row r="6035" spans="1:19" x14ac:dyDescent="0.25">
      <c r="A6035" t="s">
        <v>478</v>
      </c>
      <c r="B6035" t="s">
        <v>311</v>
      </c>
      <c r="C6035" t="s">
        <v>309</v>
      </c>
      <c r="D6035" t="s">
        <v>477</v>
      </c>
      <c r="E6035" t="s">
        <v>331</v>
      </c>
      <c r="F6035" t="s">
        <v>314</v>
      </c>
      <c r="G6035">
        <v>22</v>
      </c>
      <c r="H6035" t="s">
        <v>477</v>
      </c>
      <c r="I6035" t="s">
        <v>525</v>
      </c>
      <c r="J6035" t="s">
        <v>259</v>
      </c>
      <c r="K6035" s="142">
        <v>176</v>
      </c>
      <c r="L6035" s="326">
        <v>0.18506999313831329</v>
      </c>
      <c r="N6035" s="142">
        <v>1489</v>
      </c>
      <c r="O6035" s="326">
        <v>0.21533000469207761</v>
      </c>
      <c r="Q6035" s="142">
        <v>1489</v>
      </c>
      <c r="R6035" s="326">
        <v>0.21533000469207761</v>
      </c>
    </row>
    <row r="6036" spans="1:19" x14ac:dyDescent="0.25">
      <c r="A6036" t="s">
        <v>478</v>
      </c>
      <c r="B6036" t="s">
        <v>311</v>
      </c>
      <c r="C6036" t="s">
        <v>309</v>
      </c>
      <c r="D6036" t="s">
        <v>477</v>
      </c>
      <c r="E6036" t="s">
        <v>331</v>
      </c>
      <c r="F6036" t="s">
        <v>314</v>
      </c>
      <c r="G6036">
        <v>22</v>
      </c>
      <c r="H6036" t="s">
        <v>477</v>
      </c>
      <c r="I6036" t="s">
        <v>525</v>
      </c>
      <c r="J6036" t="s">
        <v>260</v>
      </c>
      <c r="K6036" s="142">
        <v>146</v>
      </c>
      <c r="L6036" s="326">
        <v>0.15352000296115881</v>
      </c>
      <c r="N6036" s="142">
        <v>1054</v>
      </c>
      <c r="O6036" s="326">
        <v>0.15241999924182889</v>
      </c>
      <c r="Q6036" s="142">
        <v>1054</v>
      </c>
      <c r="R6036" s="326">
        <v>0.15241999924182889</v>
      </c>
    </row>
    <row r="6037" spans="1:19" x14ac:dyDescent="0.25">
      <c r="A6037" t="s">
        <v>478</v>
      </c>
      <c r="B6037" t="s">
        <v>311</v>
      </c>
      <c r="C6037" t="s">
        <v>309</v>
      </c>
      <c r="D6037" t="s">
        <v>477</v>
      </c>
      <c r="E6037" t="s">
        <v>331</v>
      </c>
      <c r="F6037" t="s">
        <v>314</v>
      </c>
      <c r="G6037" s="133">
        <v>22</v>
      </c>
      <c r="H6037" t="s">
        <v>477</v>
      </c>
      <c r="I6037" t="s">
        <v>521</v>
      </c>
      <c r="J6037" t="s">
        <v>524</v>
      </c>
      <c r="K6037" s="327">
        <v>795</v>
      </c>
      <c r="L6037" s="326">
        <v>0.83595997095108032</v>
      </c>
      <c r="M6037" s="326">
        <v>0.86318999528884888</v>
      </c>
      <c r="N6037" s="327">
        <v>5853</v>
      </c>
      <c r="O6037" s="326">
        <v>0.84641999006271362</v>
      </c>
      <c r="P6037" s="326">
        <v>0.86994999647140503</v>
      </c>
      <c r="Q6037" s="327">
        <v>5853</v>
      </c>
      <c r="R6037" s="326">
        <v>0.84641999006271362</v>
      </c>
      <c r="S6037" s="325">
        <v>0.86994999647140503</v>
      </c>
    </row>
    <row r="6038" spans="1:19" x14ac:dyDescent="0.25">
      <c r="A6038" t="s">
        <v>478</v>
      </c>
      <c r="B6038" t="s">
        <v>311</v>
      </c>
      <c r="C6038" t="s">
        <v>309</v>
      </c>
      <c r="D6038" t="s">
        <v>477</v>
      </c>
      <c r="E6038" t="s">
        <v>331</v>
      </c>
      <c r="F6038" t="s">
        <v>314</v>
      </c>
      <c r="G6038" s="133">
        <v>22</v>
      </c>
      <c r="H6038" t="s">
        <v>477</v>
      </c>
      <c r="I6038" t="s">
        <v>521</v>
      </c>
      <c r="J6038" t="s">
        <v>523</v>
      </c>
      <c r="K6038" s="327">
        <v>82</v>
      </c>
      <c r="L6038" s="326">
        <v>8.6230002343654633E-2</v>
      </c>
      <c r="M6038" s="326">
        <v>8.9029997587203979E-2</v>
      </c>
      <c r="N6038" s="327">
        <v>544</v>
      </c>
      <c r="O6038" s="326">
        <v>7.8670002520084381E-2</v>
      </c>
      <c r="P6038" s="326">
        <v>8.0859996378421783E-2</v>
      </c>
      <c r="Q6038" s="327">
        <v>544</v>
      </c>
      <c r="R6038" s="326">
        <v>7.8670002520084381E-2</v>
      </c>
      <c r="S6038" s="325">
        <v>8.0859996378421783E-2</v>
      </c>
    </row>
    <row r="6039" spans="1:19" x14ac:dyDescent="0.25">
      <c r="A6039" t="s">
        <v>478</v>
      </c>
      <c r="B6039" t="s">
        <v>311</v>
      </c>
      <c r="C6039" t="s">
        <v>309</v>
      </c>
      <c r="D6039" t="s">
        <v>477</v>
      </c>
      <c r="E6039" t="s">
        <v>331</v>
      </c>
      <c r="F6039" t="s">
        <v>314</v>
      </c>
      <c r="G6039" s="133">
        <v>22</v>
      </c>
      <c r="H6039" t="s">
        <v>477</v>
      </c>
      <c r="I6039" t="s">
        <v>521</v>
      </c>
      <c r="J6039" t="s">
        <v>522</v>
      </c>
      <c r="K6039" s="327">
        <v>44</v>
      </c>
      <c r="L6039" s="326">
        <v>4.627000167965889E-2</v>
      </c>
      <c r="M6039" s="326">
        <v>4.7770000994205468E-2</v>
      </c>
      <c r="N6039" s="327">
        <v>331</v>
      </c>
      <c r="O6039" s="326">
        <v>4.7869998961687088E-2</v>
      </c>
      <c r="P6039" s="326">
        <v>4.9199998378753662E-2</v>
      </c>
      <c r="Q6039" s="327">
        <v>331</v>
      </c>
      <c r="R6039" s="326">
        <v>4.7869998961687088E-2</v>
      </c>
      <c r="S6039" s="325">
        <v>4.9199998378753662E-2</v>
      </c>
    </row>
    <row r="6040" spans="1:19" x14ac:dyDescent="0.25">
      <c r="A6040" t="s">
        <v>478</v>
      </c>
      <c r="B6040" t="s">
        <v>311</v>
      </c>
      <c r="C6040" t="s">
        <v>309</v>
      </c>
      <c r="D6040" t="s">
        <v>477</v>
      </c>
      <c r="E6040" t="s">
        <v>331</v>
      </c>
      <c r="F6040" t="s">
        <v>314</v>
      </c>
      <c r="G6040">
        <v>22</v>
      </c>
      <c r="H6040" t="s">
        <v>477</v>
      </c>
      <c r="I6040" t="s">
        <v>521</v>
      </c>
      <c r="J6040" t="s">
        <v>438</v>
      </c>
      <c r="K6040" s="142">
        <v>30</v>
      </c>
      <c r="L6040" s="326">
        <v>3.1550001353025443E-2</v>
      </c>
      <c r="N6040" s="142">
        <v>187</v>
      </c>
      <c r="O6040" s="326">
        <v>2.7039999142289162E-2</v>
      </c>
      <c r="Q6040" s="142">
        <v>187</v>
      </c>
      <c r="R6040" s="326">
        <v>2.7039999142289162E-2</v>
      </c>
    </row>
    <row r="6041" spans="1:19" x14ac:dyDescent="0.25">
      <c r="A6041" t="s">
        <v>478</v>
      </c>
      <c r="B6041" t="s">
        <v>311</v>
      </c>
      <c r="C6041" t="s">
        <v>309</v>
      </c>
      <c r="D6041" t="s">
        <v>477</v>
      </c>
      <c r="E6041" t="s">
        <v>331</v>
      </c>
      <c r="F6041" t="s">
        <v>314</v>
      </c>
      <c r="G6041" s="133">
        <v>22</v>
      </c>
      <c r="H6041" t="s">
        <v>477</v>
      </c>
      <c r="I6041" t="s">
        <v>517</v>
      </c>
      <c r="J6041" t="s">
        <v>520</v>
      </c>
      <c r="K6041" s="327">
        <v>350</v>
      </c>
      <c r="L6041" s="326">
        <v>0.36803001165390009</v>
      </c>
      <c r="N6041" s="327">
        <v>2487</v>
      </c>
      <c r="O6041" s="326">
        <v>0.35964998602867132</v>
      </c>
      <c r="Q6041" s="327">
        <v>2487</v>
      </c>
      <c r="R6041" s="326">
        <v>0.35964998602867132</v>
      </c>
      <c r="S6041" s="325"/>
    </row>
    <row r="6042" spans="1:19" x14ac:dyDescent="0.25">
      <c r="A6042" t="s">
        <v>478</v>
      </c>
      <c r="B6042" t="s">
        <v>311</v>
      </c>
      <c r="C6042" t="s">
        <v>309</v>
      </c>
      <c r="D6042" t="s">
        <v>477</v>
      </c>
      <c r="E6042" t="s">
        <v>331</v>
      </c>
      <c r="F6042" t="s">
        <v>314</v>
      </c>
      <c r="G6042" s="133">
        <v>22</v>
      </c>
      <c r="H6042" t="s">
        <v>477</v>
      </c>
      <c r="I6042" t="s">
        <v>517</v>
      </c>
      <c r="J6042" t="s">
        <v>519</v>
      </c>
      <c r="K6042" s="327">
        <v>257</v>
      </c>
      <c r="L6042" s="326">
        <v>0.27024000883102423</v>
      </c>
      <c r="N6042" s="327">
        <v>1951</v>
      </c>
      <c r="O6042" s="326">
        <v>0.28213998675346369</v>
      </c>
      <c r="Q6042" s="327">
        <v>1951</v>
      </c>
      <c r="R6042" s="326">
        <v>0.28213998675346369</v>
      </c>
      <c r="S6042" s="325"/>
    </row>
    <row r="6043" spans="1:19" x14ac:dyDescent="0.25">
      <c r="A6043" t="s">
        <v>478</v>
      </c>
      <c r="B6043" t="s">
        <v>311</v>
      </c>
      <c r="C6043" t="s">
        <v>309</v>
      </c>
      <c r="D6043" t="s">
        <v>477</v>
      </c>
      <c r="E6043" t="s">
        <v>331</v>
      </c>
      <c r="F6043" t="s">
        <v>314</v>
      </c>
      <c r="G6043">
        <v>22</v>
      </c>
      <c r="H6043" t="s">
        <v>477</v>
      </c>
      <c r="I6043" t="s">
        <v>517</v>
      </c>
      <c r="J6043" t="s">
        <v>518</v>
      </c>
      <c r="K6043" s="142">
        <v>344</v>
      </c>
      <c r="L6043" s="326">
        <v>0.36171999573707581</v>
      </c>
      <c r="N6043" s="142">
        <v>2477</v>
      </c>
      <c r="O6043" s="326">
        <v>0.3582099974155426</v>
      </c>
      <c r="Q6043" s="142">
        <v>2477</v>
      </c>
      <c r="R6043" s="326">
        <v>0.3582099974155426</v>
      </c>
    </row>
    <row r="6044" spans="1:19" x14ac:dyDescent="0.25">
      <c r="A6044" t="s">
        <v>478</v>
      </c>
      <c r="B6044" t="s">
        <v>311</v>
      </c>
      <c r="C6044" t="s">
        <v>309</v>
      </c>
      <c r="D6044" t="s">
        <v>477</v>
      </c>
      <c r="E6044" t="s">
        <v>331</v>
      </c>
      <c r="F6044" t="s">
        <v>314</v>
      </c>
      <c r="G6044" s="133">
        <v>22</v>
      </c>
      <c r="H6044" t="s">
        <v>477</v>
      </c>
      <c r="I6044" t="s">
        <v>513</v>
      </c>
      <c r="J6044" t="s">
        <v>516</v>
      </c>
      <c r="K6044" s="327">
        <v>39</v>
      </c>
      <c r="L6044" s="326">
        <v>4.1009999811649323E-2</v>
      </c>
      <c r="M6044" s="326">
        <v>4.4569998979568481E-2</v>
      </c>
      <c r="N6044" s="327">
        <v>235</v>
      </c>
      <c r="O6044" s="326">
        <v>3.3980000764131553E-2</v>
      </c>
      <c r="P6044" s="326">
        <v>3.8890000432729721E-2</v>
      </c>
      <c r="Q6044" s="327">
        <v>235</v>
      </c>
      <c r="R6044" s="326">
        <v>3.3980000764131553E-2</v>
      </c>
      <c r="S6044" s="325">
        <v>3.8890000432729721E-2</v>
      </c>
    </row>
    <row r="6045" spans="1:19" x14ac:dyDescent="0.25">
      <c r="A6045" t="s">
        <v>478</v>
      </c>
      <c r="B6045" t="s">
        <v>311</v>
      </c>
      <c r="C6045" t="s">
        <v>309</v>
      </c>
      <c r="D6045" t="s">
        <v>477</v>
      </c>
      <c r="E6045" t="s">
        <v>331</v>
      </c>
      <c r="F6045" t="s">
        <v>314</v>
      </c>
      <c r="G6045">
        <v>22</v>
      </c>
      <c r="H6045" t="s">
        <v>477</v>
      </c>
      <c r="I6045" t="s">
        <v>513</v>
      </c>
      <c r="J6045" t="s">
        <v>515</v>
      </c>
      <c r="K6045" s="142">
        <v>108</v>
      </c>
      <c r="L6045" s="326">
        <v>0.1135599985718727</v>
      </c>
      <c r="M6045" s="326">
        <v>0.123429998755455</v>
      </c>
      <c r="N6045" s="142">
        <v>676</v>
      </c>
      <c r="O6045" s="326">
        <v>9.7759999334812164E-2</v>
      </c>
      <c r="P6045" s="326">
        <v>0.1118599995970726</v>
      </c>
      <c r="Q6045" s="142">
        <v>676</v>
      </c>
      <c r="R6045" s="326">
        <v>9.7759999334812164E-2</v>
      </c>
      <c r="S6045" s="326">
        <v>0.1118599995970726</v>
      </c>
    </row>
    <row r="6046" spans="1:19" x14ac:dyDescent="0.25">
      <c r="A6046" t="s">
        <v>478</v>
      </c>
      <c r="B6046" t="s">
        <v>311</v>
      </c>
      <c r="C6046" t="s">
        <v>309</v>
      </c>
      <c r="D6046" t="s">
        <v>477</v>
      </c>
      <c r="E6046" t="s">
        <v>331</v>
      </c>
      <c r="F6046" t="s">
        <v>314</v>
      </c>
      <c r="G6046" s="133">
        <v>22</v>
      </c>
      <c r="H6046" t="s">
        <v>477</v>
      </c>
      <c r="I6046" t="s">
        <v>513</v>
      </c>
      <c r="J6046" t="s">
        <v>514</v>
      </c>
      <c r="K6046" s="327">
        <v>728</v>
      </c>
      <c r="L6046" s="326">
        <v>0.76551002264022827</v>
      </c>
      <c r="M6046" s="326">
        <v>0.8320000171661377</v>
      </c>
      <c r="N6046" s="327">
        <v>5132</v>
      </c>
      <c r="O6046" s="326">
        <v>0.74215000867843628</v>
      </c>
      <c r="P6046" s="326">
        <v>0.84925001859664917</v>
      </c>
      <c r="Q6046" s="327">
        <v>5132</v>
      </c>
      <c r="R6046" s="326">
        <v>0.74215000867843628</v>
      </c>
      <c r="S6046" s="325">
        <v>0.84925001859664917</v>
      </c>
    </row>
    <row r="6047" spans="1:19" x14ac:dyDescent="0.25">
      <c r="A6047" t="s">
        <v>478</v>
      </c>
      <c r="B6047" t="s">
        <v>311</v>
      </c>
      <c r="C6047" t="s">
        <v>309</v>
      </c>
      <c r="D6047" t="s">
        <v>477</v>
      </c>
      <c r="E6047" t="s">
        <v>331</v>
      </c>
      <c r="F6047" t="s">
        <v>314</v>
      </c>
      <c r="G6047">
        <v>22</v>
      </c>
      <c r="H6047" t="s">
        <v>477</v>
      </c>
      <c r="I6047" t="s">
        <v>513</v>
      </c>
      <c r="J6047" t="s">
        <v>512</v>
      </c>
      <c r="K6047" s="142">
        <v>76</v>
      </c>
      <c r="L6047" s="326">
        <v>7.9920001327991486E-2</v>
      </c>
      <c r="N6047" s="142">
        <v>872</v>
      </c>
      <c r="O6047" s="326">
        <v>0.12610000371932981</v>
      </c>
      <c r="Q6047" s="142">
        <v>872</v>
      </c>
      <c r="R6047" s="326">
        <v>0.12610000371932981</v>
      </c>
    </row>
    <row r="6048" spans="1:19" x14ac:dyDescent="0.25">
      <c r="A6048" t="s">
        <v>478</v>
      </c>
      <c r="B6048" t="s">
        <v>311</v>
      </c>
      <c r="C6048" t="s">
        <v>309</v>
      </c>
      <c r="D6048" t="s">
        <v>477</v>
      </c>
      <c r="E6048" t="s">
        <v>331</v>
      </c>
      <c r="F6048" t="s">
        <v>314</v>
      </c>
      <c r="G6048" s="133">
        <v>22</v>
      </c>
      <c r="H6048" t="s">
        <v>477</v>
      </c>
      <c r="I6048" t="s">
        <v>575</v>
      </c>
      <c r="J6048" t="s">
        <v>438</v>
      </c>
      <c r="K6048" s="327">
        <v>951</v>
      </c>
      <c r="L6048" s="326">
        <v>1</v>
      </c>
      <c r="N6048" s="327">
        <v>6915</v>
      </c>
      <c r="O6048" s="326">
        <v>1</v>
      </c>
      <c r="Q6048" s="327">
        <v>6915</v>
      </c>
      <c r="R6048" s="326">
        <v>1</v>
      </c>
      <c r="S6048" s="325"/>
    </row>
    <row r="6049" spans="1:19" x14ac:dyDescent="0.25">
      <c r="A6049" t="s">
        <v>478</v>
      </c>
      <c r="B6049" t="s">
        <v>311</v>
      </c>
      <c r="C6049" t="s">
        <v>309</v>
      </c>
      <c r="D6049" t="s">
        <v>477</v>
      </c>
      <c r="E6049" t="s">
        <v>331</v>
      </c>
      <c r="F6049" t="s">
        <v>314</v>
      </c>
      <c r="G6049" s="133">
        <v>22</v>
      </c>
      <c r="H6049" t="s">
        <v>477</v>
      </c>
      <c r="I6049" t="s">
        <v>576</v>
      </c>
      <c r="J6049" t="s">
        <v>486</v>
      </c>
      <c r="K6049" s="327">
        <v>2</v>
      </c>
      <c r="L6049" s="326">
        <v>2.099999925121665E-3</v>
      </c>
      <c r="M6049" s="326">
        <v>2.1100000012665991E-3</v>
      </c>
      <c r="N6049" s="327">
        <v>54</v>
      </c>
      <c r="O6049" s="326">
        <v>7.8099998645484447E-3</v>
      </c>
      <c r="P6049" s="326">
        <v>7.969999685883522E-3</v>
      </c>
      <c r="Q6049" s="327">
        <v>54</v>
      </c>
      <c r="R6049" s="326">
        <v>7.8099998645484447E-3</v>
      </c>
      <c r="S6049" s="325">
        <v>7.969999685883522E-3</v>
      </c>
    </row>
    <row r="6050" spans="1:19" x14ac:dyDescent="0.25">
      <c r="A6050" t="s">
        <v>478</v>
      </c>
      <c r="B6050" t="s">
        <v>311</v>
      </c>
      <c r="C6050" t="s">
        <v>309</v>
      </c>
      <c r="D6050" t="s">
        <v>477</v>
      </c>
      <c r="E6050" t="s">
        <v>331</v>
      </c>
      <c r="F6050" t="s">
        <v>314</v>
      </c>
      <c r="G6050" s="133">
        <v>22</v>
      </c>
      <c r="H6050" t="s">
        <v>477</v>
      </c>
      <c r="I6050" t="s">
        <v>576</v>
      </c>
      <c r="J6050" t="s">
        <v>485</v>
      </c>
      <c r="K6050" s="327">
        <v>598</v>
      </c>
      <c r="L6050" s="326">
        <v>0.62880998849868774</v>
      </c>
      <c r="M6050" s="326">
        <v>0.63213998079299927</v>
      </c>
      <c r="N6050" s="327">
        <v>3898</v>
      </c>
      <c r="O6050" s="326">
        <v>0.56370002031326294</v>
      </c>
      <c r="P6050" s="326">
        <v>0.57560998201370239</v>
      </c>
      <c r="Q6050" s="327">
        <v>3898</v>
      </c>
      <c r="R6050" s="326">
        <v>0.56370002031326294</v>
      </c>
      <c r="S6050" s="325">
        <v>0.57560998201370239</v>
      </c>
    </row>
    <row r="6051" spans="1:19" x14ac:dyDescent="0.25">
      <c r="A6051" t="s">
        <v>478</v>
      </c>
      <c r="B6051" t="s">
        <v>311</v>
      </c>
      <c r="C6051" t="s">
        <v>309</v>
      </c>
      <c r="D6051" t="s">
        <v>477</v>
      </c>
      <c r="E6051" t="s">
        <v>331</v>
      </c>
      <c r="F6051" t="s">
        <v>314</v>
      </c>
      <c r="G6051" s="133">
        <v>22</v>
      </c>
      <c r="H6051" t="s">
        <v>477</v>
      </c>
      <c r="I6051" t="s">
        <v>576</v>
      </c>
      <c r="J6051" t="s">
        <v>579</v>
      </c>
      <c r="K6051" s="327">
        <v>34</v>
      </c>
      <c r="L6051" s="326">
        <v>3.5750001668930047E-2</v>
      </c>
      <c r="M6051" s="326">
        <v>3.5939998924732208E-2</v>
      </c>
      <c r="N6051" s="327">
        <v>321</v>
      </c>
      <c r="O6051" s="326">
        <v>4.6420000493526459E-2</v>
      </c>
      <c r="P6051" s="326">
        <v>4.7400001436471939E-2</v>
      </c>
      <c r="Q6051" s="327">
        <v>321</v>
      </c>
      <c r="R6051" s="326">
        <v>4.6420000493526459E-2</v>
      </c>
      <c r="S6051" s="325">
        <v>4.7400001436471939E-2</v>
      </c>
    </row>
    <row r="6052" spans="1:19" x14ac:dyDescent="0.25">
      <c r="A6052" t="s">
        <v>478</v>
      </c>
      <c r="B6052" t="s">
        <v>311</v>
      </c>
      <c r="C6052" t="s">
        <v>309</v>
      </c>
      <c r="D6052" t="s">
        <v>477</v>
      </c>
      <c r="E6052" t="s">
        <v>331</v>
      </c>
      <c r="F6052" t="s">
        <v>314</v>
      </c>
      <c r="G6052" s="133">
        <v>22</v>
      </c>
      <c r="H6052" t="s">
        <v>477</v>
      </c>
      <c r="I6052" t="s">
        <v>576</v>
      </c>
      <c r="J6052" t="s">
        <v>483</v>
      </c>
      <c r="K6052" s="327">
        <v>312</v>
      </c>
      <c r="L6052" s="326">
        <v>0.32807999849319458</v>
      </c>
      <c r="M6052" s="326">
        <v>0.32980999350547791</v>
      </c>
      <c r="N6052" s="327">
        <v>2499</v>
      </c>
      <c r="O6052" s="326">
        <v>0.36138999462127691</v>
      </c>
      <c r="P6052" s="326">
        <v>0.36901998519897461</v>
      </c>
      <c r="Q6052" s="327">
        <v>2499</v>
      </c>
      <c r="R6052" s="326">
        <v>0.36138999462127691</v>
      </c>
      <c r="S6052" s="325">
        <v>0.36901998519897461</v>
      </c>
    </row>
    <row r="6053" spans="1:19" x14ac:dyDescent="0.25">
      <c r="A6053" t="s">
        <v>478</v>
      </c>
      <c r="B6053" t="s">
        <v>311</v>
      </c>
      <c r="C6053" t="s">
        <v>309</v>
      </c>
      <c r="D6053" t="s">
        <v>477</v>
      </c>
      <c r="E6053" t="s">
        <v>331</v>
      </c>
      <c r="F6053" t="s">
        <v>314</v>
      </c>
      <c r="G6053" s="133">
        <v>22</v>
      </c>
      <c r="H6053" t="s">
        <v>477</v>
      </c>
      <c r="I6053" t="s">
        <v>576</v>
      </c>
      <c r="J6053" t="s">
        <v>438</v>
      </c>
      <c r="K6053" s="327">
        <v>5</v>
      </c>
      <c r="L6053" s="326">
        <v>5.260000005364418E-3</v>
      </c>
      <c r="N6053" s="327">
        <v>143</v>
      </c>
      <c r="O6053" s="326">
        <v>2.0679999142885212E-2</v>
      </c>
      <c r="Q6053" s="327">
        <v>143</v>
      </c>
      <c r="R6053" s="326">
        <v>2.0679999142885212E-2</v>
      </c>
      <c r="S6053" s="325"/>
    </row>
    <row r="6054" spans="1:19" x14ac:dyDescent="0.25">
      <c r="A6054" t="s">
        <v>478</v>
      </c>
      <c r="B6054" t="s">
        <v>311</v>
      </c>
      <c r="C6054" t="s">
        <v>309</v>
      </c>
      <c r="D6054" t="s">
        <v>477</v>
      </c>
      <c r="E6054" t="s">
        <v>331</v>
      </c>
      <c r="F6054" t="s">
        <v>314</v>
      </c>
      <c r="G6054" s="133">
        <v>22</v>
      </c>
      <c r="H6054" t="s">
        <v>477</v>
      </c>
      <c r="I6054" t="s">
        <v>504</v>
      </c>
      <c r="J6054" t="s">
        <v>506</v>
      </c>
      <c r="K6054" s="327">
        <v>76</v>
      </c>
      <c r="L6054" s="326">
        <v>7.9920001327991486E-2</v>
      </c>
      <c r="N6054" s="327">
        <v>872</v>
      </c>
      <c r="O6054" s="326">
        <v>0.12610000371932981</v>
      </c>
      <c r="Q6054" s="327">
        <v>872</v>
      </c>
      <c r="R6054" s="326">
        <v>0.12610000371932981</v>
      </c>
      <c r="S6054" s="325"/>
    </row>
    <row r="6055" spans="1:19" x14ac:dyDescent="0.25">
      <c r="A6055" t="s">
        <v>478</v>
      </c>
      <c r="B6055" t="s">
        <v>311</v>
      </c>
      <c r="C6055" t="s">
        <v>309</v>
      </c>
      <c r="D6055" t="s">
        <v>477</v>
      </c>
      <c r="E6055" t="s">
        <v>331</v>
      </c>
      <c r="F6055" t="s">
        <v>314</v>
      </c>
      <c r="G6055" s="133">
        <v>22</v>
      </c>
      <c r="H6055" t="s">
        <v>477</v>
      </c>
      <c r="I6055" t="s">
        <v>504</v>
      </c>
      <c r="J6055" t="s">
        <v>424</v>
      </c>
      <c r="K6055" s="327">
        <v>108</v>
      </c>
      <c r="L6055" s="326">
        <v>0.1135599985718727</v>
      </c>
      <c r="M6055" s="326">
        <v>0.123429998755455</v>
      </c>
      <c r="N6055" s="327">
        <v>676</v>
      </c>
      <c r="O6055" s="326">
        <v>9.7759999334812164E-2</v>
      </c>
      <c r="P6055" s="326">
        <v>0.1118599995970726</v>
      </c>
      <c r="Q6055" s="327">
        <v>676</v>
      </c>
      <c r="R6055" s="326">
        <v>9.7759999334812164E-2</v>
      </c>
      <c r="S6055" s="325">
        <v>0.1118599995970726</v>
      </c>
    </row>
    <row r="6056" spans="1:19" x14ac:dyDescent="0.25">
      <c r="A6056" t="s">
        <v>478</v>
      </c>
      <c r="B6056" t="s">
        <v>311</v>
      </c>
      <c r="C6056" t="s">
        <v>309</v>
      </c>
      <c r="D6056" t="s">
        <v>477</v>
      </c>
      <c r="E6056" t="s">
        <v>331</v>
      </c>
      <c r="F6056" t="s">
        <v>314</v>
      </c>
      <c r="G6056" s="133">
        <v>22</v>
      </c>
      <c r="H6056" t="s">
        <v>477</v>
      </c>
      <c r="I6056" t="s">
        <v>504</v>
      </c>
      <c r="J6056" t="s">
        <v>455</v>
      </c>
      <c r="K6056" s="327">
        <v>282</v>
      </c>
      <c r="L6056" s="326">
        <v>0.29653000831603998</v>
      </c>
      <c r="M6056" s="326">
        <v>0.32229000329971308</v>
      </c>
      <c r="N6056" s="327">
        <v>2322</v>
      </c>
      <c r="O6056" s="326">
        <v>0.3357900083065033</v>
      </c>
      <c r="P6056" s="326">
        <v>0.3842499852180481</v>
      </c>
      <c r="Q6056" s="327">
        <v>2322</v>
      </c>
      <c r="R6056" s="326">
        <v>0.3357900083065033</v>
      </c>
      <c r="S6056" s="325">
        <v>0.3842499852180481</v>
      </c>
    </row>
    <row r="6057" spans="1:19" x14ac:dyDescent="0.25">
      <c r="A6057" t="s">
        <v>478</v>
      </c>
      <c r="B6057" t="s">
        <v>311</v>
      </c>
      <c r="C6057" t="s">
        <v>309</v>
      </c>
      <c r="D6057" t="s">
        <v>477</v>
      </c>
      <c r="E6057" t="s">
        <v>331</v>
      </c>
      <c r="F6057" t="s">
        <v>314</v>
      </c>
      <c r="G6057" s="133">
        <v>22</v>
      </c>
      <c r="H6057" t="s">
        <v>477</v>
      </c>
      <c r="I6057" t="s">
        <v>504</v>
      </c>
      <c r="J6057" t="s">
        <v>505</v>
      </c>
      <c r="K6057" s="327">
        <v>365</v>
      </c>
      <c r="L6057" s="326">
        <v>0.38381001353263849</v>
      </c>
      <c r="M6057" s="326">
        <v>0.41714000701904302</v>
      </c>
      <c r="N6057" s="327">
        <v>2443</v>
      </c>
      <c r="O6057" s="326">
        <v>0.35328999161720281</v>
      </c>
      <c r="P6057" s="326">
        <v>0.4042699933052063</v>
      </c>
      <c r="Q6057" s="327">
        <v>2443</v>
      </c>
      <c r="R6057" s="326">
        <v>0.35328999161720281</v>
      </c>
      <c r="S6057" s="325">
        <v>0.4042699933052063</v>
      </c>
    </row>
    <row r="6058" spans="1:19" x14ac:dyDescent="0.25">
      <c r="A6058" t="s">
        <v>478</v>
      </c>
      <c r="B6058" t="s">
        <v>311</v>
      </c>
      <c r="C6058" t="s">
        <v>309</v>
      </c>
      <c r="D6058" t="s">
        <v>477</v>
      </c>
      <c r="E6058" t="s">
        <v>331</v>
      </c>
      <c r="F6058" t="s">
        <v>314</v>
      </c>
      <c r="G6058" s="133">
        <v>22</v>
      </c>
      <c r="H6058" t="s">
        <v>477</v>
      </c>
      <c r="I6058" t="s">
        <v>504</v>
      </c>
      <c r="J6058" t="s">
        <v>503</v>
      </c>
      <c r="K6058" s="327">
        <v>120</v>
      </c>
      <c r="L6058" s="326">
        <v>0.12617999315261841</v>
      </c>
      <c r="M6058" s="326">
        <v>0.1371400058269501</v>
      </c>
      <c r="N6058" s="327">
        <v>602</v>
      </c>
      <c r="O6058" s="326">
        <v>8.7059997022151947E-2</v>
      </c>
      <c r="P6058" s="326">
        <v>9.9619999527931213E-2</v>
      </c>
      <c r="Q6058" s="327">
        <v>602</v>
      </c>
      <c r="R6058" s="326">
        <v>8.7059997022151947E-2</v>
      </c>
      <c r="S6058" s="325">
        <v>9.9619999527931213E-2</v>
      </c>
    </row>
    <row r="6059" spans="1:19" x14ac:dyDescent="0.25">
      <c r="A6059" t="s">
        <v>478</v>
      </c>
      <c r="B6059" t="s">
        <v>311</v>
      </c>
      <c r="C6059" t="s">
        <v>309</v>
      </c>
      <c r="D6059" t="s">
        <v>477</v>
      </c>
      <c r="E6059" t="s">
        <v>331</v>
      </c>
      <c r="F6059" t="s">
        <v>314</v>
      </c>
      <c r="G6059" s="133">
        <v>22</v>
      </c>
      <c r="H6059" t="s">
        <v>477</v>
      </c>
      <c r="I6059" t="s">
        <v>501</v>
      </c>
      <c r="J6059" t="s">
        <v>502</v>
      </c>
      <c r="K6059" s="327">
        <v>76</v>
      </c>
      <c r="L6059" s="326">
        <v>7.9920001327991486E-2</v>
      </c>
      <c r="N6059" s="327">
        <v>872</v>
      </c>
      <c r="O6059" s="326">
        <v>0.12610000371932981</v>
      </c>
      <c r="Q6059" s="327">
        <v>872</v>
      </c>
      <c r="R6059" s="326">
        <v>0.12610000371932981</v>
      </c>
      <c r="S6059" s="325"/>
    </row>
    <row r="6060" spans="1:19" x14ac:dyDescent="0.25">
      <c r="A6060" t="s">
        <v>478</v>
      </c>
      <c r="B6060" t="s">
        <v>311</v>
      </c>
      <c r="C6060" t="s">
        <v>309</v>
      </c>
      <c r="D6060" t="s">
        <v>477</v>
      </c>
      <c r="E6060" t="s">
        <v>331</v>
      </c>
      <c r="F6060" t="s">
        <v>314</v>
      </c>
      <c r="G6060" s="133">
        <v>22</v>
      </c>
      <c r="H6060" t="s">
        <v>477</v>
      </c>
      <c r="I6060" t="s">
        <v>501</v>
      </c>
      <c r="J6060" t="s">
        <v>500</v>
      </c>
      <c r="K6060" s="327">
        <v>875</v>
      </c>
      <c r="L6060" s="326">
        <v>0.92008000612258911</v>
      </c>
      <c r="M6060" s="326">
        <v>1</v>
      </c>
      <c r="N6060" s="327">
        <v>6043</v>
      </c>
      <c r="O6060" s="326">
        <v>0.87389999628067017</v>
      </c>
      <c r="P6060" s="326">
        <v>1</v>
      </c>
      <c r="Q6060" s="327">
        <v>6043</v>
      </c>
      <c r="R6060" s="326">
        <v>0.87389999628067017</v>
      </c>
      <c r="S6060" s="325">
        <v>1</v>
      </c>
    </row>
    <row r="6061" spans="1:19" x14ac:dyDescent="0.25">
      <c r="A6061" t="s">
        <v>478</v>
      </c>
      <c r="B6061" t="s">
        <v>311</v>
      </c>
      <c r="C6061" t="s">
        <v>309</v>
      </c>
      <c r="D6061" t="s">
        <v>477</v>
      </c>
      <c r="E6061" t="s">
        <v>331</v>
      </c>
      <c r="F6061" t="s">
        <v>314</v>
      </c>
      <c r="G6061" s="133">
        <v>22</v>
      </c>
      <c r="H6061" t="s">
        <v>477</v>
      </c>
      <c r="I6061" t="s">
        <v>577</v>
      </c>
      <c r="J6061" t="s">
        <v>493</v>
      </c>
      <c r="K6061" s="327">
        <v>893</v>
      </c>
      <c r="L6061" s="326">
        <v>0.93901002407073975</v>
      </c>
      <c r="N6061" s="327">
        <v>5360</v>
      </c>
      <c r="O6061" s="326">
        <v>0.77512997388839722</v>
      </c>
      <c r="Q6061" s="327">
        <v>5360</v>
      </c>
      <c r="R6061" s="326">
        <v>0.77512997388839722</v>
      </c>
      <c r="S6061" s="325"/>
    </row>
    <row r="6062" spans="1:19" x14ac:dyDescent="0.25">
      <c r="A6062" t="s">
        <v>478</v>
      </c>
      <c r="B6062" t="s">
        <v>311</v>
      </c>
      <c r="C6062" t="s">
        <v>309</v>
      </c>
      <c r="D6062" t="s">
        <v>477</v>
      </c>
      <c r="E6062" t="s">
        <v>331</v>
      </c>
      <c r="F6062" t="s">
        <v>314</v>
      </c>
      <c r="G6062">
        <v>22</v>
      </c>
      <c r="H6062" t="s">
        <v>477</v>
      </c>
      <c r="I6062" t="s">
        <v>577</v>
      </c>
      <c r="J6062" t="s">
        <v>492</v>
      </c>
      <c r="K6062" s="142">
        <v>37</v>
      </c>
      <c r="L6062" s="326">
        <v>3.8910001516342163E-2</v>
      </c>
      <c r="M6062" s="326">
        <v>0.63792997598648071</v>
      </c>
      <c r="N6062" s="142">
        <v>1144</v>
      </c>
      <c r="O6062" s="326">
        <v>0.16543999314308169</v>
      </c>
      <c r="P6062" s="326">
        <v>0.73568999767303467</v>
      </c>
      <c r="Q6062" s="142">
        <v>1144</v>
      </c>
      <c r="R6062" s="326">
        <v>0.16543999314308169</v>
      </c>
      <c r="S6062" s="326">
        <v>0.73568999767303467</v>
      </c>
    </row>
    <row r="6063" spans="1:19" x14ac:dyDescent="0.25">
      <c r="A6063" t="s">
        <v>478</v>
      </c>
      <c r="B6063" t="s">
        <v>311</v>
      </c>
      <c r="C6063" t="s">
        <v>309</v>
      </c>
      <c r="D6063" t="s">
        <v>477</v>
      </c>
      <c r="E6063" t="s">
        <v>331</v>
      </c>
      <c r="F6063" t="s">
        <v>314</v>
      </c>
      <c r="G6063" s="133">
        <v>22</v>
      </c>
      <c r="H6063" t="s">
        <v>477</v>
      </c>
      <c r="I6063" t="s">
        <v>577</v>
      </c>
      <c r="J6063" t="s">
        <v>491</v>
      </c>
      <c r="K6063" s="327">
        <v>11</v>
      </c>
      <c r="L6063" s="326">
        <v>1.157000008970499E-2</v>
      </c>
      <c r="M6063" s="326">
        <v>0.18965999782085419</v>
      </c>
      <c r="N6063" s="327">
        <v>242</v>
      </c>
      <c r="O6063" s="326">
        <v>3.5000000149011612E-2</v>
      </c>
      <c r="P6063" s="326">
        <v>0.15563000738620761</v>
      </c>
      <c r="Q6063" s="327">
        <v>242</v>
      </c>
      <c r="R6063" s="326">
        <v>3.5000000149011612E-2</v>
      </c>
      <c r="S6063" s="325">
        <v>0.15563000738620761</v>
      </c>
    </row>
    <row r="6064" spans="1:19" x14ac:dyDescent="0.25">
      <c r="A6064" t="s">
        <v>478</v>
      </c>
      <c r="B6064" t="s">
        <v>311</v>
      </c>
      <c r="C6064" t="s">
        <v>309</v>
      </c>
      <c r="D6064" t="s">
        <v>477</v>
      </c>
      <c r="E6064" t="s">
        <v>331</v>
      </c>
      <c r="F6064" t="s">
        <v>314</v>
      </c>
      <c r="G6064" s="133">
        <v>22</v>
      </c>
      <c r="H6064" t="s">
        <v>477</v>
      </c>
      <c r="I6064" t="s">
        <v>577</v>
      </c>
      <c r="J6064" t="s">
        <v>490</v>
      </c>
      <c r="K6064" s="327">
        <v>6</v>
      </c>
      <c r="L6064" s="326">
        <v>6.3100000843405724E-3</v>
      </c>
      <c r="M6064" s="326">
        <v>0.10345000028610229</v>
      </c>
      <c r="N6064" s="327">
        <v>88</v>
      </c>
      <c r="O6064" s="326">
        <v>1.272999960929155E-2</v>
      </c>
      <c r="P6064" s="326">
        <v>5.6589998304843903E-2</v>
      </c>
      <c r="Q6064" s="327">
        <v>88</v>
      </c>
      <c r="R6064" s="326">
        <v>1.272999960929155E-2</v>
      </c>
      <c r="S6064" s="325">
        <v>5.6589998304843903E-2</v>
      </c>
    </row>
    <row r="6065" spans="1:19" x14ac:dyDescent="0.25">
      <c r="A6065" t="s">
        <v>478</v>
      </c>
      <c r="B6065" t="s">
        <v>311</v>
      </c>
      <c r="C6065" t="s">
        <v>309</v>
      </c>
      <c r="D6065" t="s">
        <v>477</v>
      </c>
      <c r="E6065" t="s">
        <v>331</v>
      </c>
      <c r="F6065" t="s">
        <v>314</v>
      </c>
      <c r="G6065" s="133">
        <v>22</v>
      </c>
      <c r="H6065" t="s">
        <v>477</v>
      </c>
      <c r="I6065" t="s">
        <v>577</v>
      </c>
      <c r="J6065" t="s">
        <v>489</v>
      </c>
      <c r="K6065" s="327">
        <v>2</v>
      </c>
      <c r="L6065" s="326">
        <v>2.099999925121665E-3</v>
      </c>
      <c r="M6065" s="326">
        <v>3.4480001777410507E-2</v>
      </c>
      <c r="N6065" s="327">
        <v>58</v>
      </c>
      <c r="O6065" s="326">
        <v>8.3900000900030136E-3</v>
      </c>
      <c r="P6065" s="326">
        <v>3.7300001829862588E-2</v>
      </c>
      <c r="Q6065" s="327">
        <v>58</v>
      </c>
      <c r="R6065" s="326">
        <v>8.3900000900030136E-3</v>
      </c>
      <c r="S6065" s="325">
        <v>3.7300001829862588E-2</v>
      </c>
    </row>
    <row r="6066" spans="1:19" x14ac:dyDescent="0.25">
      <c r="A6066" t="s">
        <v>478</v>
      </c>
      <c r="B6066" t="s">
        <v>311</v>
      </c>
      <c r="C6066" t="s">
        <v>309</v>
      </c>
      <c r="D6066" t="s">
        <v>477</v>
      </c>
      <c r="E6066" t="s">
        <v>331</v>
      </c>
      <c r="F6066" t="s">
        <v>314</v>
      </c>
      <c r="G6066">
        <v>22</v>
      </c>
      <c r="H6066" t="s">
        <v>477</v>
      </c>
      <c r="I6066" t="s">
        <v>577</v>
      </c>
      <c r="J6066" t="s">
        <v>488</v>
      </c>
      <c r="K6066" s="142">
        <v>2</v>
      </c>
      <c r="L6066" s="326">
        <v>2.099999925121665E-3</v>
      </c>
      <c r="M6066" s="326">
        <v>3.4480001777410507E-2</v>
      </c>
      <c r="N6066" s="142">
        <v>23</v>
      </c>
      <c r="O6066" s="326">
        <v>3.329999977722764E-3</v>
      </c>
      <c r="P6066" s="326">
        <v>1.47900003939867E-2</v>
      </c>
      <c r="Q6066" s="142">
        <v>23</v>
      </c>
      <c r="R6066" s="326">
        <v>3.329999977722764E-3</v>
      </c>
      <c r="S6066" s="326">
        <v>1.47900003939867E-2</v>
      </c>
    </row>
    <row r="6067" spans="1:19" x14ac:dyDescent="0.25">
      <c r="A6067" t="s">
        <v>478</v>
      </c>
      <c r="B6067" t="s">
        <v>311</v>
      </c>
      <c r="C6067" t="s">
        <v>309</v>
      </c>
      <c r="D6067" t="s">
        <v>477</v>
      </c>
      <c r="E6067" t="s">
        <v>331</v>
      </c>
      <c r="F6067" t="s">
        <v>314</v>
      </c>
      <c r="G6067" s="133">
        <v>22</v>
      </c>
      <c r="H6067" t="s">
        <v>477</v>
      </c>
      <c r="I6067" t="s">
        <v>499</v>
      </c>
      <c r="J6067" t="s">
        <v>261</v>
      </c>
      <c r="K6067" s="327">
        <v>945</v>
      </c>
      <c r="L6067" s="326">
        <v>0.99369001388549805</v>
      </c>
      <c r="N6067" s="327">
        <v>6870</v>
      </c>
      <c r="O6067" s="326">
        <v>0.99348998069763184</v>
      </c>
      <c r="Q6067" s="327">
        <v>6870</v>
      </c>
      <c r="R6067" s="326">
        <v>0.99348998069763184</v>
      </c>
      <c r="S6067" s="325"/>
    </row>
    <row r="6068" spans="1:19" x14ac:dyDescent="0.25">
      <c r="A6068" t="s">
        <v>478</v>
      </c>
      <c r="B6068" t="s">
        <v>311</v>
      </c>
      <c r="C6068" t="s">
        <v>309</v>
      </c>
      <c r="D6068" t="s">
        <v>477</v>
      </c>
      <c r="E6068" t="s">
        <v>331</v>
      </c>
      <c r="F6068" t="s">
        <v>314</v>
      </c>
      <c r="G6068">
        <v>22</v>
      </c>
      <c r="H6068" t="s">
        <v>477</v>
      </c>
      <c r="I6068" t="s">
        <v>499</v>
      </c>
      <c r="J6068" t="s">
        <v>262</v>
      </c>
      <c r="K6068" s="142">
        <v>6</v>
      </c>
      <c r="L6068" s="326">
        <v>6.3100000843405724E-3</v>
      </c>
      <c r="N6068" s="142">
        <v>45</v>
      </c>
      <c r="O6068" s="326">
        <v>6.5100002102553836E-3</v>
      </c>
      <c r="Q6068" s="142">
        <v>45</v>
      </c>
      <c r="R6068" s="326">
        <v>6.5100002102553836E-3</v>
      </c>
    </row>
    <row r="6069" spans="1:19" x14ac:dyDescent="0.25">
      <c r="A6069" t="s">
        <v>478</v>
      </c>
      <c r="B6069" t="s">
        <v>311</v>
      </c>
      <c r="C6069" t="s">
        <v>309</v>
      </c>
      <c r="D6069" t="s">
        <v>477</v>
      </c>
      <c r="E6069" t="s">
        <v>331</v>
      </c>
      <c r="F6069" t="s">
        <v>314</v>
      </c>
      <c r="G6069">
        <v>22</v>
      </c>
      <c r="H6069" t="s">
        <v>477</v>
      </c>
      <c r="I6069" t="s">
        <v>578</v>
      </c>
      <c r="J6069" t="s">
        <v>498</v>
      </c>
      <c r="K6069" s="142">
        <v>164</v>
      </c>
      <c r="L6069" s="326">
        <v>0.17245000600814819</v>
      </c>
      <c r="M6069" s="326">
        <v>0.1853100061416626</v>
      </c>
      <c r="N6069" s="142">
        <v>1093</v>
      </c>
      <c r="O6069" s="326">
        <v>0.15805999934673309</v>
      </c>
      <c r="P6069" s="326">
        <v>0.1694599986076355</v>
      </c>
      <c r="Q6069" s="142">
        <v>1093</v>
      </c>
      <c r="R6069" s="326">
        <v>0.15805999934673309</v>
      </c>
      <c r="S6069" s="326">
        <v>0.1694599986076355</v>
      </c>
    </row>
    <row r="6070" spans="1:19" x14ac:dyDescent="0.25">
      <c r="A6070" t="s">
        <v>478</v>
      </c>
      <c r="B6070" t="s">
        <v>311</v>
      </c>
      <c r="C6070" t="s">
        <v>309</v>
      </c>
      <c r="D6070" t="s">
        <v>477</v>
      </c>
      <c r="E6070" t="s">
        <v>331</v>
      </c>
      <c r="F6070" t="s">
        <v>314</v>
      </c>
      <c r="G6070" s="133">
        <v>22</v>
      </c>
      <c r="H6070" t="s">
        <v>477</v>
      </c>
      <c r="I6070" t="s">
        <v>578</v>
      </c>
      <c r="J6070" t="s">
        <v>497</v>
      </c>
      <c r="K6070" s="327">
        <v>127</v>
      </c>
      <c r="L6070" s="326">
        <v>0.133540004491806</v>
      </c>
      <c r="M6070" s="326">
        <v>0.14350000023841861</v>
      </c>
      <c r="N6070" s="327">
        <v>1200</v>
      </c>
      <c r="O6070" s="326">
        <v>0.17353999614715579</v>
      </c>
      <c r="P6070" s="326">
        <v>0.1860499978065491</v>
      </c>
      <c r="Q6070" s="327">
        <v>1200</v>
      </c>
      <c r="R6070" s="326">
        <v>0.17353999614715579</v>
      </c>
      <c r="S6070" s="325">
        <v>0.1860499978065491</v>
      </c>
    </row>
    <row r="6071" spans="1:19" x14ac:dyDescent="0.25">
      <c r="A6071" t="s">
        <v>478</v>
      </c>
      <c r="B6071" t="s">
        <v>311</v>
      </c>
      <c r="C6071" t="s">
        <v>309</v>
      </c>
      <c r="D6071" t="s">
        <v>477</v>
      </c>
      <c r="E6071" t="s">
        <v>331</v>
      </c>
      <c r="F6071" t="s">
        <v>314</v>
      </c>
      <c r="G6071" s="133">
        <v>22</v>
      </c>
      <c r="H6071" t="s">
        <v>477</v>
      </c>
      <c r="I6071" t="s">
        <v>578</v>
      </c>
      <c r="J6071" t="s">
        <v>496</v>
      </c>
      <c r="K6071" s="327">
        <v>115</v>
      </c>
      <c r="L6071" s="326">
        <v>0.12093000113964079</v>
      </c>
      <c r="M6071" s="326">
        <v>0.12994000315666199</v>
      </c>
      <c r="N6071" s="327">
        <v>1408</v>
      </c>
      <c r="O6071" s="326">
        <v>0.2036200016736984</v>
      </c>
      <c r="P6071" s="326">
        <v>0.2182900011539459</v>
      </c>
      <c r="Q6071" s="327">
        <v>1408</v>
      </c>
      <c r="R6071" s="326">
        <v>0.2036200016736984</v>
      </c>
      <c r="S6071" s="325">
        <v>0.2182900011539459</v>
      </c>
    </row>
    <row r="6072" spans="1:19" x14ac:dyDescent="0.25">
      <c r="A6072" t="s">
        <v>478</v>
      </c>
      <c r="B6072" t="s">
        <v>311</v>
      </c>
      <c r="C6072" t="s">
        <v>309</v>
      </c>
      <c r="D6072" t="s">
        <v>477</v>
      </c>
      <c r="E6072" t="s">
        <v>331</v>
      </c>
      <c r="F6072" t="s">
        <v>314</v>
      </c>
      <c r="G6072" s="133">
        <v>22</v>
      </c>
      <c r="H6072" t="s">
        <v>477</v>
      </c>
      <c r="I6072" t="s">
        <v>578</v>
      </c>
      <c r="J6072" t="s">
        <v>495</v>
      </c>
      <c r="K6072" s="327">
        <v>125</v>
      </c>
      <c r="L6072" s="326">
        <v>0.1314399987459183</v>
      </c>
      <c r="M6072" s="326">
        <v>0.14124000072479251</v>
      </c>
      <c r="N6072" s="327">
        <v>1325</v>
      </c>
      <c r="O6072" s="326">
        <v>0.19160999357700351</v>
      </c>
      <c r="P6072" s="326">
        <v>0.20543000102043149</v>
      </c>
      <c r="Q6072" s="327">
        <v>1325</v>
      </c>
      <c r="R6072" s="326">
        <v>0.19160999357700351</v>
      </c>
      <c r="S6072" s="325">
        <v>0.20543000102043149</v>
      </c>
    </row>
    <row r="6073" spans="1:19" x14ac:dyDescent="0.25">
      <c r="A6073" t="s">
        <v>478</v>
      </c>
      <c r="B6073" t="s">
        <v>311</v>
      </c>
      <c r="C6073" t="s">
        <v>309</v>
      </c>
      <c r="D6073" t="s">
        <v>477</v>
      </c>
      <c r="E6073" t="s">
        <v>331</v>
      </c>
      <c r="F6073" t="s">
        <v>314</v>
      </c>
      <c r="G6073" s="133">
        <v>22</v>
      </c>
      <c r="H6073" t="s">
        <v>477</v>
      </c>
      <c r="I6073" t="s">
        <v>578</v>
      </c>
      <c r="J6073" t="s">
        <v>494</v>
      </c>
      <c r="K6073" s="327">
        <v>354</v>
      </c>
      <c r="L6073" s="326">
        <v>0.37224000692367548</v>
      </c>
      <c r="M6073" s="326">
        <v>0.40000000596046448</v>
      </c>
      <c r="N6073" s="327">
        <v>1424</v>
      </c>
      <c r="O6073" s="326">
        <v>0.20592999458312991</v>
      </c>
      <c r="P6073" s="326">
        <v>0.22078000009059909</v>
      </c>
      <c r="Q6073" s="327">
        <v>1424</v>
      </c>
      <c r="R6073" s="326">
        <v>0.20592999458312991</v>
      </c>
      <c r="S6073" s="325">
        <v>0.22078000009059909</v>
      </c>
    </row>
    <row r="6074" spans="1:19" x14ac:dyDescent="0.25">
      <c r="A6074" t="s">
        <v>478</v>
      </c>
      <c r="B6074" t="s">
        <v>311</v>
      </c>
      <c r="C6074" t="s">
        <v>309</v>
      </c>
      <c r="D6074" t="s">
        <v>477</v>
      </c>
      <c r="E6074" t="s">
        <v>331</v>
      </c>
      <c r="F6074" t="s">
        <v>314</v>
      </c>
      <c r="G6074" s="133">
        <v>22</v>
      </c>
      <c r="H6074" t="s">
        <v>477</v>
      </c>
      <c r="I6074" t="s">
        <v>578</v>
      </c>
      <c r="J6074" t="s">
        <v>438</v>
      </c>
      <c r="K6074" s="327">
        <v>66</v>
      </c>
      <c r="L6074" s="326">
        <v>6.9399997591972351E-2</v>
      </c>
      <c r="N6074" s="327">
        <v>465</v>
      </c>
      <c r="O6074" s="326">
        <v>6.7249998450279236E-2</v>
      </c>
      <c r="Q6074" s="327">
        <v>465</v>
      </c>
      <c r="R6074" s="326">
        <v>6.7249998450279236E-2</v>
      </c>
      <c r="S6074" s="325"/>
    </row>
    <row r="6075" spans="1:19" x14ac:dyDescent="0.25">
      <c r="A6075" t="s">
        <v>478</v>
      </c>
      <c r="B6075" t="s">
        <v>311</v>
      </c>
      <c r="C6075" t="s">
        <v>309</v>
      </c>
      <c r="D6075" t="s">
        <v>477</v>
      </c>
      <c r="E6075" t="s">
        <v>331</v>
      </c>
      <c r="F6075" t="s">
        <v>314</v>
      </c>
      <c r="G6075" s="133">
        <v>22</v>
      </c>
      <c r="H6075" t="s">
        <v>477</v>
      </c>
      <c r="I6075" t="s">
        <v>476</v>
      </c>
      <c r="J6075" t="s">
        <v>482</v>
      </c>
      <c r="K6075" s="327">
        <v>748</v>
      </c>
      <c r="L6075" s="326">
        <v>0.78653997182846069</v>
      </c>
      <c r="M6075" s="326">
        <v>0.81216001510620117</v>
      </c>
      <c r="N6075" s="327">
        <v>5458</v>
      </c>
      <c r="O6075" s="326">
        <v>0.78930002450942993</v>
      </c>
      <c r="P6075" s="326">
        <v>0.81124001741409302</v>
      </c>
      <c r="Q6075" s="327">
        <v>5458</v>
      </c>
      <c r="R6075" s="326">
        <v>0.78930002450942993</v>
      </c>
      <c r="S6075" s="325">
        <v>0.81124001741409302</v>
      </c>
    </row>
    <row r="6076" spans="1:19" x14ac:dyDescent="0.25">
      <c r="A6076" t="s">
        <v>478</v>
      </c>
      <c r="B6076" t="s">
        <v>311</v>
      </c>
      <c r="C6076" t="s">
        <v>309</v>
      </c>
      <c r="D6076" t="s">
        <v>477</v>
      </c>
      <c r="E6076" t="s">
        <v>331</v>
      </c>
      <c r="F6076" t="s">
        <v>314</v>
      </c>
      <c r="G6076" s="133">
        <v>22</v>
      </c>
      <c r="H6076" t="s">
        <v>477</v>
      </c>
      <c r="I6076" t="s">
        <v>476</v>
      </c>
      <c r="J6076" t="s">
        <v>481</v>
      </c>
      <c r="K6076" s="327">
        <v>79</v>
      </c>
      <c r="L6076" s="326">
        <v>8.3070002496242523E-2</v>
      </c>
      <c r="M6076" s="326">
        <v>8.5780002176761627E-2</v>
      </c>
      <c r="N6076" s="327">
        <v>622</v>
      </c>
      <c r="O6076" s="326">
        <v>8.9950002729892731E-2</v>
      </c>
      <c r="P6076" s="326">
        <v>9.245000034570694E-2</v>
      </c>
      <c r="Q6076" s="327">
        <v>622</v>
      </c>
      <c r="R6076" s="326">
        <v>8.9950002729892731E-2</v>
      </c>
      <c r="S6076" s="325">
        <v>9.245000034570694E-2</v>
      </c>
    </row>
    <row r="6077" spans="1:19" x14ac:dyDescent="0.25">
      <c r="A6077" t="s">
        <v>478</v>
      </c>
      <c r="B6077" t="s">
        <v>311</v>
      </c>
      <c r="C6077" t="s">
        <v>309</v>
      </c>
      <c r="D6077" t="s">
        <v>477</v>
      </c>
      <c r="E6077" t="s">
        <v>331</v>
      </c>
      <c r="F6077" t="s">
        <v>314</v>
      </c>
      <c r="G6077" s="133">
        <v>22</v>
      </c>
      <c r="H6077" t="s">
        <v>477</v>
      </c>
      <c r="I6077" t="s">
        <v>476</v>
      </c>
      <c r="J6077" t="s">
        <v>480</v>
      </c>
      <c r="K6077" s="327">
        <v>54</v>
      </c>
      <c r="L6077" s="326">
        <v>5.6779999285936363E-2</v>
      </c>
      <c r="M6077" s="326">
        <v>5.8630000799894333E-2</v>
      </c>
      <c r="N6077" s="327">
        <v>392</v>
      </c>
      <c r="O6077" s="326">
        <v>5.6689999997615807E-2</v>
      </c>
      <c r="P6077" s="326">
        <v>5.8260001242160797E-2</v>
      </c>
      <c r="Q6077" s="327">
        <v>392</v>
      </c>
      <c r="R6077" s="326">
        <v>5.6689999997615807E-2</v>
      </c>
      <c r="S6077" s="325">
        <v>5.8260001242160797E-2</v>
      </c>
    </row>
    <row r="6078" spans="1:19" x14ac:dyDescent="0.25">
      <c r="A6078" t="s">
        <v>478</v>
      </c>
      <c r="B6078" t="s">
        <v>311</v>
      </c>
      <c r="C6078" t="s">
        <v>309</v>
      </c>
      <c r="D6078" t="s">
        <v>477</v>
      </c>
      <c r="E6078" t="s">
        <v>331</v>
      </c>
      <c r="F6078" t="s">
        <v>314</v>
      </c>
      <c r="G6078">
        <v>22</v>
      </c>
      <c r="H6078" t="s">
        <v>477</v>
      </c>
      <c r="I6078" t="s">
        <v>476</v>
      </c>
      <c r="J6078" t="s">
        <v>479</v>
      </c>
      <c r="K6078" s="142">
        <v>30</v>
      </c>
      <c r="L6078" s="326">
        <v>3.1550001353025443E-2</v>
      </c>
      <c r="N6078" s="142">
        <v>187</v>
      </c>
      <c r="O6078" s="326">
        <v>2.7039999142289162E-2</v>
      </c>
      <c r="Q6078" s="142">
        <v>187</v>
      </c>
      <c r="R6078" s="326">
        <v>2.7039999142289162E-2</v>
      </c>
    </row>
    <row r="6079" spans="1:19" x14ac:dyDescent="0.25">
      <c r="A6079" t="s">
        <v>478</v>
      </c>
      <c r="B6079" t="s">
        <v>311</v>
      </c>
      <c r="C6079" t="s">
        <v>309</v>
      </c>
      <c r="D6079" t="s">
        <v>477</v>
      </c>
      <c r="E6079" t="s">
        <v>331</v>
      </c>
      <c r="F6079" t="s">
        <v>314</v>
      </c>
      <c r="G6079" s="133">
        <v>22</v>
      </c>
      <c r="H6079" t="s">
        <v>477</v>
      </c>
      <c r="I6079" t="s">
        <v>476</v>
      </c>
      <c r="J6079" t="s">
        <v>475</v>
      </c>
      <c r="K6079" s="327">
        <v>40</v>
      </c>
      <c r="L6079" s="326">
        <v>4.2059998959302902E-2</v>
      </c>
      <c r="M6079" s="326">
        <v>4.343000054359436E-2</v>
      </c>
      <c r="N6079" s="327">
        <v>256</v>
      </c>
      <c r="O6079" s="326">
        <v>3.70200015604496E-2</v>
      </c>
      <c r="P6079" s="326">
        <v>3.8049999624490738E-2</v>
      </c>
      <c r="Q6079" s="327">
        <v>256</v>
      </c>
      <c r="R6079" s="326">
        <v>3.70200015604496E-2</v>
      </c>
      <c r="S6079" s="325">
        <v>3.8049999624490738E-2</v>
      </c>
    </row>
    <row r="6080" spans="1:19" x14ac:dyDescent="0.25">
      <c r="A6080" t="s">
        <v>478</v>
      </c>
      <c r="B6080" t="s">
        <v>311</v>
      </c>
      <c r="C6080" t="s">
        <v>309</v>
      </c>
      <c r="D6080" t="s">
        <v>477</v>
      </c>
      <c r="E6080" t="s">
        <v>332</v>
      </c>
      <c r="F6080" t="s">
        <v>315</v>
      </c>
      <c r="G6080" s="133">
        <v>22</v>
      </c>
      <c r="H6080" t="s">
        <v>477</v>
      </c>
      <c r="I6080" t="s">
        <v>525</v>
      </c>
      <c r="J6080" t="s">
        <v>530</v>
      </c>
      <c r="K6080" s="327">
        <v>2</v>
      </c>
      <c r="L6080" s="326">
        <v>1.7199999419972301E-3</v>
      </c>
      <c r="N6080" s="327">
        <v>20</v>
      </c>
      <c r="O6080" s="326">
        <v>2.8899998869746919E-3</v>
      </c>
      <c r="Q6080" s="327">
        <v>20</v>
      </c>
      <c r="R6080" s="326">
        <v>2.8899998869746919E-3</v>
      </c>
      <c r="S6080" s="325"/>
    </row>
    <row r="6081" spans="1:19" x14ac:dyDescent="0.25">
      <c r="A6081" t="s">
        <v>478</v>
      </c>
      <c r="B6081" t="s">
        <v>311</v>
      </c>
      <c r="C6081" t="s">
        <v>309</v>
      </c>
      <c r="D6081" t="s">
        <v>477</v>
      </c>
      <c r="E6081" t="s">
        <v>332</v>
      </c>
      <c r="F6081" t="s">
        <v>315</v>
      </c>
      <c r="G6081" s="133">
        <v>22</v>
      </c>
      <c r="H6081" t="s">
        <v>477</v>
      </c>
      <c r="I6081" t="s">
        <v>525</v>
      </c>
      <c r="J6081" t="s">
        <v>529</v>
      </c>
      <c r="K6081" s="327">
        <v>39</v>
      </c>
      <c r="L6081" s="326">
        <v>3.3479999750852578E-2</v>
      </c>
      <c r="N6081" s="327">
        <v>203</v>
      </c>
      <c r="O6081" s="326">
        <v>2.9360000044107441E-2</v>
      </c>
      <c r="Q6081" s="327">
        <v>203</v>
      </c>
      <c r="R6081" s="326">
        <v>2.9360000044107441E-2</v>
      </c>
      <c r="S6081" s="325"/>
    </row>
    <row r="6082" spans="1:19" x14ac:dyDescent="0.25">
      <c r="A6082" t="s">
        <v>478</v>
      </c>
      <c r="B6082" t="s">
        <v>311</v>
      </c>
      <c r="C6082" t="s">
        <v>309</v>
      </c>
      <c r="D6082" t="s">
        <v>477</v>
      </c>
      <c r="E6082" t="s">
        <v>332</v>
      </c>
      <c r="F6082" t="s">
        <v>315</v>
      </c>
      <c r="G6082" s="133">
        <v>22</v>
      </c>
      <c r="H6082" t="s">
        <v>477</v>
      </c>
      <c r="I6082" t="s">
        <v>525</v>
      </c>
      <c r="J6082" t="s">
        <v>528</v>
      </c>
      <c r="K6082" s="327">
        <v>109</v>
      </c>
      <c r="L6082" s="326">
        <v>9.3560002744197845E-2</v>
      </c>
      <c r="N6082" s="327">
        <v>693</v>
      </c>
      <c r="O6082" s="326">
        <v>0.1002200022339821</v>
      </c>
      <c r="Q6082" s="327">
        <v>693</v>
      </c>
      <c r="R6082" s="326">
        <v>0.1002200022339821</v>
      </c>
      <c r="S6082" s="325"/>
    </row>
    <row r="6083" spans="1:19" x14ac:dyDescent="0.25">
      <c r="A6083" t="s">
        <v>478</v>
      </c>
      <c r="B6083" t="s">
        <v>311</v>
      </c>
      <c r="C6083" t="s">
        <v>309</v>
      </c>
      <c r="D6083" t="s">
        <v>477</v>
      </c>
      <c r="E6083" t="s">
        <v>332</v>
      </c>
      <c r="F6083" t="s">
        <v>315</v>
      </c>
      <c r="G6083" s="133">
        <v>22</v>
      </c>
      <c r="H6083" t="s">
        <v>477</v>
      </c>
      <c r="I6083" t="s">
        <v>525</v>
      </c>
      <c r="J6083" t="s">
        <v>527</v>
      </c>
      <c r="K6083" s="327">
        <v>316</v>
      </c>
      <c r="L6083" s="326">
        <v>0.2712399959564209</v>
      </c>
      <c r="N6083" s="327">
        <v>1698</v>
      </c>
      <c r="O6083" s="326">
        <v>0.2455500066280365</v>
      </c>
      <c r="Q6083" s="327">
        <v>1698</v>
      </c>
      <c r="R6083" s="326">
        <v>0.2455500066280365</v>
      </c>
      <c r="S6083" s="325"/>
    </row>
    <row r="6084" spans="1:19" x14ac:dyDescent="0.25">
      <c r="A6084" t="s">
        <v>478</v>
      </c>
      <c r="B6084" t="s">
        <v>311</v>
      </c>
      <c r="C6084" t="s">
        <v>309</v>
      </c>
      <c r="D6084" t="s">
        <v>477</v>
      </c>
      <c r="E6084" t="s">
        <v>332</v>
      </c>
      <c r="F6084" t="s">
        <v>315</v>
      </c>
      <c r="G6084" s="133">
        <v>22</v>
      </c>
      <c r="H6084" t="s">
        <v>477</v>
      </c>
      <c r="I6084" t="s">
        <v>525</v>
      </c>
      <c r="J6084" t="s">
        <v>526</v>
      </c>
      <c r="K6084" s="327">
        <v>277</v>
      </c>
      <c r="L6084" s="326">
        <v>0.23777000606060031</v>
      </c>
      <c r="N6084" s="327">
        <v>1758</v>
      </c>
      <c r="O6084" s="326">
        <v>0.25422999262809748</v>
      </c>
      <c r="Q6084" s="327">
        <v>1758</v>
      </c>
      <c r="R6084" s="326">
        <v>0.25422999262809748</v>
      </c>
      <c r="S6084" s="325"/>
    </row>
    <row r="6085" spans="1:19" x14ac:dyDescent="0.25">
      <c r="A6085" t="s">
        <v>478</v>
      </c>
      <c r="B6085" t="s">
        <v>311</v>
      </c>
      <c r="C6085" t="s">
        <v>309</v>
      </c>
      <c r="D6085" t="s">
        <v>477</v>
      </c>
      <c r="E6085" t="s">
        <v>332</v>
      </c>
      <c r="F6085" t="s">
        <v>315</v>
      </c>
      <c r="G6085">
        <v>22</v>
      </c>
      <c r="H6085" t="s">
        <v>477</v>
      </c>
      <c r="I6085" t="s">
        <v>525</v>
      </c>
      <c r="J6085" t="s">
        <v>259</v>
      </c>
      <c r="K6085" s="142">
        <v>244</v>
      </c>
      <c r="L6085" s="326">
        <v>0.20943999290466311</v>
      </c>
      <c r="N6085" s="142">
        <v>1489</v>
      </c>
      <c r="O6085" s="326">
        <v>0.21533000469207761</v>
      </c>
      <c r="Q6085" s="142">
        <v>1489</v>
      </c>
      <c r="R6085" s="326">
        <v>0.21533000469207761</v>
      </c>
    </row>
    <row r="6086" spans="1:19" x14ac:dyDescent="0.25">
      <c r="A6086" t="s">
        <v>478</v>
      </c>
      <c r="B6086" t="s">
        <v>311</v>
      </c>
      <c r="C6086" t="s">
        <v>309</v>
      </c>
      <c r="D6086" t="s">
        <v>477</v>
      </c>
      <c r="E6086" t="s">
        <v>332</v>
      </c>
      <c r="F6086" t="s">
        <v>315</v>
      </c>
      <c r="G6086" s="133">
        <v>22</v>
      </c>
      <c r="H6086" t="s">
        <v>477</v>
      </c>
      <c r="I6086" t="s">
        <v>525</v>
      </c>
      <c r="J6086" t="s">
        <v>260</v>
      </c>
      <c r="K6086" s="327">
        <v>178</v>
      </c>
      <c r="L6086" s="326">
        <v>0.15278999507427221</v>
      </c>
      <c r="N6086" s="327">
        <v>1054</v>
      </c>
      <c r="O6086" s="326">
        <v>0.15241999924182889</v>
      </c>
      <c r="Q6086" s="327">
        <v>1054</v>
      </c>
      <c r="R6086" s="326">
        <v>0.15241999924182889</v>
      </c>
      <c r="S6086" s="325"/>
    </row>
    <row r="6087" spans="1:19" x14ac:dyDescent="0.25">
      <c r="A6087" t="s">
        <v>478</v>
      </c>
      <c r="B6087" t="s">
        <v>311</v>
      </c>
      <c r="C6087" t="s">
        <v>309</v>
      </c>
      <c r="D6087" t="s">
        <v>477</v>
      </c>
      <c r="E6087" t="s">
        <v>332</v>
      </c>
      <c r="F6087" t="s">
        <v>315</v>
      </c>
      <c r="G6087">
        <v>22</v>
      </c>
      <c r="H6087" t="s">
        <v>477</v>
      </c>
      <c r="I6087" t="s">
        <v>521</v>
      </c>
      <c r="J6087" t="s">
        <v>524</v>
      </c>
      <c r="K6087" s="142">
        <v>990</v>
      </c>
      <c r="L6087" s="326">
        <v>0.84978997707366943</v>
      </c>
      <c r="M6087" s="326">
        <v>0.87379002571105957</v>
      </c>
      <c r="N6087" s="142">
        <v>5853</v>
      </c>
      <c r="O6087" s="326">
        <v>0.84641999006271362</v>
      </c>
      <c r="P6087" s="326">
        <v>0.86994999647140503</v>
      </c>
      <c r="Q6087" s="142">
        <v>5853</v>
      </c>
      <c r="R6087" s="326">
        <v>0.84641999006271362</v>
      </c>
      <c r="S6087" s="326">
        <v>0.86994999647140503</v>
      </c>
    </row>
    <row r="6088" spans="1:19" x14ac:dyDescent="0.25">
      <c r="A6088" t="s">
        <v>478</v>
      </c>
      <c r="B6088" t="s">
        <v>311</v>
      </c>
      <c r="C6088" t="s">
        <v>309</v>
      </c>
      <c r="D6088" t="s">
        <v>477</v>
      </c>
      <c r="E6088" t="s">
        <v>332</v>
      </c>
      <c r="F6088" t="s">
        <v>315</v>
      </c>
      <c r="G6088" s="133">
        <v>22</v>
      </c>
      <c r="H6088" t="s">
        <v>477</v>
      </c>
      <c r="I6088" t="s">
        <v>521</v>
      </c>
      <c r="J6088" t="s">
        <v>523</v>
      </c>
      <c r="K6088" s="327">
        <v>87</v>
      </c>
      <c r="L6088" s="326">
        <v>7.468000054359436E-2</v>
      </c>
      <c r="M6088" s="326">
        <v>7.6789997518062592E-2</v>
      </c>
      <c r="N6088" s="327">
        <v>544</v>
      </c>
      <c r="O6088" s="326">
        <v>7.8670002520084381E-2</v>
      </c>
      <c r="P6088" s="326">
        <v>8.0859996378421783E-2</v>
      </c>
      <c r="Q6088" s="327">
        <v>544</v>
      </c>
      <c r="R6088" s="326">
        <v>7.8670002520084381E-2</v>
      </c>
      <c r="S6088" s="325">
        <v>8.0859996378421783E-2</v>
      </c>
    </row>
    <row r="6089" spans="1:19" x14ac:dyDescent="0.25">
      <c r="A6089" t="s">
        <v>478</v>
      </c>
      <c r="B6089" t="s">
        <v>311</v>
      </c>
      <c r="C6089" t="s">
        <v>309</v>
      </c>
      <c r="D6089" t="s">
        <v>477</v>
      </c>
      <c r="E6089" t="s">
        <v>332</v>
      </c>
      <c r="F6089" t="s">
        <v>315</v>
      </c>
      <c r="G6089" s="133">
        <v>22</v>
      </c>
      <c r="H6089" t="s">
        <v>477</v>
      </c>
      <c r="I6089" t="s">
        <v>521</v>
      </c>
      <c r="J6089" t="s">
        <v>522</v>
      </c>
      <c r="K6089" s="327">
        <v>56</v>
      </c>
      <c r="L6089" s="326">
        <v>4.8069998621940613E-2</v>
      </c>
      <c r="M6089" s="326">
        <v>4.9430001527070999E-2</v>
      </c>
      <c r="N6089" s="327">
        <v>331</v>
      </c>
      <c r="O6089" s="326">
        <v>4.7869998961687088E-2</v>
      </c>
      <c r="P6089" s="326">
        <v>4.9199998378753662E-2</v>
      </c>
      <c r="Q6089" s="327">
        <v>331</v>
      </c>
      <c r="R6089" s="326">
        <v>4.7869998961687088E-2</v>
      </c>
      <c r="S6089" s="325">
        <v>4.9199998378753662E-2</v>
      </c>
    </row>
    <row r="6090" spans="1:19" x14ac:dyDescent="0.25">
      <c r="A6090" t="s">
        <v>478</v>
      </c>
      <c r="B6090" t="s">
        <v>311</v>
      </c>
      <c r="C6090" t="s">
        <v>309</v>
      </c>
      <c r="D6090" t="s">
        <v>477</v>
      </c>
      <c r="E6090" t="s">
        <v>332</v>
      </c>
      <c r="F6090" t="s">
        <v>315</v>
      </c>
      <c r="G6090" s="133">
        <v>22</v>
      </c>
      <c r="H6090" t="s">
        <v>477</v>
      </c>
      <c r="I6090" t="s">
        <v>521</v>
      </c>
      <c r="J6090" t="s">
        <v>438</v>
      </c>
      <c r="K6090" s="327">
        <v>32</v>
      </c>
      <c r="L6090" s="326">
        <v>2.7470000088214871E-2</v>
      </c>
      <c r="N6090" s="327">
        <v>187</v>
      </c>
      <c r="O6090" s="326">
        <v>2.7039999142289162E-2</v>
      </c>
      <c r="Q6090" s="327">
        <v>187</v>
      </c>
      <c r="R6090" s="326">
        <v>2.7039999142289162E-2</v>
      </c>
      <c r="S6090" s="325"/>
    </row>
    <row r="6091" spans="1:19" x14ac:dyDescent="0.25">
      <c r="A6091" t="s">
        <v>478</v>
      </c>
      <c r="B6091" t="s">
        <v>311</v>
      </c>
      <c r="C6091" t="s">
        <v>309</v>
      </c>
      <c r="D6091" t="s">
        <v>477</v>
      </c>
      <c r="E6091" t="s">
        <v>332</v>
      </c>
      <c r="F6091" t="s">
        <v>315</v>
      </c>
      <c r="G6091" s="133">
        <v>22</v>
      </c>
      <c r="H6091" t="s">
        <v>477</v>
      </c>
      <c r="I6091" t="s">
        <v>517</v>
      </c>
      <c r="J6091" t="s">
        <v>520</v>
      </c>
      <c r="K6091" s="327">
        <v>435</v>
      </c>
      <c r="L6091" s="326">
        <v>0.37338998913764948</v>
      </c>
      <c r="N6091" s="327">
        <v>2487</v>
      </c>
      <c r="O6091" s="326">
        <v>0.35964998602867132</v>
      </c>
      <c r="Q6091" s="327">
        <v>2487</v>
      </c>
      <c r="R6091" s="326">
        <v>0.35964998602867132</v>
      </c>
      <c r="S6091" s="325"/>
    </row>
    <row r="6092" spans="1:19" x14ac:dyDescent="0.25">
      <c r="A6092" t="s">
        <v>478</v>
      </c>
      <c r="B6092" t="s">
        <v>311</v>
      </c>
      <c r="C6092" t="s">
        <v>309</v>
      </c>
      <c r="D6092" t="s">
        <v>477</v>
      </c>
      <c r="E6092" t="s">
        <v>332</v>
      </c>
      <c r="F6092" t="s">
        <v>315</v>
      </c>
      <c r="G6092" s="133">
        <v>22</v>
      </c>
      <c r="H6092" t="s">
        <v>477</v>
      </c>
      <c r="I6092" t="s">
        <v>517</v>
      </c>
      <c r="J6092" t="s">
        <v>519</v>
      </c>
      <c r="K6092" s="327">
        <v>330</v>
      </c>
      <c r="L6092" s="326">
        <v>0.28325998783111572</v>
      </c>
      <c r="N6092" s="327">
        <v>1951</v>
      </c>
      <c r="O6092" s="326">
        <v>0.28213998675346369</v>
      </c>
      <c r="Q6092" s="327">
        <v>1951</v>
      </c>
      <c r="R6092" s="326">
        <v>0.28213998675346369</v>
      </c>
      <c r="S6092" s="325"/>
    </row>
    <row r="6093" spans="1:19" x14ac:dyDescent="0.25">
      <c r="A6093" t="s">
        <v>478</v>
      </c>
      <c r="B6093" t="s">
        <v>311</v>
      </c>
      <c r="C6093" t="s">
        <v>309</v>
      </c>
      <c r="D6093" t="s">
        <v>477</v>
      </c>
      <c r="E6093" t="s">
        <v>332</v>
      </c>
      <c r="F6093" t="s">
        <v>315</v>
      </c>
      <c r="G6093" s="133">
        <v>22</v>
      </c>
      <c r="H6093" t="s">
        <v>477</v>
      </c>
      <c r="I6093" t="s">
        <v>517</v>
      </c>
      <c r="J6093" t="s">
        <v>518</v>
      </c>
      <c r="K6093" s="327">
        <v>400</v>
      </c>
      <c r="L6093" s="326">
        <v>0.34334999322891241</v>
      </c>
      <c r="N6093" s="327">
        <v>2477</v>
      </c>
      <c r="O6093" s="326">
        <v>0.3582099974155426</v>
      </c>
      <c r="Q6093" s="327">
        <v>2477</v>
      </c>
      <c r="R6093" s="326">
        <v>0.3582099974155426</v>
      </c>
      <c r="S6093" s="325"/>
    </row>
    <row r="6094" spans="1:19" x14ac:dyDescent="0.25">
      <c r="A6094" t="s">
        <v>478</v>
      </c>
      <c r="B6094" t="s">
        <v>311</v>
      </c>
      <c r="C6094" t="s">
        <v>309</v>
      </c>
      <c r="D6094" t="s">
        <v>477</v>
      </c>
      <c r="E6094" t="s">
        <v>332</v>
      </c>
      <c r="F6094" t="s">
        <v>315</v>
      </c>
      <c r="G6094" s="133">
        <v>22</v>
      </c>
      <c r="H6094" t="s">
        <v>477</v>
      </c>
      <c r="I6094" t="s">
        <v>513</v>
      </c>
      <c r="J6094" t="s">
        <v>516</v>
      </c>
      <c r="K6094" s="327">
        <v>42</v>
      </c>
      <c r="L6094" s="326">
        <v>3.6049999296665192E-2</v>
      </c>
      <c r="M6094" s="326">
        <v>3.8600001484155648E-2</v>
      </c>
      <c r="N6094" s="327">
        <v>235</v>
      </c>
      <c r="O6094" s="326">
        <v>3.3980000764131553E-2</v>
      </c>
      <c r="P6094" s="326">
        <v>3.8890000432729721E-2</v>
      </c>
      <c r="Q6094" s="327">
        <v>235</v>
      </c>
      <c r="R6094" s="326">
        <v>3.3980000764131553E-2</v>
      </c>
      <c r="S6094" s="325">
        <v>3.8890000432729721E-2</v>
      </c>
    </row>
    <row r="6095" spans="1:19" x14ac:dyDescent="0.25">
      <c r="A6095" t="s">
        <v>478</v>
      </c>
      <c r="B6095" t="s">
        <v>311</v>
      </c>
      <c r="C6095" t="s">
        <v>309</v>
      </c>
      <c r="D6095" t="s">
        <v>477</v>
      </c>
      <c r="E6095" t="s">
        <v>332</v>
      </c>
      <c r="F6095" t="s">
        <v>315</v>
      </c>
      <c r="G6095" s="133">
        <v>22</v>
      </c>
      <c r="H6095" t="s">
        <v>477</v>
      </c>
      <c r="I6095" t="s">
        <v>513</v>
      </c>
      <c r="J6095" t="s">
        <v>515</v>
      </c>
      <c r="K6095" s="327">
        <v>91</v>
      </c>
      <c r="L6095" s="326">
        <v>7.8110001981258392E-2</v>
      </c>
      <c r="M6095" s="326">
        <v>8.3640001714229584E-2</v>
      </c>
      <c r="N6095" s="327">
        <v>676</v>
      </c>
      <c r="O6095" s="326">
        <v>9.7759999334812164E-2</v>
      </c>
      <c r="P6095" s="326">
        <v>0.1118599995970726</v>
      </c>
      <c r="Q6095" s="327">
        <v>676</v>
      </c>
      <c r="R6095" s="326">
        <v>9.7759999334812164E-2</v>
      </c>
      <c r="S6095" s="325">
        <v>0.1118599995970726</v>
      </c>
    </row>
    <row r="6096" spans="1:19" x14ac:dyDescent="0.25">
      <c r="A6096" t="s">
        <v>478</v>
      </c>
      <c r="B6096" t="s">
        <v>311</v>
      </c>
      <c r="C6096" t="s">
        <v>309</v>
      </c>
      <c r="D6096" t="s">
        <v>477</v>
      </c>
      <c r="E6096" t="s">
        <v>332</v>
      </c>
      <c r="F6096" t="s">
        <v>315</v>
      </c>
      <c r="G6096" s="133">
        <v>22</v>
      </c>
      <c r="H6096" t="s">
        <v>477</v>
      </c>
      <c r="I6096" t="s">
        <v>513</v>
      </c>
      <c r="J6096" t="s">
        <v>514</v>
      </c>
      <c r="K6096" s="327">
        <v>955</v>
      </c>
      <c r="L6096" s="326">
        <v>0.81973999738693237</v>
      </c>
      <c r="M6096" s="326">
        <v>0.87775999307632446</v>
      </c>
      <c r="N6096" s="327">
        <v>5132</v>
      </c>
      <c r="O6096" s="326">
        <v>0.74215000867843628</v>
      </c>
      <c r="P6096" s="326">
        <v>0.84925001859664917</v>
      </c>
      <c r="Q6096" s="327">
        <v>5132</v>
      </c>
      <c r="R6096" s="326">
        <v>0.74215000867843628</v>
      </c>
      <c r="S6096" s="325">
        <v>0.84925001859664917</v>
      </c>
    </row>
    <row r="6097" spans="1:19" x14ac:dyDescent="0.25">
      <c r="A6097" t="s">
        <v>478</v>
      </c>
      <c r="B6097" t="s">
        <v>311</v>
      </c>
      <c r="C6097" t="s">
        <v>309</v>
      </c>
      <c r="D6097" t="s">
        <v>477</v>
      </c>
      <c r="E6097" t="s">
        <v>332</v>
      </c>
      <c r="F6097" t="s">
        <v>315</v>
      </c>
      <c r="G6097">
        <v>22</v>
      </c>
      <c r="H6097" t="s">
        <v>477</v>
      </c>
      <c r="I6097" t="s">
        <v>513</v>
      </c>
      <c r="J6097" t="s">
        <v>512</v>
      </c>
      <c r="K6097" s="142">
        <v>77</v>
      </c>
      <c r="L6097" s="326">
        <v>6.6090002655982971E-2</v>
      </c>
      <c r="N6097" s="142">
        <v>872</v>
      </c>
      <c r="O6097" s="326">
        <v>0.12610000371932981</v>
      </c>
      <c r="Q6097" s="142">
        <v>872</v>
      </c>
      <c r="R6097" s="326">
        <v>0.12610000371932981</v>
      </c>
    </row>
    <row r="6098" spans="1:19" x14ac:dyDescent="0.25">
      <c r="A6098" t="s">
        <v>478</v>
      </c>
      <c r="B6098" t="s">
        <v>311</v>
      </c>
      <c r="C6098" t="s">
        <v>309</v>
      </c>
      <c r="D6098" t="s">
        <v>477</v>
      </c>
      <c r="E6098" t="s">
        <v>332</v>
      </c>
      <c r="F6098" t="s">
        <v>315</v>
      </c>
      <c r="G6098" s="133">
        <v>22</v>
      </c>
      <c r="H6098" t="s">
        <v>477</v>
      </c>
      <c r="I6098" t="s">
        <v>575</v>
      </c>
      <c r="J6098" t="s">
        <v>438</v>
      </c>
      <c r="K6098" s="327">
        <v>1165</v>
      </c>
      <c r="L6098" s="326">
        <v>1</v>
      </c>
      <c r="N6098" s="327">
        <v>6915</v>
      </c>
      <c r="O6098" s="326">
        <v>1</v>
      </c>
      <c r="Q6098" s="327">
        <v>6915</v>
      </c>
      <c r="R6098" s="326">
        <v>1</v>
      </c>
      <c r="S6098" s="325"/>
    </row>
    <row r="6099" spans="1:19" x14ac:dyDescent="0.25">
      <c r="A6099" t="s">
        <v>478</v>
      </c>
      <c r="B6099" t="s">
        <v>311</v>
      </c>
      <c r="C6099" t="s">
        <v>309</v>
      </c>
      <c r="D6099" t="s">
        <v>477</v>
      </c>
      <c r="E6099" t="s">
        <v>332</v>
      </c>
      <c r="F6099" t="s">
        <v>315</v>
      </c>
      <c r="G6099" s="133">
        <v>22</v>
      </c>
      <c r="H6099" t="s">
        <v>477</v>
      </c>
      <c r="I6099" t="s">
        <v>576</v>
      </c>
      <c r="J6099" t="s">
        <v>486</v>
      </c>
      <c r="K6099" s="327">
        <v>14</v>
      </c>
      <c r="L6099" s="326">
        <v>1.2020000256597999E-2</v>
      </c>
      <c r="M6099" s="326">
        <v>1.214999984949827E-2</v>
      </c>
      <c r="N6099" s="327">
        <v>54</v>
      </c>
      <c r="O6099" s="326">
        <v>7.8099998645484447E-3</v>
      </c>
      <c r="P6099" s="326">
        <v>7.969999685883522E-3</v>
      </c>
      <c r="Q6099" s="327">
        <v>54</v>
      </c>
      <c r="R6099" s="326">
        <v>7.8099998645484447E-3</v>
      </c>
      <c r="S6099" s="325">
        <v>7.969999685883522E-3</v>
      </c>
    </row>
    <row r="6100" spans="1:19" x14ac:dyDescent="0.25">
      <c r="A6100" t="s">
        <v>478</v>
      </c>
      <c r="B6100" t="s">
        <v>311</v>
      </c>
      <c r="C6100" t="s">
        <v>309</v>
      </c>
      <c r="D6100" t="s">
        <v>477</v>
      </c>
      <c r="E6100" t="s">
        <v>332</v>
      </c>
      <c r="F6100" t="s">
        <v>315</v>
      </c>
      <c r="G6100" s="133">
        <v>22</v>
      </c>
      <c r="H6100" t="s">
        <v>477</v>
      </c>
      <c r="I6100" t="s">
        <v>576</v>
      </c>
      <c r="J6100" t="s">
        <v>485</v>
      </c>
      <c r="K6100" s="327">
        <v>640</v>
      </c>
      <c r="L6100" s="326">
        <v>0.54935997724533081</v>
      </c>
      <c r="M6100" s="326">
        <v>0.55555999279022217</v>
      </c>
      <c r="N6100" s="327">
        <v>3898</v>
      </c>
      <c r="O6100" s="326">
        <v>0.56370002031326294</v>
      </c>
      <c r="P6100" s="326">
        <v>0.57560998201370239</v>
      </c>
      <c r="Q6100" s="327">
        <v>3898</v>
      </c>
      <c r="R6100" s="326">
        <v>0.56370002031326294</v>
      </c>
      <c r="S6100" s="325">
        <v>0.57560998201370239</v>
      </c>
    </row>
    <row r="6101" spans="1:19" x14ac:dyDescent="0.25">
      <c r="A6101" t="s">
        <v>478</v>
      </c>
      <c r="B6101" t="s">
        <v>311</v>
      </c>
      <c r="C6101" t="s">
        <v>309</v>
      </c>
      <c r="D6101" t="s">
        <v>477</v>
      </c>
      <c r="E6101" t="s">
        <v>332</v>
      </c>
      <c r="F6101" t="s">
        <v>315</v>
      </c>
      <c r="G6101" s="133">
        <v>22</v>
      </c>
      <c r="H6101" t="s">
        <v>477</v>
      </c>
      <c r="I6101" t="s">
        <v>576</v>
      </c>
      <c r="J6101" t="s">
        <v>579</v>
      </c>
      <c r="K6101" s="327">
        <v>92</v>
      </c>
      <c r="L6101" s="326">
        <v>7.8970000147819519E-2</v>
      </c>
      <c r="M6101" s="326">
        <v>7.9860001802444458E-2</v>
      </c>
      <c r="N6101" s="327">
        <v>321</v>
      </c>
      <c r="O6101" s="326">
        <v>4.6420000493526459E-2</v>
      </c>
      <c r="P6101" s="326">
        <v>4.7400001436471939E-2</v>
      </c>
      <c r="Q6101" s="327">
        <v>321</v>
      </c>
      <c r="R6101" s="326">
        <v>4.6420000493526459E-2</v>
      </c>
      <c r="S6101" s="325">
        <v>4.7400001436471939E-2</v>
      </c>
    </row>
    <row r="6102" spans="1:19" x14ac:dyDescent="0.25">
      <c r="A6102" t="s">
        <v>478</v>
      </c>
      <c r="B6102" t="s">
        <v>311</v>
      </c>
      <c r="C6102" t="s">
        <v>309</v>
      </c>
      <c r="D6102" t="s">
        <v>477</v>
      </c>
      <c r="E6102" t="s">
        <v>332</v>
      </c>
      <c r="F6102" t="s">
        <v>315</v>
      </c>
      <c r="G6102" s="133">
        <v>22</v>
      </c>
      <c r="H6102" t="s">
        <v>477</v>
      </c>
      <c r="I6102" t="s">
        <v>576</v>
      </c>
      <c r="J6102" t="s">
        <v>483</v>
      </c>
      <c r="K6102" s="327">
        <v>406</v>
      </c>
      <c r="L6102" s="326">
        <v>0.34850001335144037</v>
      </c>
      <c r="M6102" s="326">
        <v>0.35242998600006098</v>
      </c>
      <c r="N6102" s="327">
        <v>2499</v>
      </c>
      <c r="O6102" s="326">
        <v>0.36138999462127691</v>
      </c>
      <c r="P6102" s="326">
        <v>0.36901998519897461</v>
      </c>
      <c r="Q6102" s="327">
        <v>2499</v>
      </c>
      <c r="R6102" s="326">
        <v>0.36138999462127691</v>
      </c>
      <c r="S6102" s="325">
        <v>0.36901998519897461</v>
      </c>
    </row>
    <row r="6103" spans="1:19" x14ac:dyDescent="0.25">
      <c r="A6103" t="s">
        <v>478</v>
      </c>
      <c r="B6103" t="s">
        <v>311</v>
      </c>
      <c r="C6103" t="s">
        <v>309</v>
      </c>
      <c r="D6103" t="s">
        <v>477</v>
      </c>
      <c r="E6103" t="s">
        <v>332</v>
      </c>
      <c r="F6103" t="s">
        <v>315</v>
      </c>
      <c r="G6103">
        <v>22</v>
      </c>
      <c r="H6103" t="s">
        <v>477</v>
      </c>
      <c r="I6103" t="s">
        <v>576</v>
      </c>
      <c r="J6103" t="s">
        <v>438</v>
      </c>
      <c r="K6103" s="142">
        <v>13</v>
      </c>
      <c r="L6103" s="326">
        <v>1.116000022739172E-2</v>
      </c>
      <c r="N6103" s="142">
        <v>143</v>
      </c>
      <c r="O6103" s="326">
        <v>2.0679999142885212E-2</v>
      </c>
      <c r="Q6103" s="142">
        <v>143</v>
      </c>
      <c r="R6103" s="326">
        <v>2.0679999142885212E-2</v>
      </c>
    </row>
    <row r="6104" spans="1:19" x14ac:dyDescent="0.25">
      <c r="A6104" t="s">
        <v>478</v>
      </c>
      <c r="B6104" t="s">
        <v>311</v>
      </c>
      <c r="C6104" t="s">
        <v>309</v>
      </c>
      <c r="D6104" t="s">
        <v>477</v>
      </c>
      <c r="E6104" t="s">
        <v>332</v>
      </c>
      <c r="F6104" t="s">
        <v>315</v>
      </c>
      <c r="G6104" s="133">
        <v>22</v>
      </c>
      <c r="H6104" t="s">
        <v>477</v>
      </c>
      <c r="I6104" t="s">
        <v>504</v>
      </c>
      <c r="J6104" t="s">
        <v>506</v>
      </c>
      <c r="K6104" s="327">
        <v>77</v>
      </c>
      <c r="L6104" s="326">
        <v>6.6090002655982971E-2</v>
      </c>
      <c r="N6104" s="327">
        <v>872</v>
      </c>
      <c r="O6104" s="326">
        <v>0.12610000371932981</v>
      </c>
      <c r="Q6104" s="327">
        <v>872</v>
      </c>
      <c r="R6104" s="326">
        <v>0.12610000371932981</v>
      </c>
      <c r="S6104" s="325"/>
    </row>
    <row r="6105" spans="1:19" x14ac:dyDescent="0.25">
      <c r="A6105" t="s">
        <v>478</v>
      </c>
      <c r="B6105" t="s">
        <v>311</v>
      </c>
      <c r="C6105" t="s">
        <v>309</v>
      </c>
      <c r="D6105" t="s">
        <v>477</v>
      </c>
      <c r="E6105" t="s">
        <v>332</v>
      </c>
      <c r="F6105" t="s">
        <v>315</v>
      </c>
      <c r="G6105" s="133">
        <v>22</v>
      </c>
      <c r="H6105" t="s">
        <v>477</v>
      </c>
      <c r="I6105" t="s">
        <v>504</v>
      </c>
      <c r="J6105" t="s">
        <v>424</v>
      </c>
      <c r="K6105" s="327">
        <v>91</v>
      </c>
      <c r="L6105" s="326">
        <v>7.8110001981258392E-2</v>
      </c>
      <c r="M6105" s="326">
        <v>8.3640001714229584E-2</v>
      </c>
      <c r="N6105" s="327">
        <v>676</v>
      </c>
      <c r="O6105" s="326">
        <v>9.7759999334812164E-2</v>
      </c>
      <c r="P6105" s="326">
        <v>0.1118599995970726</v>
      </c>
      <c r="Q6105" s="327">
        <v>676</v>
      </c>
      <c r="R6105" s="326">
        <v>9.7759999334812164E-2</v>
      </c>
      <c r="S6105" s="325">
        <v>0.1118599995970726</v>
      </c>
    </row>
    <row r="6106" spans="1:19" x14ac:dyDescent="0.25">
      <c r="A6106" t="s">
        <v>478</v>
      </c>
      <c r="B6106" t="s">
        <v>311</v>
      </c>
      <c r="C6106" t="s">
        <v>309</v>
      </c>
      <c r="D6106" t="s">
        <v>477</v>
      </c>
      <c r="E6106" t="s">
        <v>332</v>
      </c>
      <c r="F6106" t="s">
        <v>315</v>
      </c>
      <c r="G6106" s="133">
        <v>22</v>
      </c>
      <c r="H6106" t="s">
        <v>477</v>
      </c>
      <c r="I6106" t="s">
        <v>504</v>
      </c>
      <c r="J6106" t="s">
        <v>455</v>
      </c>
      <c r="K6106" s="327">
        <v>412</v>
      </c>
      <c r="L6106" s="326">
        <v>0.35365000367164612</v>
      </c>
      <c r="M6106" s="326">
        <v>0.37867999076843262</v>
      </c>
      <c r="N6106" s="327">
        <v>2322</v>
      </c>
      <c r="O6106" s="326">
        <v>0.3357900083065033</v>
      </c>
      <c r="P6106" s="326">
        <v>0.3842499852180481</v>
      </c>
      <c r="Q6106" s="327">
        <v>2322</v>
      </c>
      <c r="R6106" s="326">
        <v>0.3357900083065033</v>
      </c>
      <c r="S6106" s="325">
        <v>0.3842499852180481</v>
      </c>
    </row>
    <row r="6107" spans="1:19" x14ac:dyDescent="0.25">
      <c r="A6107" t="s">
        <v>478</v>
      </c>
      <c r="B6107" t="s">
        <v>311</v>
      </c>
      <c r="C6107" t="s">
        <v>309</v>
      </c>
      <c r="D6107" t="s">
        <v>477</v>
      </c>
      <c r="E6107" t="s">
        <v>332</v>
      </c>
      <c r="F6107" t="s">
        <v>315</v>
      </c>
      <c r="G6107">
        <v>22</v>
      </c>
      <c r="H6107" t="s">
        <v>477</v>
      </c>
      <c r="I6107" t="s">
        <v>504</v>
      </c>
      <c r="J6107" t="s">
        <v>505</v>
      </c>
      <c r="K6107" s="142">
        <v>488</v>
      </c>
      <c r="L6107" s="326">
        <v>0.41887998580932623</v>
      </c>
      <c r="M6107" s="326">
        <v>0.44852998852729797</v>
      </c>
      <c r="N6107" s="142">
        <v>2443</v>
      </c>
      <c r="O6107" s="326">
        <v>0.35328999161720281</v>
      </c>
      <c r="P6107" s="326">
        <v>0.4042699933052063</v>
      </c>
      <c r="Q6107" s="142">
        <v>2443</v>
      </c>
      <c r="R6107" s="326">
        <v>0.35328999161720281</v>
      </c>
      <c r="S6107" s="326">
        <v>0.4042699933052063</v>
      </c>
    </row>
    <row r="6108" spans="1:19" x14ac:dyDescent="0.25">
      <c r="A6108" t="s">
        <v>478</v>
      </c>
      <c r="B6108" t="s">
        <v>311</v>
      </c>
      <c r="C6108" t="s">
        <v>309</v>
      </c>
      <c r="D6108" t="s">
        <v>477</v>
      </c>
      <c r="E6108" t="s">
        <v>332</v>
      </c>
      <c r="F6108" t="s">
        <v>315</v>
      </c>
      <c r="G6108" s="133">
        <v>22</v>
      </c>
      <c r="H6108" t="s">
        <v>477</v>
      </c>
      <c r="I6108" t="s">
        <v>504</v>
      </c>
      <c r="J6108" t="s">
        <v>503</v>
      </c>
      <c r="K6108" s="327">
        <v>97</v>
      </c>
      <c r="L6108" s="326">
        <v>8.3259999752044678E-2</v>
      </c>
      <c r="M6108" s="326">
        <v>8.9149996638298035E-2</v>
      </c>
      <c r="N6108" s="327">
        <v>602</v>
      </c>
      <c r="O6108" s="326">
        <v>8.7059997022151947E-2</v>
      </c>
      <c r="P6108" s="326">
        <v>9.9619999527931213E-2</v>
      </c>
      <c r="Q6108" s="327">
        <v>602</v>
      </c>
      <c r="R6108" s="326">
        <v>8.7059997022151947E-2</v>
      </c>
      <c r="S6108" s="325">
        <v>9.9619999527931213E-2</v>
      </c>
    </row>
    <row r="6109" spans="1:19" x14ac:dyDescent="0.25">
      <c r="A6109" t="s">
        <v>478</v>
      </c>
      <c r="B6109" t="s">
        <v>311</v>
      </c>
      <c r="C6109" t="s">
        <v>309</v>
      </c>
      <c r="D6109" t="s">
        <v>477</v>
      </c>
      <c r="E6109" t="s">
        <v>332</v>
      </c>
      <c r="F6109" t="s">
        <v>315</v>
      </c>
      <c r="G6109" s="133">
        <v>22</v>
      </c>
      <c r="H6109" t="s">
        <v>477</v>
      </c>
      <c r="I6109" t="s">
        <v>501</v>
      </c>
      <c r="J6109" t="s">
        <v>502</v>
      </c>
      <c r="K6109" s="327">
        <v>77</v>
      </c>
      <c r="L6109" s="326">
        <v>6.6090002655982971E-2</v>
      </c>
      <c r="N6109" s="327">
        <v>872</v>
      </c>
      <c r="O6109" s="326">
        <v>0.12610000371932981</v>
      </c>
      <c r="Q6109" s="327">
        <v>872</v>
      </c>
      <c r="R6109" s="326">
        <v>0.12610000371932981</v>
      </c>
      <c r="S6109" s="325"/>
    </row>
    <row r="6110" spans="1:19" x14ac:dyDescent="0.25">
      <c r="A6110" t="s">
        <v>478</v>
      </c>
      <c r="B6110" t="s">
        <v>311</v>
      </c>
      <c r="C6110" t="s">
        <v>309</v>
      </c>
      <c r="D6110" t="s">
        <v>477</v>
      </c>
      <c r="E6110" t="s">
        <v>332</v>
      </c>
      <c r="F6110" t="s">
        <v>315</v>
      </c>
      <c r="G6110">
        <v>22</v>
      </c>
      <c r="H6110" t="s">
        <v>477</v>
      </c>
      <c r="I6110" t="s">
        <v>501</v>
      </c>
      <c r="J6110" t="s">
        <v>500</v>
      </c>
      <c r="K6110" s="142">
        <v>1088</v>
      </c>
      <c r="L6110" s="326">
        <v>0.93391001224517822</v>
      </c>
      <c r="M6110" s="326">
        <v>1</v>
      </c>
      <c r="N6110" s="142">
        <v>6043</v>
      </c>
      <c r="O6110" s="326">
        <v>0.87389999628067017</v>
      </c>
      <c r="P6110" s="326">
        <v>1</v>
      </c>
      <c r="Q6110" s="142">
        <v>6043</v>
      </c>
      <c r="R6110" s="326">
        <v>0.87389999628067017</v>
      </c>
      <c r="S6110" s="326">
        <v>1</v>
      </c>
    </row>
    <row r="6111" spans="1:19" x14ac:dyDescent="0.25">
      <c r="A6111" t="s">
        <v>478</v>
      </c>
      <c r="B6111" t="s">
        <v>311</v>
      </c>
      <c r="C6111" t="s">
        <v>309</v>
      </c>
      <c r="D6111" t="s">
        <v>477</v>
      </c>
      <c r="E6111" t="s">
        <v>332</v>
      </c>
      <c r="F6111" t="s">
        <v>315</v>
      </c>
      <c r="G6111" s="133">
        <v>22</v>
      </c>
      <c r="H6111" t="s">
        <v>477</v>
      </c>
      <c r="I6111" t="s">
        <v>577</v>
      </c>
      <c r="J6111" t="s">
        <v>493</v>
      </c>
      <c r="K6111" s="327">
        <v>1144</v>
      </c>
      <c r="L6111" s="326">
        <v>0.98197001218795776</v>
      </c>
      <c r="N6111" s="327">
        <v>5360</v>
      </c>
      <c r="O6111" s="326">
        <v>0.77512997388839722</v>
      </c>
      <c r="Q6111" s="327">
        <v>5360</v>
      </c>
      <c r="R6111" s="326">
        <v>0.77512997388839722</v>
      </c>
      <c r="S6111" s="325"/>
    </row>
    <row r="6112" spans="1:19" x14ac:dyDescent="0.25">
      <c r="A6112" t="s">
        <v>478</v>
      </c>
      <c r="B6112" t="s">
        <v>311</v>
      </c>
      <c r="C6112" t="s">
        <v>309</v>
      </c>
      <c r="D6112" t="s">
        <v>477</v>
      </c>
      <c r="E6112" t="s">
        <v>332</v>
      </c>
      <c r="F6112" t="s">
        <v>315</v>
      </c>
      <c r="G6112" s="133">
        <v>22</v>
      </c>
      <c r="H6112" t="s">
        <v>477</v>
      </c>
      <c r="I6112" t="s">
        <v>577</v>
      </c>
      <c r="J6112" t="s">
        <v>492</v>
      </c>
      <c r="K6112" s="327">
        <v>10</v>
      </c>
      <c r="L6112" s="326">
        <v>8.580000139772892E-3</v>
      </c>
      <c r="M6112" s="326">
        <v>0.4761900007724762</v>
      </c>
      <c r="N6112" s="327">
        <v>1144</v>
      </c>
      <c r="O6112" s="326">
        <v>0.16543999314308169</v>
      </c>
      <c r="P6112" s="326">
        <v>0.73568999767303467</v>
      </c>
      <c r="Q6112" s="327">
        <v>1144</v>
      </c>
      <c r="R6112" s="326">
        <v>0.16543999314308169</v>
      </c>
      <c r="S6112" s="325">
        <v>0.73568999767303467</v>
      </c>
    </row>
    <row r="6113" spans="1:19" x14ac:dyDescent="0.25">
      <c r="A6113" t="s">
        <v>478</v>
      </c>
      <c r="B6113" t="s">
        <v>311</v>
      </c>
      <c r="C6113" t="s">
        <v>309</v>
      </c>
      <c r="D6113" t="s">
        <v>477</v>
      </c>
      <c r="E6113" t="s">
        <v>332</v>
      </c>
      <c r="F6113" t="s">
        <v>315</v>
      </c>
      <c r="G6113" s="133">
        <v>22</v>
      </c>
      <c r="H6113" t="s">
        <v>477</v>
      </c>
      <c r="I6113" t="s">
        <v>577</v>
      </c>
      <c r="J6113" t="s">
        <v>491</v>
      </c>
      <c r="K6113" s="327">
        <v>7</v>
      </c>
      <c r="L6113" s="326">
        <v>6.0100001282989979E-3</v>
      </c>
      <c r="M6113" s="326">
        <v>0.33333000540733337</v>
      </c>
      <c r="N6113" s="327">
        <v>242</v>
      </c>
      <c r="O6113" s="326">
        <v>3.5000000149011612E-2</v>
      </c>
      <c r="P6113" s="326">
        <v>0.15563000738620761</v>
      </c>
      <c r="Q6113" s="327">
        <v>242</v>
      </c>
      <c r="R6113" s="326">
        <v>3.5000000149011612E-2</v>
      </c>
      <c r="S6113" s="325">
        <v>0.15563000738620761</v>
      </c>
    </row>
    <row r="6114" spans="1:19" x14ac:dyDescent="0.25">
      <c r="A6114" t="s">
        <v>478</v>
      </c>
      <c r="B6114" t="s">
        <v>311</v>
      </c>
      <c r="C6114" t="s">
        <v>309</v>
      </c>
      <c r="D6114" t="s">
        <v>477</v>
      </c>
      <c r="E6114" t="s">
        <v>332</v>
      </c>
      <c r="F6114" t="s">
        <v>315</v>
      </c>
      <c r="G6114" s="133">
        <v>22</v>
      </c>
      <c r="H6114" t="s">
        <v>477</v>
      </c>
      <c r="I6114" t="s">
        <v>577</v>
      </c>
      <c r="J6114" t="s">
        <v>490</v>
      </c>
      <c r="K6114" s="327">
        <v>2</v>
      </c>
      <c r="L6114" s="326">
        <v>1.7199999419972301E-3</v>
      </c>
      <c r="M6114" s="326">
        <v>9.5239996910095215E-2</v>
      </c>
      <c r="N6114" s="327">
        <v>88</v>
      </c>
      <c r="O6114" s="326">
        <v>1.272999960929155E-2</v>
      </c>
      <c r="P6114" s="326">
        <v>5.6589998304843903E-2</v>
      </c>
      <c r="Q6114" s="327">
        <v>88</v>
      </c>
      <c r="R6114" s="326">
        <v>1.272999960929155E-2</v>
      </c>
      <c r="S6114" s="325">
        <v>5.6589998304843903E-2</v>
      </c>
    </row>
    <row r="6115" spans="1:19" x14ac:dyDescent="0.25">
      <c r="A6115" t="s">
        <v>478</v>
      </c>
      <c r="B6115" t="s">
        <v>311</v>
      </c>
      <c r="C6115" t="s">
        <v>309</v>
      </c>
      <c r="D6115" t="s">
        <v>477</v>
      </c>
      <c r="E6115" t="s">
        <v>332</v>
      </c>
      <c r="F6115" t="s">
        <v>315</v>
      </c>
      <c r="G6115" s="133">
        <v>22</v>
      </c>
      <c r="H6115" t="s">
        <v>477</v>
      </c>
      <c r="I6115" t="s">
        <v>577</v>
      </c>
      <c r="J6115" t="s">
        <v>489</v>
      </c>
      <c r="K6115" s="327">
        <v>0</v>
      </c>
      <c r="L6115" s="326">
        <v>0</v>
      </c>
      <c r="M6115" s="326">
        <v>0</v>
      </c>
      <c r="N6115" s="327">
        <v>58</v>
      </c>
      <c r="O6115" s="326">
        <v>8.3900000900030136E-3</v>
      </c>
      <c r="P6115" s="326">
        <v>3.7300001829862588E-2</v>
      </c>
      <c r="Q6115" s="327">
        <v>58</v>
      </c>
      <c r="R6115" s="326">
        <v>8.3900000900030136E-3</v>
      </c>
      <c r="S6115" s="325">
        <v>3.7300001829862588E-2</v>
      </c>
    </row>
    <row r="6116" spans="1:19" x14ac:dyDescent="0.25">
      <c r="A6116" t="s">
        <v>478</v>
      </c>
      <c r="B6116" t="s">
        <v>311</v>
      </c>
      <c r="C6116" t="s">
        <v>309</v>
      </c>
      <c r="D6116" t="s">
        <v>477</v>
      </c>
      <c r="E6116" t="s">
        <v>332</v>
      </c>
      <c r="F6116" t="s">
        <v>315</v>
      </c>
      <c r="G6116">
        <v>22</v>
      </c>
      <c r="H6116" t="s">
        <v>477</v>
      </c>
      <c r="I6116" t="s">
        <v>577</v>
      </c>
      <c r="J6116" t="s">
        <v>488</v>
      </c>
      <c r="K6116" s="142">
        <v>2</v>
      </c>
      <c r="L6116" s="326">
        <v>1.7199999419972301E-3</v>
      </c>
      <c r="M6116" s="326">
        <v>9.5239996910095215E-2</v>
      </c>
      <c r="N6116" s="142">
        <v>23</v>
      </c>
      <c r="O6116" s="326">
        <v>3.329999977722764E-3</v>
      </c>
      <c r="P6116" s="326">
        <v>1.47900003939867E-2</v>
      </c>
      <c r="Q6116" s="142">
        <v>23</v>
      </c>
      <c r="R6116" s="326">
        <v>3.329999977722764E-3</v>
      </c>
      <c r="S6116" s="326">
        <v>1.47900003939867E-2</v>
      </c>
    </row>
    <row r="6117" spans="1:19" x14ac:dyDescent="0.25">
      <c r="A6117" t="s">
        <v>478</v>
      </c>
      <c r="B6117" t="s">
        <v>311</v>
      </c>
      <c r="C6117" t="s">
        <v>309</v>
      </c>
      <c r="D6117" t="s">
        <v>477</v>
      </c>
      <c r="E6117" t="s">
        <v>332</v>
      </c>
      <c r="F6117" t="s">
        <v>315</v>
      </c>
      <c r="G6117">
        <v>22</v>
      </c>
      <c r="H6117" t="s">
        <v>477</v>
      </c>
      <c r="I6117" t="s">
        <v>499</v>
      </c>
      <c r="J6117" t="s">
        <v>261</v>
      </c>
      <c r="K6117" s="142">
        <v>1158</v>
      </c>
      <c r="L6117" s="326">
        <v>0.99399000406265259</v>
      </c>
      <c r="N6117" s="142">
        <v>6870</v>
      </c>
      <c r="O6117" s="326">
        <v>0.99348998069763184</v>
      </c>
      <c r="Q6117" s="142">
        <v>6870</v>
      </c>
      <c r="R6117" s="326">
        <v>0.99348998069763184</v>
      </c>
    </row>
    <row r="6118" spans="1:19" x14ac:dyDescent="0.25">
      <c r="A6118" t="s">
        <v>478</v>
      </c>
      <c r="B6118" t="s">
        <v>311</v>
      </c>
      <c r="C6118" t="s">
        <v>309</v>
      </c>
      <c r="D6118" t="s">
        <v>477</v>
      </c>
      <c r="E6118" t="s">
        <v>332</v>
      </c>
      <c r="F6118" t="s">
        <v>315</v>
      </c>
      <c r="G6118" s="133">
        <v>22</v>
      </c>
      <c r="H6118" t="s">
        <v>477</v>
      </c>
      <c r="I6118" t="s">
        <v>499</v>
      </c>
      <c r="J6118" t="s">
        <v>262</v>
      </c>
      <c r="K6118" s="327">
        <v>7</v>
      </c>
      <c r="L6118" s="326">
        <v>6.0100001282989979E-3</v>
      </c>
      <c r="N6118" s="327">
        <v>45</v>
      </c>
      <c r="O6118" s="326">
        <v>6.5100002102553836E-3</v>
      </c>
      <c r="Q6118" s="327">
        <v>45</v>
      </c>
      <c r="R6118" s="326">
        <v>6.5100002102553836E-3</v>
      </c>
      <c r="S6118" s="325"/>
    </row>
    <row r="6119" spans="1:19" x14ac:dyDescent="0.25">
      <c r="A6119" t="s">
        <v>478</v>
      </c>
      <c r="B6119" t="s">
        <v>311</v>
      </c>
      <c r="C6119" t="s">
        <v>309</v>
      </c>
      <c r="D6119" t="s">
        <v>477</v>
      </c>
      <c r="E6119" t="s">
        <v>332</v>
      </c>
      <c r="F6119" t="s">
        <v>315</v>
      </c>
      <c r="G6119" s="133">
        <v>22</v>
      </c>
      <c r="H6119" t="s">
        <v>477</v>
      </c>
      <c r="I6119" t="s">
        <v>578</v>
      </c>
      <c r="J6119" t="s">
        <v>498</v>
      </c>
      <c r="K6119" s="327">
        <v>272</v>
      </c>
      <c r="L6119" s="326">
        <v>0.23348000645637509</v>
      </c>
      <c r="M6119" s="326">
        <v>0.24863000214099881</v>
      </c>
      <c r="N6119" s="327">
        <v>1093</v>
      </c>
      <c r="O6119" s="326">
        <v>0.15805999934673309</v>
      </c>
      <c r="P6119" s="326">
        <v>0.1694599986076355</v>
      </c>
      <c r="Q6119" s="327">
        <v>1093</v>
      </c>
      <c r="R6119" s="326">
        <v>0.15805999934673309</v>
      </c>
      <c r="S6119" s="325">
        <v>0.1694599986076355</v>
      </c>
    </row>
    <row r="6120" spans="1:19" x14ac:dyDescent="0.25">
      <c r="A6120" t="s">
        <v>478</v>
      </c>
      <c r="B6120" t="s">
        <v>311</v>
      </c>
      <c r="C6120" t="s">
        <v>309</v>
      </c>
      <c r="D6120" t="s">
        <v>477</v>
      </c>
      <c r="E6120" t="s">
        <v>332</v>
      </c>
      <c r="F6120" t="s">
        <v>315</v>
      </c>
      <c r="G6120" s="133">
        <v>22</v>
      </c>
      <c r="H6120" t="s">
        <v>477</v>
      </c>
      <c r="I6120" t="s">
        <v>578</v>
      </c>
      <c r="J6120" t="s">
        <v>497</v>
      </c>
      <c r="K6120" s="327">
        <v>276</v>
      </c>
      <c r="L6120" s="326">
        <v>0.23691000044345861</v>
      </c>
      <c r="M6120" s="326">
        <v>0.25229001045227051</v>
      </c>
      <c r="N6120" s="327">
        <v>1200</v>
      </c>
      <c r="O6120" s="326">
        <v>0.17353999614715579</v>
      </c>
      <c r="P6120" s="326">
        <v>0.1860499978065491</v>
      </c>
      <c r="Q6120" s="327">
        <v>1200</v>
      </c>
      <c r="R6120" s="326">
        <v>0.17353999614715579</v>
      </c>
      <c r="S6120" s="325">
        <v>0.1860499978065491</v>
      </c>
    </row>
    <row r="6121" spans="1:19" x14ac:dyDescent="0.25">
      <c r="A6121" t="s">
        <v>478</v>
      </c>
      <c r="B6121" t="s">
        <v>311</v>
      </c>
      <c r="C6121" t="s">
        <v>309</v>
      </c>
      <c r="D6121" t="s">
        <v>477</v>
      </c>
      <c r="E6121" t="s">
        <v>332</v>
      </c>
      <c r="F6121" t="s">
        <v>315</v>
      </c>
      <c r="G6121" s="133">
        <v>22</v>
      </c>
      <c r="H6121" t="s">
        <v>477</v>
      </c>
      <c r="I6121" t="s">
        <v>578</v>
      </c>
      <c r="J6121" t="s">
        <v>496</v>
      </c>
      <c r="K6121" s="327">
        <v>172</v>
      </c>
      <c r="L6121" s="326">
        <v>0.1476400047540665</v>
      </c>
      <c r="M6121" s="326">
        <v>0.15722000598907471</v>
      </c>
      <c r="N6121" s="327">
        <v>1408</v>
      </c>
      <c r="O6121" s="326">
        <v>0.2036200016736984</v>
      </c>
      <c r="P6121" s="326">
        <v>0.2182900011539459</v>
      </c>
      <c r="Q6121" s="327">
        <v>1408</v>
      </c>
      <c r="R6121" s="326">
        <v>0.2036200016736984</v>
      </c>
      <c r="S6121" s="325">
        <v>0.2182900011539459</v>
      </c>
    </row>
    <row r="6122" spans="1:19" x14ac:dyDescent="0.25">
      <c r="A6122" t="s">
        <v>478</v>
      </c>
      <c r="B6122" t="s">
        <v>311</v>
      </c>
      <c r="C6122" t="s">
        <v>309</v>
      </c>
      <c r="D6122" t="s">
        <v>477</v>
      </c>
      <c r="E6122" t="s">
        <v>332</v>
      </c>
      <c r="F6122" t="s">
        <v>315</v>
      </c>
      <c r="G6122" s="133">
        <v>22</v>
      </c>
      <c r="H6122" t="s">
        <v>477</v>
      </c>
      <c r="I6122" t="s">
        <v>578</v>
      </c>
      <c r="J6122" t="s">
        <v>495</v>
      </c>
      <c r="K6122" s="327">
        <v>141</v>
      </c>
      <c r="L6122" s="326">
        <v>0.12103000283241271</v>
      </c>
      <c r="M6122" s="326">
        <v>0.12887999415397641</v>
      </c>
      <c r="N6122" s="327">
        <v>1325</v>
      </c>
      <c r="O6122" s="326">
        <v>0.19160999357700351</v>
      </c>
      <c r="P6122" s="326">
        <v>0.20543000102043149</v>
      </c>
      <c r="Q6122" s="327">
        <v>1325</v>
      </c>
      <c r="R6122" s="326">
        <v>0.19160999357700351</v>
      </c>
      <c r="S6122" s="325">
        <v>0.20543000102043149</v>
      </c>
    </row>
    <row r="6123" spans="1:19" x14ac:dyDescent="0.25">
      <c r="A6123" t="s">
        <v>478</v>
      </c>
      <c r="B6123" t="s">
        <v>311</v>
      </c>
      <c r="C6123" t="s">
        <v>309</v>
      </c>
      <c r="D6123" t="s">
        <v>477</v>
      </c>
      <c r="E6123" t="s">
        <v>332</v>
      </c>
      <c r="F6123" t="s">
        <v>315</v>
      </c>
      <c r="G6123" s="133">
        <v>22</v>
      </c>
      <c r="H6123" t="s">
        <v>477</v>
      </c>
      <c r="I6123" t="s">
        <v>578</v>
      </c>
      <c r="J6123" t="s">
        <v>494</v>
      </c>
      <c r="K6123" s="327">
        <v>233</v>
      </c>
      <c r="L6123" s="326">
        <v>0.20000000298023221</v>
      </c>
      <c r="M6123" s="326">
        <v>0.2129800021648407</v>
      </c>
      <c r="N6123" s="327">
        <v>1424</v>
      </c>
      <c r="O6123" s="326">
        <v>0.20592999458312991</v>
      </c>
      <c r="P6123" s="326">
        <v>0.22078000009059909</v>
      </c>
      <c r="Q6123" s="327">
        <v>1424</v>
      </c>
      <c r="R6123" s="326">
        <v>0.20592999458312991</v>
      </c>
      <c r="S6123" s="325">
        <v>0.22078000009059909</v>
      </c>
    </row>
    <row r="6124" spans="1:19" x14ac:dyDescent="0.25">
      <c r="A6124" t="s">
        <v>478</v>
      </c>
      <c r="B6124" t="s">
        <v>311</v>
      </c>
      <c r="C6124" t="s">
        <v>309</v>
      </c>
      <c r="D6124" t="s">
        <v>477</v>
      </c>
      <c r="E6124" t="s">
        <v>332</v>
      </c>
      <c r="F6124" t="s">
        <v>315</v>
      </c>
      <c r="G6124" s="133">
        <v>22</v>
      </c>
      <c r="H6124" t="s">
        <v>477</v>
      </c>
      <c r="I6124" t="s">
        <v>578</v>
      </c>
      <c r="J6124" t="s">
        <v>438</v>
      </c>
      <c r="K6124" s="327">
        <v>71</v>
      </c>
      <c r="L6124" s="326">
        <v>6.0940001159906387E-2</v>
      </c>
      <c r="N6124" s="327">
        <v>465</v>
      </c>
      <c r="O6124" s="326">
        <v>6.7249998450279236E-2</v>
      </c>
      <c r="Q6124" s="327">
        <v>465</v>
      </c>
      <c r="R6124" s="326">
        <v>6.7249998450279236E-2</v>
      </c>
      <c r="S6124" s="325"/>
    </row>
    <row r="6125" spans="1:19" x14ac:dyDescent="0.25">
      <c r="A6125" t="s">
        <v>478</v>
      </c>
      <c r="B6125" t="s">
        <v>311</v>
      </c>
      <c r="C6125" t="s">
        <v>309</v>
      </c>
      <c r="D6125" t="s">
        <v>477</v>
      </c>
      <c r="E6125" t="s">
        <v>332</v>
      </c>
      <c r="F6125" t="s">
        <v>315</v>
      </c>
      <c r="G6125" s="133">
        <v>22</v>
      </c>
      <c r="H6125" t="s">
        <v>477</v>
      </c>
      <c r="I6125" t="s">
        <v>476</v>
      </c>
      <c r="J6125" t="s">
        <v>482</v>
      </c>
      <c r="K6125" s="327">
        <v>915</v>
      </c>
      <c r="L6125" s="326">
        <v>0.78540998697280884</v>
      </c>
      <c r="M6125" s="326">
        <v>0.80759000778198242</v>
      </c>
      <c r="N6125" s="327">
        <v>5458</v>
      </c>
      <c r="O6125" s="326">
        <v>0.78930002450942993</v>
      </c>
      <c r="P6125" s="326">
        <v>0.81124001741409302</v>
      </c>
      <c r="Q6125" s="327">
        <v>5458</v>
      </c>
      <c r="R6125" s="326">
        <v>0.78930002450942993</v>
      </c>
      <c r="S6125" s="325">
        <v>0.81124001741409302</v>
      </c>
    </row>
    <row r="6126" spans="1:19" x14ac:dyDescent="0.25">
      <c r="A6126" t="s">
        <v>478</v>
      </c>
      <c r="B6126" t="s">
        <v>311</v>
      </c>
      <c r="C6126" t="s">
        <v>309</v>
      </c>
      <c r="D6126" t="s">
        <v>477</v>
      </c>
      <c r="E6126" t="s">
        <v>332</v>
      </c>
      <c r="F6126" t="s">
        <v>315</v>
      </c>
      <c r="G6126" s="133">
        <v>22</v>
      </c>
      <c r="H6126" t="s">
        <v>477</v>
      </c>
      <c r="I6126" t="s">
        <v>476</v>
      </c>
      <c r="J6126" t="s">
        <v>481</v>
      </c>
      <c r="K6126" s="327">
        <v>108</v>
      </c>
      <c r="L6126" s="326">
        <v>9.2699997127056122E-2</v>
      </c>
      <c r="M6126" s="326">
        <v>9.5320001244544983E-2</v>
      </c>
      <c r="N6126" s="327">
        <v>622</v>
      </c>
      <c r="O6126" s="326">
        <v>8.9950002729892731E-2</v>
      </c>
      <c r="P6126" s="326">
        <v>9.245000034570694E-2</v>
      </c>
      <c r="Q6126" s="327">
        <v>622</v>
      </c>
      <c r="R6126" s="326">
        <v>8.9950002729892731E-2</v>
      </c>
      <c r="S6126" s="325">
        <v>9.245000034570694E-2</v>
      </c>
    </row>
    <row r="6127" spans="1:19" x14ac:dyDescent="0.25">
      <c r="A6127" t="s">
        <v>478</v>
      </c>
      <c r="B6127" t="s">
        <v>311</v>
      </c>
      <c r="C6127" t="s">
        <v>309</v>
      </c>
      <c r="D6127" t="s">
        <v>477</v>
      </c>
      <c r="E6127" t="s">
        <v>332</v>
      </c>
      <c r="F6127" t="s">
        <v>315</v>
      </c>
      <c r="G6127" s="133">
        <v>22</v>
      </c>
      <c r="H6127" t="s">
        <v>477</v>
      </c>
      <c r="I6127" t="s">
        <v>476</v>
      </c>
      <c r="J6127" t="s">
        <v>480</v>
      </c>
      <c r="K6127" s="327">
        <v>63</v>
      </c>
      <c r="L6127" s="326">
        <v>5.4079998284578323E-2</v>
      </c>
      <c r="M6127" s="326">
        <v>5.559999868273735E-2</v>
      </c>
      <c r="N6127" s="327">
        <v>392</v>
      </c>
      <c r="O6127" s="326">
        <v>5.6689999997615807E-2</v>
      </c>
      <c r="P6127" s="326">
        <v>5.8260001242160797E-2</v>
      </c>
      <c r="Q6127" s="327">
        <v>392</v>
      </c>
      <c r="R6127" s="326">
        <v>5.6689999997615807E-2</v>
      </c>
      <c r="S6127" s="325">
        <v>5.8260001242160797E-2</v>
      </c>
    </row>
    <row r="6128" spans="1:19" x14ac:dyDescent="0.25">
      <c r="A6128" t="s">
        <v>478</v>
      </c>
      <c r="B6128" t="s">
        <v>311</v>
      </c>
      <c r="C6128" t="s">
        <v>309</v>
      </c>
      <c r="D6128" t="s">
        <v>477</v>
      </c>
      <c r="E6128" t="s">
        <v>332</v>
      </c>
      <c r="F6128" t="s">
        <v>315</v>
      </c>
      <c r="G6128" s="133">
        <v>22</v>
      </c>
      <c r="H6128" t="s">
        <v>477</v>
      </c>
      <c r="I6128" t="s">
        <v>476</v>
      </c>
      <c r="J6128" t="s">
        <v>479</v>
      </c>
      <c r="K6128" s="327">
        <v>32</v>
      </c>
      <c r="L6128" s="326">
        <v>2.7470000088214871E-2</v>
      </c>
      <c r="N6128" s="327">
        <v>187</v>
      </c>
      <c r="O6128" s="326">
        <v>2.7039999142289162E-2</v>
      </c>
      <c r="Q6128" s="327">
        <v>187</v>
      </c>
      <c r="R6128" s="326">
        <v>2.7039999142289162E-2</v>
      </c>
      <c r="S6128" s="325"/>
    </row>
    <row r="6129" spans="1:19" x14ac:dyDescent="0.25">
      <c r="A6129" t="s">
        <v>478</v>
      </c>
      <c r="B6129" t="s">
        <v>311</v>
      </c>
      <c r="C6129" t="s">
        <v>309</v>
      </c>
      <c r="D6129" t="s">
        <v>477</v>
      </c>
      <c r="E6129" t="s">
        <v>332</v>
      </c>
      <c r="F6129" t="s">
        <v>315</v>
      </c>
      <c r="G6129" s="133">
        <v>22</v>
      </c>
      <c r="H6129" t="s">
        <v>477</v>
      </c>
      <c r="I6129" t="s">
        <v>476</v>
      </c>
      <c r="J6129" t="s">
        <v>475</v>
      </c>
      <c r="K6129" s="327">
        <v>47</v>
      </c>
      <c r="L6129" s="326">
        <v>4.033999890089035E-2</v>
      </c>
      <c r="M6129" s="326">
        <v>4.148000106215477E-2</v>
      </c>
      <c r="N6129" s="327">
        <v>256</v>
      </c>
      <c r="O6129" s="326">
        <v>3.70200015604496E-2</v>
      </c>
      <c r="P6129" s="326">
        <v>3.8049999624490738E-2</v>
      </c>
      <c r="Q6129" s="327">
        <v>256</v>
      </c>
      <c r="R6129" s="326">
        <v>3.70200015604496E-2</v>
      </c>
      <c r="S6129" s="325">
        <v>3.8049999624490738E-2</v>
      </c>
    </row>
    <row r="6130" spans="1:19" x14ac:dyDescent="0.25">
      <c r="A6130" t="s">
        <v>478</v>
      </c>
      <c r="B6130" t="s">
        <v>311</v>
      </c>
      <c r="C6130" t="s">
        <v>309</v>
      </c>
      <c r="D6130" t="s">
        <v>477</v>
      </c>
      <c r="E6130" t="s">
        <v>333</v>
      </c>
      <c r="F6130" t="s">
        <v>316</v>
      </c>
      <c r="G6130">
        <v>22</v>
      </c>
      <c r="H6130" t="s">
        <v>477</v>
      </c>
      <c r="I6130" t="s">
        <v>525</v>
      </c>
      <c r="J6130" t="s">
        <v>530</v>
      </c>
      <c r="K6130" s="142">
        <v>2</v>
      </c>
      <c r="L6130" s="326">
        <v>1.9700000993907452E-3</v>
      </c>
      <c r="N6130" s="142">
        <v>20</v>
      </c>
      <c r="O6130" s="326">
        <v>2.8899998869746919E-3</v>
      </c>
      <c r="Q6130" s="142">
        <v>20</v>
      </c>
      <c r="R6130" s="326">
        <v>2.8899998869746919E-3</v>
      </c>
    </row>
    <row r="6131" spans="1:19" x14ac:dyDescent="0.25">
      <c r="A6131" t="s">
        <v>478</v>
      </c>
      <c r="B6131" t="s">
        <v>311</v>
      </c>
      <c r="C6131" t="s">
        <v>309</v>
      </c>
      <c r="D6131" t="s">
        <v>477</v>
      </c>
      <c r="E6131" t="s">
        <v>333</v>
      </c>
      <c r="F6131" t="s">
        <v>316</v>
      </c>
      <c r="G6131">
        <v>22</v>
      </c>
      <c r="H6131" t="s">
        <v>477</v>
      </c>
      <c r="I6131" t="s">
        <v>525</v>
      </c>
      <c r="J6131" t="s">
        <v>529</v>
      </c>
      <c r="K6131" s="142">
        <v>22</v>
      </c>
      <c r="L6131" s="326">
        <v>2.1630000323057171E-2</v>
      </c>
      <c r="N6131" s="142">
        <v>203</v>
      </c>
      <c r="O6131" s="326">
        <v>2.9360000044107441E-2</v>
      </c>
      <c r="Q6131" s="142">
        <v>203</v>
      </c>
      <c r="R6131" s="326">
        <v>2.9360000044107441E-2</v>
      </c>
    </row>
    <row r="6132" spans="1:19" x14ac:dyDescent="0.25">
      <c r="A6132" t="s">
        <v>478</v>
      </c>
      <c r="B6132" t="s">
        <v>311</v>
      </c>
      <c r="C6132" t="s">
        <v>309</v>
      </c>
      <c r="D6132" t="s">
        <v>477</v>
      </c>
      <c r="E6132" t="s">
        <v>333</v>
      </c>
      <c r="F6132" t="s">
        <v>316</v>
      </c>
      <c r="G6132" s="133">
        <v>22</v>
      </c>
      <c r="H6132" t="s">
        <v>477</v>
      </c>
      <c r="I6132" t="s">
        <v>525</v>
      </c>
      <c r="J6132" t="s">
        <v>528</v>
      </c>
      <c r="K6132" s="327">
        <v>88</v>
      </c>
      <c r="L6132" s="326">
        <v>8.6529999971389771E-2</v>
      </c>
      <c r="N6132" s="327">
        <v>693</v>
      </c>
      <c r="O6132" s="326">
        <v>0.1002200022339821</v>
      </c>
      <c r="Q6132" s="327">
        <v>693</v>
      </c>
      <c r="R6132" s="326">
        <v>0.1002200022339821</v>
      </c>
      <c r="S6132" s="325"/>
    </row>
    <row r="6133" spans="1:19" x14ac:dyDescent="0.25">
      <c r="A6133" t="s">
        <v>478</v>
      </c>
      <c r="B6133" t="s">
        <v>311</v>
      </c>
      <c r="C6133" t="s">
        <v>309</v>
      </c>
      <c r="D6133" t="s">
        <v>477</v>
      </c>
      <c r="E6133" t="s">
        <v>333</v>
      </c>
      <c r="F6133" t="s">
        <v>316</v>
      </c>
      <c r="G6133" s="133">
        <v>22</v>
      </c>
      <c r="H6133" t="s">
        <v>477</v>
      </c>
      <c r="I6133" t="s">
        <v>525</v>
      </c>
      <c r="J6133" t="s">
        <v>527</v>
      </c>
      <c r="K6133" s="327">
        <v>229</v>
      </c>
      <c r="L6133" s="326">
        <v>0.2251700013875961</v>
      </c>
      <c r="N6133" s="327">
        <v>1698</v>
      </c>
      <c r="O6133" s="326">
        <v>0.2455500066280365</v>
      </c>
      <c r="Q6133" s="327">
        <v>1698</v>
      </c>
      <c r="R6133" s="326">
        <v>0.2455500066280365</v>
      </c>
      <c r="S6133" s="325"/>
    </row>
    <row r="6134" spans="1:19" x14ac:dyDescent="0.25">
      <c r="A6134" t="s">
        <v>478</v>
      </c>
      <c r="B6134" t="s">
        <v>311</v>
      </c>
      <c r="C6134" t="s">
        <v>309</v>
      </c>
      <c r="D6134" t="s">
        <v>477</v>
      </c>
      <c r="E6134" t="s">
        <v>333</v>
      </c>
      <c r="F6134" t="s">
        <v>316</v>
      </c>
      <c r="G6134" s="133">
        <v>22</v>
      </c>
      <c r="H6134" t="s">
        <v>477</v>
      </c>
      <c r="I6134" t="s">
        <v>525</v>
      </c>
      <c r="J6134" t="s">
        <v>526</v>
      </c>
      <c r="K6134" s="327">
        <v>266</v>
      </c>
      <c r="L6134" s="326">
        <v>0.26155000925064092</v>
      </c>
      <c r="N6134" s="327">
        <v>1758</v>
      </c>
      <c r="O6134" s="326">
        <v>0.25422999262809748</v>
      </c>
      <c r="Q6134" s="327">
        <v>1758</v>
      </c>
      <c r="R6134" s="326">
        <v>0.25422999262809748</v>
      </c>
      <c r="S6134" s="325"/>
    </row>
    <row r="6135" spans="1:19" x14ac:dyDescent="0.25">
      <c r="A6135" t="s">
        <v>478</v>
      </c>
      <c r="B6135" t="s">
        <v>311</v>
      </c>
      <c r="C6135" t="s">
        <v>309</v>
      </c>
      <c r="D6135" t="s">
        <v>477</v>
      </c>
      <c r="E6135" t="s">
        <v>333</v>
      </c>
      <c r="F6135" t="s">
        <v>316</v>
      </c>
      <c r="G6135">
        <v>22</v>
      </c>
      <c r="H6135" t="s">
        <v>477</v>
      </c>
      <c r="I6135" t="s">
        <v>525</v>
      </c>
      <c r="J6135" t="s">
        <v>259</v>
      </c>
      <c r="K6135" s="142">
        <v>243</v>
      </c>
      <c r="L6135" s="326">
        <v>0.23894000053405759</v>
      </c>
      <c r="N6135" s="142">
        <v>1489</v>
      </c>
      <c r="O6135" s="326">
        <v>0.21533000469207761</v>
      </c>
      <c r="Q6135" s="142">
        <v>1489</v>
      </c>
      <c r="R6135" s="326">
        <v>0.21533000469207761</v>
      </c>
    </row>
    <row r="6136" spans="1:19" x14ac:dyDescent="0.25">
      <c r="A6136" t="s">
        <v>478</v>
      </c>
      <c r="B6136" t="s">
        <v>311</v>
      </c>
      <c r="C6136" t="s">
        <v>309</v>
      </c>
      <c r="D6136" t="s">
        <v>477</v>
      </c>
      <c r="E6136" t="s">
        <v>333</v>
      </c>
      <c r="F6136" t="s">
        <v>316</v>
      </c>
      <c r="G6136">
        <v>22</v>
      </c>
      <c r="H6136" t="s">
        <v>477</v>
      </c>
      <c r="I6136" t="s">
        <v>525</v>
      </c>
      <c r="J6136" t="s">
        <v>260</v>
      </c>
      <c r="K6136" s="142">
        <v>167</v>
      </c>
      <c r="L6136" s="326">
        <v>0.1642100065946579</v>
      </c>
      <c r="N6136" s="142">
        <v>1054</v>
      </c>
      <c r="O6136" s="326">
        <v>0.15241999924182889</v>
      </c>
      <c r="Q6136" s="142">
        <v>1054</v>
      </c>
      <c r="R6136" s="326">
        <v>0.15241999924182889</v>
      </c>
    </row>
    <row r="6137" spans="1:19" x14ac:dyDescent="0.25">
      <c r="A6137" t="s">
        <v>478</v>
      </c>
      <c r="B6137" t="s">
        <v>311</v>
      </c>
      <c r="C6137" t="s">
        <v>309</v>
      </c>
      <c r="D6137" t="s">
        <v>477</v>
      </c>
      <c r="E6137" t="s">
        <v>333</v>
      </c>
      <c r="F6137" t="s">
        <v>316</v>
      </c>
      <c r="G6137" s="133">
        <v>22</v>
      </c>
      <c r="H6137" t="s">
        <v>477</v>
      </c>
      <c r="I6137" t="s">
        <v>521</v>
      </c>
      <c r="J6137" t="s">
        <v>524</v>
      </c>
      <c r="K6137" s="327">
        <v>865</v>
      </c>
      <c r="L6137" s="326">
        <v>0.85053998231887817</v>
      </c>
      <c r="M6137" s="326">
        <v>0.87727999687194824</v>
      </c>
      <c r="N6137" s="327">
        <v>5853</v>
      </c>
      <c r="O6137" s="326">
        <v>0.84641999006271362</v>
      </c>
      <c r="P6137" s="326">
        <v>0.86994999647140503</v>
      </c>
      <c r="Q6137" s="327">
        <v>5853</v>
      </c>
      <c r="R6137" s="326">
        <v>0.84641999006271362</v>
      </c>
      <c r="S6137" s="325">
        <v>0.86994999647140503</v>
      </c>
    </row>
    <row r="6138" spans="1:19" x14ac:dyDescent="0.25">
      <c r="A6138" t="s">
        <v>478</v>
      </c>
      <c r="B6138" t="s">
        <v>311</v>
      </c>
      <c r="C6138" t="s">
        <v>309</v>
      </c>
      <c r="D6138" t="s">
        <v>477</v>
      </c>
      <c r="E6138" t="s">
        <v>333</v>
      </c>
      <c r="F6138" t="s">
        <v>316</v>
      </c>
      <c r="G6138" s="133">
        <v>22</v>
      </c>
      <c r="H6138" t="s">
        <v>477</v>
      </c>
      <c r="I6138" t="s">
        <v>521</v>
      </c>
      <c r="J6138" t="s">
        <v>523</v>
      </c>
      <c r="K6138" s="327">
        <v>78</v>
      </c>
      <c r="L6138" s="326">
        <v>7.6700001955032349E-2</v>
      </c>
      <c r="M6138" s="326">
        <v>7.9109996557235718E-2</v>
      </c>
      <c r="N6138" s="327">
        <v>544</v>
      </c>
      <c r="O6138" s="326">
        <v>7.8670002520084381E-2</v>
      </c>
      <c r="P6138" s="326">
        <v>8.0859996378421783E-2</v>
      </c>
      <c r="Q6138" s="327">
        <v>544</v>
      </c>
      <c r="R6138" s="326">
        <v>7.8670002520084381E-2</v>
      </c>
      <c r="S6138" s="325">
        <v>8.0859996378421783E-2</v>
      </c>
    </row>
    <row r="6139" spans="1:19" x14ac:dyDescent="0.25">
      <c r="A6139" t="s">
        <v>478</v>
      </c>
      <c r="B6139" t="s">
        <v>311</v>
      </c>
      <c r="C6139" t="s">
        <v>309</v>
      </c>
      <c r="D6139" t="s">
        <v>477</v>
      </c>
      <c r="E6139" t="s">
        <v>333</v>
      </c>
      <c r="F6139" t="s">
        <v>316</v>
      </c>
      <c r="G6139" s="133">
        <v>22</v>
      </c>
      <c r="H6139" t="s">
        <v>477</v>
      </c>
      <c r="I6139" t="s">
        <v>521</v>
      </c>
      <c r="J6139" t="s">
        <v>522</v>
      </c>
      <c r="K6139" s="327">
        <v>43</v>
      </c>
      <c r="L6139" s="326">
        <v>4.2279999703168869E-2</v>
      </c>
      <c r="M6139" s="326">
        <v>4.3609999120235443E-2</v>
      </c>
      <c r="N6139" s="327">
        <v>331</v>
      </c>
      <c r="O6139" s="326">
        <v>4.7869998961687088E-2</v>
      </c>
      <c r="P6139" s="326">
        <v>4.9199998378753662E-2</v>
      </c>
      <c r="Q6139" s="327">
        <v>331</v>
      </c>
      <c r="R6139" s="326">
        <v>4.7869998961687088E-2</v>
      </c>
      <c r="S6139" s="325">
        <v>4.9199998378753662E-2</v>
      </c>
    </row>
    <row r="6140" spans="1:19" x14ac:dyDescent="0.25">
      <c r="A6140" t="s">
        <v>478</v>
      </c>
      <c r="B6140" t="s">
        <v>311</v>
      </c>
      <c r="C6140" t="s">
        <v>309</v>
      </c>
      <c r="D6140" t="s">
        <v>477</v>
      </c>
      <c r="E6140" t="s">
        <v>333</v>
      </c>
      <c r="F6140" t="s">
        <v>316</v>
      </c>
      <c r="G6140" s="133">
        <v>22</v>
      </c>
      <c r="H6140" t="s">
        <v>477</v>
      </c>
      <c r="I6140" t="s">
        <v>521</v>
      </c>
      <c r="J6140" t="s">
        <v>438</v>
      </c>
      <c r="K6140" s="327">
        <v>31</v>
      </c>
      <c r="L6140" s="326">
        <v>3.0479999259114269E-2</v>
      </c>
      <c r="N6140" s="327">
        <v>187</v>
      </c>
      <c r="O6140" s="326">
        <v>2.7039999142289162E-2</v>
      </c>
      <c r="Q6140" s="327">
        <v>187</v>
      </c>
      <c r="R6140" s="326">
        <v>2.7039999142289162E-2</v>
      </c>
      <c r="S6140" s="325"/>
    </row>
    <row r="6141" spans="1:19" x14ac:dyDescent="0.25">
      <c r="A6141" t="s">
        <v>478</v>
      </c>
      <c r="B6141" t="s">
        <v>311</v>
      </c>
      <c r="C6141" t="s">
        <v>309</v>
      </c>
      <c r="D6141" t="s">
        <v>477</v>
      </c>
      <c r="E6141" t="s">
        <v>333</v>
      </c>
      <c r="F6141" t="s">
        <v>316</v>
      </c>
      <c r="G6141">
        <v>22</v>
      </c>
      <c r="H6141" t="s">
        <v>477</v>
      </c>
      <c r="I6141" t="s">
        <v>517</v>
      </c>
      <c r="J6141" t="s">
        <v>520</v>
      </c>
      <c r="K6141" s="142">
        <v>392</v>
      </c>
      <c r="L6141" s="326">
        <v>0.38545000553131098</v>
      </c>
      <c r="N6141" s="142">
        <v>2487</v>
      </c>
      <c r="O6141" s="326">
        <v>0.35964998602867132</v>
      </c>
      <c r="Q6141" s="142">
        <v>2487</v>
      </c>
      <c r="R6141" s="326">
        <v>0.35964998602867132</v>
      </c>
    </row>
    <row r="6142" spans="1:19" x14ac:dyDescent="0.25">
      <c r="A6142" t="s">
        <v>478</v>
      </c>
      <c r="B6142" t="s">
        <v>311</v>
      </c>
      <c r="C6142" t="s">
        <v>309</v>
      </c>
      <c r="D6142" t="s">
        <v>477</v>
      </c>
      <c r="E6142" t="s">
        <v>333</v>
      </c>
      <c r="F6142" t="s">
        <v>316</v>
      </c>
      <c r="G6142" s="133">
        <v>22</v>
      </c>
      <c r="H6142" t="s">
        <v>477</v>
      </c>
      <c r="I6142" t="s">
        <v>517</v>
      </c>
      <c r="J6142" t="s">
        <v>519</v>
      </c>
      <c r="K6142" s="327">
        <v>273</v>
      </c>
      <c r="L6142" s="326">
        <v>0.26844000816345209</v>
      </c>
      <c r="N6142" s="327">
        <v>1951</v>
      </c>
      <c r="O6142" s="326">
        <v>0.28213998675346369</v>
      </c>
      <c r="Q6142" s="327">
        <v>1951</v>
      </c>
      <c r="R6142" s="326">
        <v>0.28213998675346369</v>
      </c>
      <c r="S6142" s="325"/>
    </row>
    <row r="6143" spans="1:19" x14ac:dyDescent="0.25">
      <c r="A6143" t="s">
        <v>478</v>
      </c>
      <c r="B6143" t="s">
        <v>311</v>
      </c>
      <c r="C6143" t="s">
        <v>309</v>
      </c>
      <c r="D6143" t="s">
        <v>477</v>
      </c>
      <c r="E6143" t="s">
        <v>333</v>
      </c>
      <c r="F6143" t="s">
        <v>316</v>
      </c>
      <c r="G6143">
        <v>22</v>
      </c>
      <c r="H6143" t="s">
        <v>477</v>
      </c>
      <c r="I6143" t="s">
        <v>517</v>
      </c>
      <c r="J6143" t="s">
        <v>518</v>
      </c>
      <c r="K6143" s="142">
        <v>352</v>
      </c>
      <c r="L6143" s="326">
        <v>0.34611999988555908</v>
      </c>
      <c r="N6143" s="142">
        <v>2477</v>
      </c>
      <c r="O6143" s="326">
        <v>0.3582099974155426</v>
      </c>
      <c r="Q6143" s="142">
        <v>2477</v>
      </c>
      <c r="R6143" s="326">
        <v>0.3582099974155426</v>
      </c>
    </row>
    <row r="6144" spans="1:19" x14ac:dyDescent="0.25">
      <c r="A6144" t="s">
        <v>478</v>
      </c>
      <c r="B6144" t="s">
        <v>311</v>
      </c>
      <c r="C6144" t="s">
        <v>309</v>
      </c>
      <c r="D6144" t="s">
        <v>477</v>
      </c>
      <c r="E6144" t="s">
        <v>333</v>
      </c>
      <c r="F6144" t="s">
        <v>316</v>
      </c>
      <c r="G6144" s="133">
        <v>22</v>
      </c>
      <c r="H6144" t="s">
        <v>477</v>
      </c>
      <c r="I6144" t="s">
        <v>513</v>
      </c>
      <c r="J6144" t="s">
        <v>516</v>
      </c>
      <c r="K6144" s="327">
        <v>39</v>
      </c>
      <c r="L6144" s="326">
        <v>3.8350000977516167E-2</v>
      </c>
      <c r="M6144" s="326">
        <v>4.14000004529953E-2</v>
      </c>
      <c r="N6144" s="327">
        <v>235</v>
      </c>
      <c r="O6144" s="326">
        <v>3.3980000764131553E-2</v>
      </c>
      <c r="P6144" s="326">
        <v>3.8890000432729721E-2</v>
      </c>
      <c r="Q6144" s="327">
        <v>235</v>
      </c>
      <c r="R6144" s="326">
        <v>3.3980000764131553E-2</v>
      </c>
      <c r="S6144" s="325">
        <v>3.8890000432729721E-2</v>
      </c>
    </row>
    <row r="6145" spans="1:19" x14ac:dyDescent="0.25">
      <c r="A6145" t="s">
        <v>478</v>
      </c>
      <c r="B6145" t="s">
        <v>311</v>
      </c>
      <c r="C6145" t="s">
        <v>309</v>
      </c>
      <c r="D6145" t="s">
        <v>477</v>
      </c>
      <c r="E6145" t="s">
        <v>333</v>
      </c>
      <c r="F6145" t="s">
        <v>316</v>
      </c>
      <c r="G6145">
        <v>22</v>
      </c>
      <c r="H6145" t="s">
        <v>477</v>
      </c>
      <c r="I6145" t="s">
        <v>513</v>
      </c>
      <c r="J6145" t="s">
        <v>515</v>
      </c>
      <c r="K6145" s="142">
        <v>98</v>
      </c>
      <c r="L6145" s="326">
        <v>9.6359997987747192E-2</v>
      </c>
      <c r="M6145" s="326">
        <v>0.1040299981832504</v>
      </c>
      <c r="N6145" s="142">
        <v>676</v>
      </c>
      <c r="O6145" s="326">
        <v>9.7759999334812164E-2</v>
      </c>
      <c r="P6145" s="326">
        <v>0.1118599995970726</v>
      </c>
      <c r="Q6145" s="142">
        <v>676</v>
      </c>
      <c r="R6145" s="326">
        <v>9.7759999334812164E-2</v>
      </c>
      <c r="S6145" s="326">
        <v>0.1118599995970726</v>
      </c>
    </row>
    <row r="6146" spans="1:19" x14ac:dyDescent="0.25">
      <c r="A6146" t="s">
        <v>478</v>
      </c>
      <c r="B6146" t="s">
        <v>311</v>
      </c>
      <c r="C6146" t="s">
        <v>309</v>
      </c>
      <c r="D6146" t="s">
        <v>477</v>
      </c>
      <c r="E6146" t="s">
        <v>333</v>
      </c>
      <c r="F6146" t="s">
        <v>316</v>
      </c>
      <c r="G6146" s="133">
        <v>22</v>
      </c>
      <c r="H6146" t="s">
        <v>477</v>
      </c>
      <c r="I6146" t="s">
        <v>513</v>
      </c>
      <c r="J6146" t="s">
        <v>514</v>
      </c>
      <c r="K6146" s="327">
        <v>805</v>
      </c>
      <c r="L6146" s="326">
        <v>0.79154002666473389</v>
      </c>
      <c r="M6146" s="326">
        <v>0.85456001758575439</v>
      </c>
      <c r="N6146" s="327">
        <v>5132</v>
      </c>
      <c r="O6146" s="326">
        <v>0.74215000867843628</v>
      </c>
      <c r="P6146" s="326">
        <v>0.84925001859664917</v>
      </c>
      <c r="Q6146" s="327">
        <v>5132</v>
      </c>
      <c r="R6146" s="326">
        <v>0.74215000867843628</v>
      </c>
      <c r="S6146" s="325">
        <v>0.84925001859664917</v>
      </c>
    </row>
    <row r="6147" spans="1:19" x14ac:dyDescent="0.25">
      <c r="A6147" t="s">
        <v>478</v>
      </c>
      <c r="B6147" t="s">
        <v>311</v>
      </c>
      <c r="C6147" t="s">
        <v>309</v>
      </c>
      <c r="D6147" t="s">
        <v>477</v>
      </c>
      <c r="E6147" t="s">
        <v>333</v>
      </c>
      <c r="F6147" t="s">
        <v>316</v>
      </c>
      <c r="G6147" s="133">
        <v>22</v>
      </c>
      <c r="H6147" t="s">
        <v>477</v>
      </c>
      <c r="I6147" t="s">
        <v>513</v>
      </c>
      <c r="J6147" t="s">
        <v>512</v>
      </c>
      <c r="K6147" s="327">
        <v>75</v>
      </c>
      <c r="L6147" s="326">
        <v>7.3749996721744537E-2</v>
      </c>
      <c r="N6147" s="327">
        <v>872</v>
      </c>
      <c r="O6147" s="326">
        <v>0.12610000371932981</v>
      </c>
      <c r="Q6147" s="327">
        <v>872</v>
      </c>
      <c r="R6147" s="326">
        <v>0.12610000371932981</v>
      </c>
      <c r="S6147" s="325"/>
    </row>
    <row r="6148" spans="1:19" x14ac:dyDescent="0.25">
      <c r="A6148" t="s">
        <v>478</v>
      </c>
      <c r="B6148" t="s">
        <v>311</v>
      </c>
      <c r="C6148" t="s">
        <v>309</v>
      </c>
      <c r="D6148" t="s">
        <v>477</v>
      </c>
      <c r="E6148" t="s">
        <v>333</v>
      </c>
      <c r="F6148" t="s">
        <v>316</v>
      </c>
      <c r="G6148" s="133">
        <v>22</v>
      </c>
      <c r="H6148" t="s">
        <v>477</v>
      </c>
      <c r="I6148" t="s">
        <v>575</v>
      </c>
      <c r="J6148" t="s">
        <v>438</v>
      </c>
      <c r="K6148" s="327">
        <v>1017</v>
      </c>
      <c r="L6148" s="326">
        <v>1</v>
      </c>
      <c r="N6148" s="327">
        <v>6915</v>
      </c>
      <c r="O6148" s="326">
        <v>1</v>
      </c>
      <c r="Q6148" s="327">
        <v>6915</v>
      </c>
      <c r="R6148" s="326">
        <v>1</v>
      </c>
      <c r="S6148" s="325"/>
    </row>
    <row r="6149" spans="1:19" x14ac:dyDescent="0.25">
      <c r="A6149" t="s">
        <v>478</v>
      </c>
      <c r="B6149" t="s">
        <v>311</v>
      </c>
      <c r="C6149" t="s">
        <v>309</v>
      </c>
      <c r="D6149" t="s">
        <v>477</v>
      </c>
      <c r="E6149" t="s">
        <v>333</v>
      </c>
      <c r="F6149" t="s">
        <v>316</v>
      </c>
      <c r="G6149" s="133">
        <v>22</v>
      </c>
      <c r="H6149" t="s">
        <v>477</v>
      </c>
      <c r="I6149" t="s">
        <v>576</v>
      </c>
      <c r="J6149" t="s">
        <v>486</v>
      </c>
      <c r="K6149" s="327">
        <v>11</v>
      </c>
      <c r="L6149" s="326">
        <v>1.08200004324317E-2</v>
      </c>
      <c r="M6149" s="326">
        <v>1.200999971479177E-2</v>
      </c>
      <c r="N6149" s="327">
        <v>54</v>
      </c>
      <c r="O6149" s="326">
        <v>7.8099998645484447E-3</v>
      </c>
      <c r="P6149" s="326">
        <v>7.969999685883522E-3</v>
      </c>
      <c r="Q6149" s="327">
        <v>54</v>
      </c>
      <c r="R6149" s="326">
        <v>7.8099998645484447E-3</v>
      </c>
      <c r="S6149" s="325">
        <v>7.969999685883522E-3</v>
      </c>
    </row>
    <row r="6150" spans="1:19" x14ac:dyDescent="0.25">
      <c r="A6150" t="s">
        <v>478</v>
      </c>
      <c r="B6150" t="s">
        <v>311</v>
      </c>
      <c r="C6150" t="s">
        <v>309</v>
      </c>
      <c r="D6150" t="s">
        <v>477</v>
      </c>
      <c r="E6150" t="s">
        <v>333</v>
      </c>
      <c r="F6150" t="s">
        <v>316</v>
      </c>
      <c r="G6150" s="133">
        <v>22</v>
      </c>
      <c r="H6150" t="s">
        <v>477</v>
      </c>
      <c r="I6150" t="s">
        <v>576</v>
      </c>
      <c r="J6150" t="s">
        <v>485</v>
      </c>
      <c r="K6150" s="327">
        <v>526</v>
      </c>
      <c r="L6150" s="326">
        <v>0.51721000671386719</v>
      </c>
      <c r="M6150" s="326">
        <v>0.57424002885818481</v>
      </c>
      <c r="N6150" s="327">
        <v>3898</v>
      </c>
      <c r="O6150" s="326">
        <v>0.56370002031326294</v>
      </c>
      <c r="P6150" s="326">
        <v>0.57560998201370239</v>
      </c>
      <c r="Q6150" s="327">
        <v>3898</v>
      </c>
      <c r="R6150" s="326">
        <v>0.56370002031326294</v>
      </c>
      <c r="S6150" s="325">
        <v>0.57560998201370239</v>
      </c>
    </row>
    <row r="6151" spans="1:19" x14ac:dyDescent="0.25">
      <c r="A6151" t="s">
        <v>478</v>
      </c>
      <c r="B6151" t="s">
        <v>311</v>
      </c>
      <c r="C6151" t="s">
        <v>309</v>
      </c>
      <c r="D6151" t="s">
        <v>477</v>
      </c>
      <c r="E6151" t="s">
        <v>333</v>
      </c>
      <c r="F6151" t="s">
        <v>316</v>
      </c>
      <c r="G6151" s="133">
        <v>22</v>
      </c>
      <c r="H6151" t="s">
        <v>477</v>
      </c>
      <c r="I6151" t="s">
        <v>576</v>
      </c>
      <c r="J6151" t="s">
        <v>579</v>
      </c>
      <c r="K6151" s="327">
        <v>16</v>
      </c>
      <c r="L6151" s="326">
        <v>1.5729999169707298E-2</v>
      </c>
      <c r="M6151" s="326">
        <v>1.7470000311732289E-2</v>
      </c>
      <c r="N6151" s="327">
        <v>321</v>
      </c>
      <c r="O6151" s="326">
        <v>4.6420000493526459E-2</v>
      </c>
      <c r="P6151" s="326">
        <v>4.7400001436471939E-2</v>
      </c>
      <c r="Q6151" s="327">
        <v>321</v>
      </c>
      <c r="R6151" s="326">
        <v>4.6420000493526459E-2</v>
      </c>
      <c r="S6151" s="325">
        <v>4.7400001436471939E-2</v>
      </c>
    </row>
    <row r="6152" spans="1:19" x14ac:dyDescent="0.25">
      <c r="A6152" t="s">
        <v>478</v>
      </c>
      <c r="B6152" t="s">
        <v>311</v>
      </c>
      <c r="C6152" t="s">
        <v>309</v>
      </c>
      <c r="D6152" t="s">
        <v>477</v>
      </c>
      <c r="E6152" t="s">
        <v>333</v>
      </c>
      <c r="F6152" t="s">
        <v>316</v>
      </c>
      <c r="G6152" s="133">
        <v>22</v>
      </c>
      <c r="H6152" t="s">
        <v>477</v>
      </c>
      <c r="I6152" t="s">
        <v>576</v>
      </c>
      <c r="J6152" t="s">
        <v>483</v>
      </c>
      <c r="K6152" s="327">
        <v>363</v>
      </c>
      <c r="L6152" s="326">
        <v>0.35692998766899109</v>
      </c>
      <c r="M6152" s="326">
        <v>0.39629000425338751</v>
      </c>
      <c r="N6152" s="327">
        <v>2499</v>
      </c>
      <c r="O6152" s="326">
        <v>0.36138999462127691</v>
      </c>
      <c r="P6152" s="326">
        <v>0.36901998519897461</v>
      </c>
      <c r="Q6152" s="327">
        <v>2499</v>
      </c>
      <c r="R6152" s="326">
        <v>0.36138999462127691</v>
      </c>
      <c r="S6152" s="325">
        <v>0.36901998519897461</v>
      </c>
    </row>
    <row r="6153" spans="1:19" x14ac:dyDescent="0.25">
      <c r="A6153" t="s">
        <v>478</v>
      </c>
      <c r="B6153" t="s">
        <v>311</v>
      </c>
      <c r="C6153" t="s">
        <v>309</v>
      </c>
      <c r="D6153" t="s">
        <v>477</v>
      </c>
      <c r="E6153" t="s">
        <v>333</v>
      </c>
      <c r="F6153" t="s">
        <v>316</v>
      </c>
      <c r="G6153">
        <v>22</v>
      </c>
      <c r="H6153" t="s">
        <v>477</v>
      </c>
      <c r="I6153" t="s">
        <v>576</v>
      </c>
      <c r="J6153" t="s">
        <v>438</v>
      </c>
      <c r="K6153" s="142">
        <v>101</v>
      </c>
      <c r="L6153" s="326">
        <v>9.9310003221035004E-2</v>
      </c>
      <c r="N6153" s="142">
        <v>143</v>
      </c>
      <c r="O6153" s="326">
        <v>2.0679999142885212E-2</v>
      </c>
      <c r="Q6153" s="142">
        <v>143</v>
      </c>
      <c r="R6153" s="326">
        <v>2.0679999142885212E-2</v>
      </c>
    </row>
    <row r="6154" spans="1:19" x14ac:dyDescent="0.25">
      <c r="A6154" t="s">
        <v>478</v>
      </c>
      <c r="B6154" t="s">
        <v>311</v>
      </c>
      <c r="C6154" t="s">
        <v>309</v>
      </c>
      <c r="D6154" t="s">
        <v>477</v>
      </c>
      <c r="E6154" t="s">
        <v>333</v>
      </c>
      <c r="F6154" t="s">
        <v>316</v>
      </c>
      <c r="G6154">
        <v>22</v>
      </c>
      <c r="H6154" t="s">
        <v>477</v>
      </c>
      <c r="I6154" t="s">
        <v>504</v>
      </c>
      <c r="J6154" t="s">
        <v>506</v>
      </c>
      <c r="K6154" s="142">
        <v>75</v>
      </c>
      <c r="L6154" s="326">
        <v>7.3749996721744537E-2</v>
      </c>
      <c r="N6154" s="142">
        <v>872</v>
      </c>
      <c r="O6154" s="326">
        <v>0.12610000371932981</v>
      </c>
      <c r="Q6154" s="142">
        <v>872</v>
      </c>
      <c r="R6154" s="326">
        <v>0.12610000371932981</v>
      </c>
    </row>
    <row r="6155" spans="1:19" x14ac:dyDescent="0.25">
      <c r="A6155" t="s">
        <v>478</v>
      </c>
      <c r="B6155" t="s">
        <v>311</v>
      </c>
      <c r="C6155" t="s">
        <v>309</v>
      </c>
      <c r="D6155" t="s">
        <v>477</v>
      </c>
      <c r="E6155" t="s">
        <v>333</v>
      </c>
      <c r="F6155" t="s">
        <v>316</v>
      </c>
      <c r="G6155" s="133">
        <v>22</v>
      </c>
      <c r="H6155" t="s">
        <v>477</v>
      </c>
      <c r="I6155" t="s">
        <v>504</v>
      </c>
      <c r="J6155" t="s">
        <v>424</v>
      </c>
      <c r="K6155" s="327">
        <v>98</v>
      </c>
      <c r="L6155" s="326">
        <v>9.6359997987747192E-2</v>
      </c>
      <c r="M6155" s="326">
        <v>0.1040299981832504</v>
      </c>
      <c r="N6155" s="327">
        <v>676</v>
      </c>
      <c r="O6155" s="326">
        <v>9.7759999334812164E-2</v>
      </c>
      <c r="P6155" s="326">
        <v>0.1118599995970726</v>
      </c>
      <c r="Q6155" s="327">
        <v>676</v>
      </c>
      <c r="R6155" s="326">
        <v>9.7759999334812164E-2</v>
      </c>
      <c r="S6155" s="325">
        <v>0.1118599995970726</v>
      </c>
    </row>
    <row r="6156" spans="1:19" x14ac:dyDescent="0.25">
      <c r="A6156" t="s">
        <v>478</v>
      </c>
      <c r="B6156" t="s">
        <v>311</v>
      </c>
      <c r="C6156" t="s">
        <v>309</v>
      </c>
      <c r="D6156" t="s">
        <v>477</v>
      </c>
      <c r="E6156" t="s">
        <v>333</v>
      </c>
      <c r="F6156" t="s">
        <v>316</v>
      </c>
      <c r="G6156">
        <v>22</v>
      </c>
      <c r="H6156" t="s">
        <v>477</v>
      </c>
      <c r="I6156" t="s">
        <v>504</v>
      </c>
      <c r="J6156" t="s">
        <v>455</v>
      </c>
      <c r="K6156" s="142">
        <v>377</v>
      </c>
      <c r="L6156" s="326">
        <v>0.37070000171661383</v>
      </c>
      <c r="M6156" s="326">
        <v>0.40020999312400818</v>
      </c>
      <c r="N6156" s="142">
        <v>2322</v>
      </c>
      <c r="O6156" s="326">
        <v>0.3357900083065033</v>
      </c>
      <c r="P6156" s="326">
        <v>0.3842499852180481</v>
      </c>
      <c r="Q6156" s="142">
        <v>2322</v>
      </c>
      <c r="R6156" s="326">
        <v>0.3357900083065033</v>
      </c>
      <c r="S6156" s="326">
        <v>0.3842499852180481</v>
      </c>
    </row>
    <row r="6157" spans="1:19" x14ac:dyDescent="0.25">
      <c r="A6157" t="s">
        <v>478</v>
      </c>
      <c r="B6157" t="s">
        <v>311</v>
      </c>
      <c r="C6157" t="s">
        <v>309</v>
      </c>
      <c r="D6157" t="s">
        <v>477</v>
      </c>
      <c r="E6157" t="s">
        <v>333</v>
      </c>
      <c r="F6157" t="s">
        <v>316</v>
      </c>
      <c r="G6157" s="133">
        <v>22</v>
      </c>
      <c r="H6157" t="s">
        <v>477</v>
      </c>
      <c r="I6157" t="s">
        <v>504</v>
      </c>
      <c r="J6157" t="s">
        <v>505</v>
      </c>
      <c r="K6157" s="327">
        <v>374</v>
      </c>
      <c r="L6157" s="326">
        <v>0.36774998903274542</v>
      </c>
      <c r="M6157" s="326">
        <v>0.39702999591827393</v>
      </c>
      <c r="N6157" s="327">
        <v>2443</v>
      </c>
      <c r="O6157" s="326">
        <v>0.35328999161720281</v>
      </c>
      <c r="P6157" s="326">
        <v>0.4042699933052063</v>
      </c>
      <c r="Q6157" s="327">
        <v>2443</v>
      </c>
      <c r="R6157" s="326">
        <v>0.35328999161720281</v>
      </c>
      <c r="S6157" s="325">
        <v>0.4042699933052063</v>
      </c>
    </row>
    <row r="6158" spans="1:19" x14ac:dyDescent="0.25">
      <c r="A6158" t="s">
        <v>478</v>
      </c>
      <c r="B6158" t="s">
        <v>311</v>
      </c>
      <c r="C6158" t="s">
        <v>309</v>
      </c>
      <c r="D6158" t="s">
        <v>477</v>
      </c>
      <c r="E6158" t="s">
        <v>333</v>
      </c>
      <c r="F6158" t="s">
        <v>316</v>
      </c>
      <c r="G6158">
        <v>22</v>
      </c>
      <c r="H6158" t="s">
        <v>477</v>
      </c>
      <c r="I6158" t="s">
        <v>504</v>
      </c>
      <c r="J6158" t="s">
        <v>503</v>
      </c>
      <c r="K6158" s="142">
        <v>93</v>
      </c>
      <c r="L6158" s="326">
        <v>9.1449998319149017E-2</v>
      </c>
      <c r="M6158" s="326">
        <v>9.8729997873306274E-2</v>
      </c>
      <c r="N6158" s="142">
        <v>602</v>
      </c>
      <c r="O6158" s="326">
        <v>8.7059997022151947E-2</v>
      </c>
      <c r="P6158" s="326">
        <v>9.9619999527931213E-2</v>
      </c>
      <c r="Q6158" s="142">
        <v>602</v>
      </c>
      <c r="R6158" s="326">
        <v>8.7059997022151947E-2</v>
      </c>
      <c r="S6158" s="326">
        <v>9.9619999527931213E-2</v>
      </c>
    </row>
    <row r="6159" spans="1:19" x14ac:dyDescent="0.25">
      <c r="A6159" t="s">
        <v>478</v>
      </c>
      <c r="B6159" t="s">
        <v>311</v>
      </c>
      <c r="C6159" t="s">
        <v>309</v>
      </c>
      <c r="D6159" t="s">
        <v>477</v>
      </c>
      <c r="E6159" t="s">
        <v>333</v>
      </c>
      <c r="F6159" t="s">
        <v>316</v>
      </c>
      <c r="G6159">
        <v>22</v>
      </c>
      <c r="H6159" t="s">
        <v>477</v>
      </c>
      <c r="I6159" t="s">
        <v>501</v>
      </c>
      <c r="J6159" t="s">
        <v>502</v>
      </c>
      <c r="K6159" s="142">
        <v>75</v>
      </c>
      <c r="L6159" s="326">
        <v>7.3749996721744537E-2</v>
      </c>
      <c r="N6159" s="142">
        <v>872</v>
      </c>
      <c r="O6159" s="326">
        <v>0.12610000371932981</v>
      </c>
      <c r="Q6159" s="142">
        <v>872</v>
      </c>
      <c r="R6159" s="326">
        <v>0.12610000371932981</v>
      </c>
    </row>
    <row r="6160" spans="1:19" x14ac:dyDescent="0.25">
      <c r="A6160" t="s">
        <v>478</v>
      </c>
      <c r="B6160" t="s">
        <v>311</v>
      </c>
      <c r="C6160" t="s">
        <v>309</v>
      </c>
      <c r="D6160" t="s">
        <v>477</v>
      </c>
      <c r="E6160" t="s">
        <v>333</v>
      </c>
      <c r="F6160" t="s">
        <v>316</v>
      </c>
      <c r="G6160" s="133">
        <v>22</v>
      </c>
      <c r="H6160" t="s">
        <v>477</v>
      </c>
      <c r="I6160" t="s">
        <v>501</v>
      </c>
      <c r="J6160" t="s">
        <v>500</v>
      </c>
      <c r="K6160" s="327">
        <v>942</v>
      </c>
      <c r="L6160" s="326">
        <v>0.92624998092651367</v>
      </c>
      <c r="M6160" s="326">
        <v>1</v>
      </c>
      <c r="N6160" s="327">
        <v>6043</v>
      </c>
      <c r="O6160" s="326">
        <v>0.87389999628067017</v>
      </c>
      <c r="P6160" s="326">
        <v>1</v>
      </c>
      <c r="Q6160" s="327">
        <v>6043</v>
      </c>
      <c r="R6160" s="326">
        <v>0.87389999628067017</v>
      </c>
      <c r="S6160" s="325">
        <v>1</v>
      </c>
    </row>
    <row r="6161" spans="1:19" x14ac:dyDescent="0.25">
      <c r="A6161" t="s">
        <v>478</v>
      </c>
      <c r="B6161" t="s">
        <v>311</v>
      </c>
      <c r="C6161" t="s">
        <v>309</v>
      </c>
      <c r="D6161" t="s">
        <v>477</v>
      </c>
      <c r="E6161" t="s">
        <v>333</v>
      </c>
      <c r="F6161" t="s">
        <v>316</v>
      </c>
      <c r="G6161" s="133">
        <v>22</v>
      </c>
      <c r="H6161" t="s">
        <v>477</v>
      </c>
      <c r="I6161" t="s">
        <v>577</v>
      </c>
      <c r="J6161" t="s">
        <v>493</v>
      </c>
      <c r="K6161" s="327">
        <v>784</v>
      </c>
      <c r="L6161" s="326">
        <v>0.7708899974822998</v>
      </c>
      <c r="N6161" s="327">
        <v>5360</v>
      </c>
      <c r="O6161" s="326">
        <v>0.77512997388839722</v>
      </c>
      <c r="Q6161" s="327">
        <v>5360</v>
      </c>
      <c r="R6161" s="326">
        <v>0.77512997388839722</v>
      </c>
      <c r="S6161" s="325"/>
    </row>
    <row r="6162" spans="1:19" x14ac:dyDescent="0.25">
      <c r="A6162" t="s">
        <v>478</v>
      </c>
      <c r="B6162" t="s">
        <v>311</v>
      </c>
      <c r="C6162" t="s">
        <v>309</v>
      </c>
      <c r="D6162" t="s">
        <v>477</v>
      </c>
      <c r="E6162" t="s">
        <v>333</v>
      </c>
      <c r="F6162" t="s">
        <v>316</v>
      </c>
      <c r="G6162" s="133">
        <v>22</v>
      </c>
      <c r="H6162" t="s">
        <v>477</v>
      </c>
      <c r="I6162" t="s">
        <v>577</v>
      </c>
      <c r="J6162" t="s">
        <v>492</v>
      </c>
      <c r="K6162" s="327">
        <v>167</v>
      </c>
      <c r="L6162" s="326">
        <v>0.1642100065946579</v>
      </c>
      <c r="M6162" s="326">
        <v>0.71674001216888428</v>
      </c>
      <c r="N6162" s="327">
        <v>1144</v>
      </c>
      <c r="O6162" s="326">
        <v>0.16543999314308169</v>
      </c>
      <c r="P6162" s="326">
        <v>0.73568999767303467</v>
      </c>
      <c r="Q6162" s="327">
        <v>1144</v>
      </c>
      <c r="R6162" s="326">
        <v>0.16543999314308169</v>
      </c>
      <c r="S6162" s="325">
        <v>0.73568999767303467</v>
      </c>
    </row>
    <row r="6163" spans="1:19" x14ac:dyDescent="0.25">
      <c r="A6163" t="s">
        <v>478</v>
      </c>
      <c r="B6163" t="s">
        <v>311</v>
      </c>
      <c r="C6163" t="s">
        <v>309</v>
      </c>
      <c r="D6163" t="s">
        <v>477</v>
      </c>
      <c r="E6163" t="s">
        <v>333</v>
      </c>
      <c r="F6163" t="s">
        <v>316</v>
      </c>
      <c r="G6163" s="133">
        <v>22</v>
      </c>
      <c r="H6163" t="s">
        <v>477</v>
      </c>
      <c r="I6163" t="s">
        <v>577</v>
      </c>
      <c r="J6163" t="s">
        <v>491</v>
      </c>
      <c r="K6163" s="327">
        <v>42</v>
      </c>
      <c r="L6163" s="326">
        <v>4.1299998760223389E-2</v>
      </c>
      <c r="M6163" s="326">
        <v>0.1802600026130676</v>
      </c>
      <c r="N6163" s="327">
        <v>242</v>
      </c>
      <c r="O6163" s="326">
        <v>3.5000000149011612E-2</v>
      </c>
      <c r="P6163" s="326">
        <v>0.15563000738620761</v>
      </c>
      <c r="Q6163" s="327">
        <v>242</v>
      </c>
      <c r="R6163" s="326">
        <v>3.5000000149011612E-2</v>
      </c>
      <c r="S6163" s="325">
        <v>0.15563000738620761</v>
      </c>
    </row>
    <row r="6164" spans="1:19" x14ac:dyDescent="0.25">
      <c r="A6164" t="s">
        <v>478</v>
      </c>
      <c r="B6164" t="s">
        <v>311</v>
      </c>
      <c r="C6164" t="s">
        <v>309</v>
      </c>
      <c r="D6164" t="s">
        <v>477</v>
      </c>
      <c r="E6164" t="s">
        <v>333</v>
      </c>
      <c r="F6164" t="s">
        <v>316</v>
      </c>
      <c r="G6164" s="133">
        <v>22</v>
      </c>
      <c r="H6164" t="s">
        <v>477</v>
      </c>
      <c r="I6164" t="s">
        <v>577</v>
      </c>
      <c r="J6164" t="s">
        <v>490</v>
      </c>
      <c r="K6164" s="327">
        <v>16</v>
      </c>
      <c r="L6164" s="326">
        <v>1.5729999169707298E-2</v>
      </c>
      <c r="M6164" s="326">
        <v>6.8669997155666351E-2</v>
      </c>
      <c r="N6164" s="327">
        <v>88</v>
      </c>
      <c r="O6164" s="326">
        <v>1.272999960929155E-2</v>
      </c>
      <c r="P6164" s="326">
        <v>5.6589998304843903E-2</v>
      </c>
      <c r="Q6164" s="327">
        <v>88</v>
      </c>
      <c r="R6164" s="326">
        <v>1.272999960929155E-2</v>
      </c>
      <c r="S6164" s="325">
        <v>5.6589998304843903E-2</v>
      </c>
    </row>
    <row r="6165" spans="1:19" x14ac:dyDescent="0.25">
      <c r="A6165" t="s">
        <v>478</v>
      </c>
      <c r="B6165" t="s">
        <v>311</v>
      </c>
      <c r="C6165" t="s">
        <v>309</v>
      </c>
      <c r="D6165" t="s">
        <v>477</v>
      </c>
      <c r="E6165" t="s">
        <v>333</v>
      </c>
      <c r="F6165" t="s">
        <v>316</v>
      </c>
      <c r="G6165" s="133">
        <v>22</v>
      </c>
      <c r="H6165" t="s">
        <v>477</v>
      </c>
      <c r="I6165" t="s">
        <v>577</v>
      </c>
      <c r="J6165" t="s">
        <v>489</v>
      </c>
      <c r="K6165" s="327">
        <v>6</v>
      </c>
      <c r="L6165" s="326">
        <v>5.9000002220273018E-3</v>
      </c>
      <c r="M6165" s="326">
        <v>2.5750000029802319E-2</v>
      </c>
      <c r="N6165" s="327">
        <v>58</v>
      </c>
      <c r="O6165" s="326">
        <v>8.3900000900030136E-3</v>
      </c>
      <c r="P6165" s="326">
        <v>3.7300001829862588E-2</v>
      </c>
      <c r="Q6165" s="327">
        <v>58</v>
      </c>
      <c r="R6165" s="326">
        <v>8.3900000900030136E-3</v>
      </c>
      <c r="S6165" s="325">
        <v>3.7300001829862588E-2</v>
      </c>
    </row>
    <row r="6166" spans="1:19" x14ac:dyDescent="0.25">
      <c r="A6166" t="s">
        <v>478</v>
      </c>
      <c r="B6166" t="s">
        <v>311</v>
      </c>
      <c r="C6166" t="s">
        <v>309</v>
      </c>
      <c r="D6166" t="s">
        <v>477</v>
      </c>
      <c r="E6166" t="s">
        <v>333</v>
      </c>
      <c r="F6166" t="s">
        <v>316</v>
      </c>
      <c r="G6166">
        <v>22</v>
      </c>
      <c r="H6166" t="s">
        <v>477</v>
      </c>
      <c r="I6166" t="s">
        <v>577</v>
      </c>
      <c r="J6166" t="s">
        <v>488</v>
      </c>
      <c r="K6166" s="142">
        <v>2</v>
      </c>
      <c r="L6166" s="326">
        <v>1.9700000993907452E-3</v>
      </c>
      <c r="M6166" s="326">
        <v>8.580000139772892E-3</v>
      </c>
      <c r="N6166" s="142">
        <v>23</v>
      </c>
      <c r="O6166" s="326">
        <v>3.329999977722764E-3</v>
      </c>
      <c r="P6166" s="326">
        <v>1.47900003939867E-2</v>
      </c>
      <c r="Q6166" s="142">
        <v>23</v>
      </c>
      <c r="R6166" s="326">
        <v>3.329999977722764E-3</v>
      </c>
      <c r="S6166" s="326">
        <v>1.47900003939867E-2</v>
      </c>
    </row>
    <row r="6167" spans="1:19" x14ac:dyDescent="0.25">
      <c r="A6167" t="s">
        <v>478</v>
      </c>
      <c r="B6167" t="s">
        <v>311</v>
      </c>
      <c r="C6167" t="s">
        <v>309</v>
      </c>
      <c r="D6167" t="s">
        <v>477</v>
      </c>
      <c r="E6167" t="s">
        <v>333</v>
      </c>
      <c r="F6167" t="s">
        <v>316</v>
      </c>
      <c r="G6167" s="133">
        <v>22</v>
      </c>
      <c r="H6167" t="s">
        <v>477</v>
      </c>
      <c r="I6167" t="s">
        <v>499</v>
      </c>
      <c r="J6167" t="s">
        <v>261</v>
      </c>
      <c r="K6167" s="327">
        <v>1009</v>
      </c>
      <c r="L6167" s="326">
        <v>0.99212998151779175</v>
      </c>
      <c r="N6167" s="327">
        <v>6870</v>
      </c>
      <c r="O6167" s="326">
        <v>0.99348998069763184</v>
      </c>
      <c r="Q6167" s="327">
        <v>6870</v>
      </c>
      <c r="R6167" s="326">
        <v>0.99348998069763184</v>
      </c>
      <c r="S6167" s="325"/>
    </row>
    <row r="6168" spans="1:19" x14ac:dyDescent="0.25">
      <c r="A6168" t="s">
        <v>478</v>
      </c>
      <c r="B6168" t="s">
        <v>311</v>
      </c>
      <c r="C6168" t="s">
        <v>309</v>
      </c>
      <c r="D6168" t="s">
        <v>477</v>
      </c>
      <c r="E6168" t="s">
        <v>333</v>
      </c>
      <c r="F6168" t="s">
        <v>316</v>
      </c>
      <c r="G6168" s="133">
        <v>22</v>
      </c>
      <c r="H6168" t="s">
        <v>477</v>
      </c>
      <c r="I6168" t="s">
        <v>499</v>
      </c>
      <c r="J6168" t="s">
        <v>262</v>
      </c>
      <c r="K6168" s="327">
        <v>8</v>
      </c>
      <c r="L6168" s="326">
        <v>7.8699998557567596E-3</v>
      </c>
      <c r="N6168" s="327">
        <v>45</v>
      </c>
      <c r="O6168" s="326">
        <v>6.5100002102553836E-3</v>
      </c>
      <c r="Q6168" s="327">
        <v>45</v>
      </c>
      <c r="R6168" s="326">
        <v>6.5100002102553836E-3</v>
      </c>
      <c r="S6168" s="325"/>
    </row>
    <row r="6169" spans="1:19" x14ac:dyDescent="0.25">
      <c r="A6169" t="s">
        <v>478</v>
      </c>
      <c r="B6169" t="s">
        <v>311</v>
      </c>
      <c r="C6169" t="s">
        <v>309</v>
      </c>
      <c r="D6169" t="s">
        <v>477</v>
      </c>
      <c r="E6169" t="s">
        <v>333</v>
      </c>
      <c r="F6169" t="s">
        <v>316</v>
      </c>
      <c r="G6169" s="133">
        <v>22</v>
      </c>
      <c r="H6169" t="s">
        <v>477</v>
      </c>
      <c r="I6169" t="s">
        <v>578</v>
      </c>
      <c r="J6169" t="s">
        <v>498</v>
      </c>
      <c r="K6169" s="327">
        <v>78</v>
      </c>
      <c r="L6169" s="326">
        <v>7.6700001955032349E-2</v>
      </c>
      <c r="M6169" s="326">
        <v>8.1679999828338623E-2</v>
      </c>
      <c r="N6169" s="327">
        <v>1093</v>
      </c>
      <c r="O6169" s="326">
        <v>0.15805999934673309</v>
      </c>
      <c r="P6169" s="326">
        <v>0.1694599986076355</v>
      </c>
      <c r="Q6169" s="327">
        <v>1093</v>
      </c>
      <c r="R6169" s="326">
        <v>0.15805999934673309</v>
      </c>
      <c r="S6169" s="325">
        <v>0.1694599986076355</v>
      </c>
    </row>
    <row r="6170" spans="1:19" x14ac:dyDescent="0.25">
      <c r="A6170" t="s">
        <v>478</v>
      </c>
      <c r="B6170" t="s">
        <v>311</v>
      </c>
      <c r="C6170" t="s">
        <v>309</v>
      </c>
      <c r="D6170" t="s">
        <v>477</v>
      </c>
      <c r="E6170" t="s">
        <v>333</v>
      </c>
      <c r="F6170" t="s">
        <v>316</v>
      </c>
      <c r="G6170" s="133">
        <v>22</v>
      </c>
      <c r="H6170" t="s">
        <v>477</v>
      </c>
      <c r="I6170" t="s">
        <v>578</v>
      </c>
      <c r="J6170" t="s">
        <v>497</v>
      </c>
      <c r="K6170" s="327">
        <v>181</v>
      </c>
      <c r="L6170" s="326">
        <v>0.17797000706195831</v>
      </c>
      <c r="M6170" s="326">
        <v>0.18953000009059909</v>
      </c>
      <c r="N6170" s="327">
        <v>1200</v>
      </c>
      <c r="O6170" s="326">
        <v>0.17353999614715579</v>
      </c>
      <c r="P6170" s="326">
        <v>0.1860499978065491</v>
      </c>
      <c r="Q6170" s="327">
        <v>1200</v>
      </c>
      <c r="R6170" s="326">
        <v>0.17353999614715579</v>
      </c>
      <c r="S6170" s="325">
        <v>0.1860499978065491</v>
      </c>
    </row>
    <row r="6171" spans="1:19" x14ac:dyDescent="0.25">
      <c r="A6171" t="s">
        <v>478</v>
      </c>
      <c r="B6171" t="s">
        <v>311</v>
      </c>
      <c r="C6171" t="s">
        <v>309</v>
      </c>
      <c r="D6171" t="s">
        <v>477</v>
      </c>
      <c r="E6171" t="s">
        <v>333</v>
      </c>
      <c r="F6171" t="s">
        <v>316</v>
      </c>
      <c r="G6171" s="133">
        <v>22</v>
      </c>
      <c r="H6171" t="s">
        <v>477</v>
      </c>
      <c r="I6171" t="s">
        <v>578</v>
      </c>
      <c r="J6171" t="s">
        <v>496</v>
      </c>
      <c r="K6171" s="327">
        <v>400</v>
      </c>
      <c r="L6171" s="326">
        <v>0.39331001043319702</v>
      </c>
      <c r="M6171" s="326">
        <v>0.41885000467300421</v>
      </c>
      <c r="N6171" s="327">
        <v>1408</v>
      </c>
      <c r="O6171" s="326">
        <v>0.2036200016736984</v>
      </c>
      <c r="P6171" s="326">
        <v>0.2182900011539459</v>
      </c>
      <c r="Q6171" s="327">
        <v>1408</v>
      </c>
      <c r="R6171" s="326">
        <v>0.2036200016736984</v>
      </c>
      <c r="S6171" s="325">
        <v>0.2182900011539459</v>
      </c>
    </row>
    <row r="6172" spans="1:19" x14ac:dyDescent="0.25">
      <c r="A6172" t="s">
        <v>478</v>
      </c>
      <c r="B6172" t="s">
        <v>311</v>
      </c>
      <c r="C6172" t="s">
        <v>309</v>
      </c>
      <c r="D6172" t="s">
        <v>477</v>
      </c>
      <c r="E6172" t="s">
        <v>333</v>
      </c>
      <c r="F6172" t="s">
        <v>316</v>
      </c>
      <c r="G6172">
        <v>22</v>
      </c>
      <c r="H6172" t="s">
        <v>477</v>
      </c>
      <c r="I6172" t="s">
        <v>578</v>
      </c>
      <c r="J6172" t="s">
        <v>495</v>
      </c>
      <c r="K6172" s="142">
        <v>240</v>
      </c>
      <c r="L6172" s="326">
        <v>0.2359900027513504</v>
      </c>
      <c r="M6172" s="326">
        <v>0.25130999088287348</v>
      </c>
      <c r="N6172" s="142">
        <v>1325</v>
      </c>
      <c r="O6172" s="326">
        <v>0.19160999357700351</v>
      </c>
      <c r="P6172" s="326">
        <v>0.20543000102043149</v>
      </c>
      <c r="Q6172" s="142">
        <v>1325</v>
      </c>
      <c r="R6172" s="326">
        <v>0.19160999357700351</v>
      </c>
      <c r="S6172" s="326">
        <v>0.20543000102043149</v>
      </c>
    </row>
    <row r="6173" spans="1:19" x14ac:dyDescent="0.25">
      <c r="A6173" t="s">
        <v>478</v>
      </c>
      <c r="B6173" t="s">
        <v>311</v>
      </c>
      <c r="C6173" t="s">
        <v>309</v>
      </c>
      <c r="D6173" t="s">
        <v>477</v>
      </c>
      <c r="E6173" t="s">
        <v>333</v>
      </c>
      <c r="F6173" t="s">
        <v>316</v>
      </c>
      <c r="G6173" s="133">
        <v>22</v>
      </c>
      <c r="H6173" t="s">
        <v>477</v>
      </c>
      <c r="I6173" t="s">
        <v>578</v>
      </c>
      <c r="J6173" t="s">
        <v>494</v>
      </c>
      <c r="K6173" s="327">
        <v>56</v>
      </c>
      <c r="L6173" s="326">
        <v>5.5059999227523797E-2</v>
      </c>
      <c r="M6173" s="326">
        <v>5.8639999479055398E-2</v>
      </c>
      <c r="N6173" s="327">
        <v>1424</v>
      </c>
      <c r="O6173" s="326">
        <v>0.20592999458312991</v>
      </c>
      <c r="P6173" s="326">
        <v>0.22078000009059909</v>
      </c>
      <c r="Q6173" s="327">
        <v>1424</v>
      </c>
      <c r="R6173" s="326">
        <v>0.20592999458312991</v>
      </c>
      <c r="S6173" s="325">
        <v>0.22078000009059909</v>
      </c>
    </row>
    <row r="6174" spans="1:19" x14ac:dyDescent="0.25">
      <c r="A6174" t="s">
        <v>478</v>
      </c>
      <c r="B6174" t="s">
        <v>311</v>
      </c>
      <c r="C6174" t="s">
        <v>309</v>
      </c>
      <c r="D6174" t="s">
        <v>477</v>
      </c>
      <c r="E6174" t="s">
        <v>333</v>
      </c>
      <c r="F6174" t="s">
        <v>316</v>
      </c>
      <c r="G6174">
        <v>22</v>
      </c>
      <c r="H6174" t="s">
        <v>477</v>
      </c>
      <c r="I6174" t="s">
        <v>578</v>
      </c>
      <c r="J6174" t="s">
        <v>438</v>
      </c>
      <c r="K6174" s="142">
        <v>62</v>
      </c>
      <c r="L6174" s="326">
        <v>6.0959998518228531E-2</v>
      </c>
      <c r="N6174" s="142">
        <v>465</v>
      </c>
      <c r="O6174" s="326">
        <v>6.7249998450279236E-2</v>
      </c>
      <c r="Q6174" s="142">
        <v>465</v>
      </c>
      <c r="R6174" s="326">
        <v>6.7249998450279236E-2</v>
      </c>
    </row>
    <row r="6175" spans="1:19" x14ac:dyDescent="0.25">
      <c r="A6175" t="s">
        <v>478</v>
      </c>
      <c r="B6175" t="s">
        <v>311</v>
      </c>
      <c r="C6175" t="s">
        <v>309</v>
      </c>
      <c r="D6175" t="s">
        <v>477</v>
      </c>
      <c r="E6175" t="s">
        <v>333</v>
      </c>
      <c r="F6175" t="s">
        <v>316</v>
      </c>
      <c r="G6175" s="133">
        <v>22</v>
      </c>
      <c r="H6175" t="s">
        <v>477</v>
      </c>
      <c r="I6175" t="s">
        <v>476</v>
      </c>
      <c r="J6175" t="s">
        <v>482</v>
      </c>
      <c r="K6175" s="327">
        <v>807</v>
      </c>
      <c r="L6175" s="326">
        <v>0.79351001977920532</v>
      </c>
      <c r="M6175" s="326">
        <v>0.81845998764038086</v>
      </c>
      <c r="N6175" s="327">
        <v>5458</v>
      </c>
      <c r="O6175" s="326">
        <v>0.78930002450942993</v>
      </c>
      <c r="P6175" s="326">
        <v>0.81124001741409302</v>
      </c>
      <c r="Q6175" s="327">
        <v>5458</v>
      </c>
      <c r="R6175" s="326">
        <v>0.78930002450942993</v>
      </c>
      <c r="S6175" s="325">
        <v>0.81124001741409302</v>
      </c>
    </row>
    <row r="6176" spans="1:19" x14ac:dyDescent="0.25">
      <c r="A6176" t="s">
        <v>478</v>
      </c>
      <c r="B6176" t="s">
        <v>311</v>
      </c>
      <c r="C6176" t="s">
        <v>309</v>
      </c>
      <c r="D6176" t="s">
        <v>477</v>
      </c>
      <c r="E6176" t="s">
        <v>333</v>
      </c>
      <c r="F6176" t="s">
        <v>316</v>
      </c>
      <c r="G6176">
        <v>22</v>
      </c>
      <c r="H6176" t="s">
        <v>477</v>
      </c>
      <c r="I6176" t="s">
        <v>476</v>
      </c>
      <c r="J6176" t="s">
        <v>481</v>
      </c>
      <c r="K6176" s="142">
        <v>90</v>
      </c>
      <c r="L6176" s="326">
        <v>8.8500000536441803E-2</v>
      </c>
      <c r="M6176" s="326">
        <v>9.1279998421669006E-2</v>
      </c>
      <c r="N6176" s="142">
        <v>622</v>
      </c>
      <c r="O6176" s="326">
        <v>8.9950002729892731E-2</v>
      </c>
      <c r="P6176" s="326">
        <v>9.245000034570694E-2</v>
      </c>
      <c r="Q6176" s="142">
        <v>622</v>
      </c>
      <c r="R6176" s="326">
        <v>8.9950002729892731E-2</v>
      </c>
      <c r="S6176" s="326">
        <v>9.245000034570694E-2</v>
      </c>
    </row>
    <row r="6177" spans="1:19" x14ac:dyDescent="0.25">
      <c r="A6177" t="s">
        <v>478</v>
      </c>
      <c r="B6177" t="s">
        <v>311</v>
      </c>
      <c r="C6177" t="s">
        <v>309</v>
      </c>
      <c r="D6177" t="s">
        <v>477</v>
      </c>
      <c r="E6177" t="s">
        <v>333</v>
      </c>
      <c r="F6177" t="s">
        <v>316</v>
      </c>
      <c r="G6177">
        <v>22</v>
      </c>
      <c r="H6177" t="s">
        <v>477</v>
      </c>
      <c r="I6177" t="s">
        <v>476</v>
      </c>
      <c r="J6177" t="s">
        <v>480</v>
      </c>
      <c r="K6177" s="142">
        <v>56</v>
      </c>
      <c r="L6177" s="326">
        <v>5.5059999227523797E-2</v>
      </c>
      <c r="M6177" s="326">
        <v>5.6800000369548798E-2</v>
      </c>
      <c r="N6177" s="142">
        <v>392</v>
      </c>
      <c r="O6177" s="326">
        <v>5.6689999997615807E-2</v>
      </c>
      <c r="P6177" s="326">
        <v>5.8260001242160797E-2</v>
      </c>
      <c r="Q6177" s="142">
        <v>392</v>
      </c>
      <c r="R6177" s="326">
        <v>5.6689999997615807E-2</v>
      </c>
      <c r="S6177" s="326">
        <v>5.8260001242160797E-2</v>
      </c>
    </row>
    <row r="6178" spans="1:19" x14ac:dyDescent="0.25">
      <c r="A6178" t="s">
        <v>478</v>
      </c>
      <c r="B6178" t="s">
        <v>311</v>
      </c>
      <c r="C6178" t="s">
        <v>309</v>
      </c>
      <c r="D6178" t="s">
        <v>477</v>
      </c>
      <c r="E6178" t="s">
        <v>333</v>
      </c>
      <c r="F6178" t="s">
        <v>316</v>
      </c>
      <c r="G6178" s="133">
        <v>22</v>
      </c>
      <c r="H6178" t="s">
        <v>477</v>
      </c>
      <c r="I6178" t="s">
        <v>476</v>
      </c>
      <c r="J6178" t="s">
        <v>479</v>
      </c>
      <c r="K6178" s="327">
        <v>31</v>
      </c>
      <c r="L6178" s="326">
        <v>3.0479999259114269E-2</v>
      </c>
      <c r="N6178" s="327">
        <v>187</v>
      </c>
      <c r="O6178" s="326">
        <v>2.7039999142289162E-2</v>
      </c>
      <c r="Q6178" s="327">
        <v>187</v>
      </c>
      <c r="R6178" s="326">
        <v>2.7039999142289162E-2</v>
      </c>
      <c r="S6178" s="325"/>
    </row>
    <row r="6179" spans="1:19" x14ac:dyDescent="0.25">
      <c r="A6179" t="s">
        <v>478</v>
      </c>
      <c r="B6179" t="s">
        <v>311</v>
      </c>
      <c r="C6179" t="s">
        <v>309</v>
      </c>
      <c r="D6179" t="s">
        <v>477</v>
      </c>
      <c r="E6179" t="s">
        <v>333</v>
      </c>
      <c r="F6179" t="s">
        <v>316</v>
      </c>
      <c r="G6179">
        <v>22</v>
      </c>
      <c r="H6179" t="s">
        <v>477</v>
      </c>
      <c r="I6179" t="s">
        <v>476</v>
      </c>
      <c r="J6179" t="s">
        <v>475</v>
      </c>
      <c r="K6179" s="142">
        <v>33</v>
      </c>
      <c r="L6179" s="326">
        <v>3.2450001686811447E-2</v>
      </c>
      <c r="M6179" s="326">
        <v>3.3470001071691513E-2</v>
      </c>
      <c r="N6179" s="142">
        <v>256</v>
      </c>
      <c r="O6179" s="326">
        <v>3.70200015604496E-2</v>
      </c>
      <c r="P6179" s="326">
        <v>3.8049999624490738E-2</v>
      </c>
      <c r="Q6179" s="142">
        <v>256</v>
      </c>
      <c r="R6179" s="326">
        <v>3.70200015604496E-2</v>
      </c>
      <c r="S6179" s="326">
        <v>3.8049999624490738E-2</v>
      </c>
    </row>
    <row r="6180" spans="1:19" x14ac:dyDescent="0.25">
      <c r="A6180" t="s">
        <v>478</v>
      </c>
      <c r="B6180" t="s">
        <v>311</v>
      </c>
      <c r="C6180" t="s">
        <v>309</v>
      </c>
      <c r="D6180" t="s">
        <v>477</v>
      </c>
      <c r="E6180" t="s">
        <v>334</v>
      </c>
      <c r="F6180" t="s">
        <v>317</v>
      </c>
      <c r="G6180" s="133">
        <v>22</v>
      </c>
      <c r="H6180" t="s">
        <v>477</v>
      </c>
      <c r="I6180" t="s">
        <v>525</v>
      </c>
      <c r="J6180" t="s">
        <v>530</v>
      </c>
      <c r="K6180" s="327">
        <v>2</v>
      </c>
      <c r="L6180" s="326">
        <v>2.989999949932098E-3</v>
      </c>
      <c r="N6180" s="327">
        <v>20</v>
      </c>
      <c r="O6180" s="326">
        <v>2.8899998869746919E-3</v>
      </c>
      <c r="Q6180" s="327">
        <v>20</v>
      </c>
      <c r="R6180" s="326">
        <v>2.8899998869746919E-3</v>
      </c>
      <c r="S6180" s="325"/>
    </row>
    <row r="6181" spans="1:19" x14ac:dyDescent="0.25">
      <c r="A6181" t="s">
        <v>478</v>
      </c>
      <c r="B6181" t="s">
        <v>311</v>
      </c>
      <c r="C6181" t="s">
        <v>309</v>
      </c>
      <c r="D6181" t="s">
        <v>477</v>
      </c>
      <c r="E6181" t="s">
        <v>334</v>
      </c>
      <c r="F6181" t="s">
        <v>317</v>
      </c>
      <c r="G6181" s="133">
        <v>22</v>
      </c>
      <c r="H6181" t="s">
        <v>477</v>
      </c>
      <c r="I6181" t="s">
        <v>525</v>
      </c>
      <c r="J6181" t="s">
        <v>529</v>
      </c>
      <c r="K6181" s="327">
        <v>15</v>
      </c>
      <c r="L6181" s="326">
        <v>2.2420000284910199E-2</v>
      </c>
      <c r="N6181" s="327">
        <v>203</v>
      </c>
      <c r="O6181" s="326">
        <v>2.9360000044107441E-2</v>
      </c>
      <c r="Q6181" s="327">
        <v>203</v>
      </c>
      <c r="R6181" s="326">
        <v>2.9360000044107441E-2</v>
      </c>
      <c r="S6181" s="325"/>
    </row>
    <row r="6182" spans="1:19" x14ac:dyDescent="0.25">
      <c r="A6182" t="s">
        <v>478</v>
      </c>
      <c r="B6182" t="s">
        <v>311</v>
      </c>
      <c r="C6182" t="s">
        <v>309</v>
      </c>
      <c r="D6182" t="s">
        <v>477</v>
      </c>
      <c r="E6182" t="s">
        <v>334</v>
      </c>
      <c r="F6182" t="s">
        <v>317</v>
      </c>
      <c r="G6182" s="133">
        <v>22</v>
      </c>
      <c r="H6182" t="s">
        <v>477</v>
      </c>
      <c r="I6182" t="s">
        <v>525</v>
      </c>
      <c r="J6182" t="s">
        <v>528</v>
      </c>
      <c r="K6182" s="327">
        <v>67</v>
      </c>
      <c r="L6182" s="326">
        <v>0.1001499965786934</v>
      </c>
      <c r="N6182" s="327">
        <v>693</v>
      </c>
      <c r="O6182" s="326">
        <v>0.1002200022339821</v>
      </c>
      <c r="Q6182" s="327">
        <v>693</v>
      </c>
      <c r="R6182" s="326">
        <v>0.1002200022339821</v>
      </c>
      <c r="S6182" s="325"/>
    </row>
    <row r="6183" spans="1:19" x14ac:dyDescent="0.25">
      <c r="A6183" t="s">
        <v>478</v>
      </c>
      <c r="B6183" t="s">
        <v>311</v>
      </c>
      <c r="C6183" t="s">
        <v>309</v>
      </c>
      <c r="D6183" t="s">
        <v>477</v>
      </c>
      <c r="E6183" t="s">
        <v>334</v>
      </c>
      <c r="F6183" t="s">
        <v>317</v>
      </c>
      <c r="G6183">
        <v>22</v>
      </c>
      <c r="H6183" t="s">
        <v>477</v>
      </c>
      <c r="I6183" t="s">
        <v>525</v>
      </c>
      <c r="J6183" t="s">
        <v>527</v>
      </c>
      <c r="K6183" s="142">
        <v>179</v>
      </c>
      <c r="L6183" s="326">
        <v>0.26756000518798828</v>
      </c>
      <c r="N6183" s="142">
        <v>1698</v>
      </c>
      <c r="O6183" s="326">
        <v>0.2455500066280365</v>
      </c>
      <c r="Q6183" s="142">
        <v>1698</v>
      </c>
      <c r="R6183" s="326">
        <v>0.2455500066280365</v>
      </c>
    </row>
    <row r="6184" spans="1:19" x14ac:dyDescent="0.25">
      <c r="A6184" t="s">
        <v>478</v>
      </c>
      <c r="B6184" t="s">
        <v>311</v>
      </c>
      <c r="C6184" t="s">
        <v>309</v>
      </c>
      <c r="D6184" t="s">
        <v>477</v>
      </c>
      <c r="E6184" t="s">
        <v>334</v>
      </c>
      <c r="F6184" t="s">
        <v>317</v>
      </c>
      <c r="G6184" s="133">
        <v>22</v>
      </c>
      <c r="H6184" t="s">
        <v>477</v>
      </c>
      <c r="I6184" t="s">
        <v>525</v>
      </c>
      <c r="J6184" t="s">
        <v>526</v>
      </c>
      <c r="K6184" s="327">
        <v>184</v>
      </c>
      <c r="L6184" s="326">
        <v>0.27504000067710882</v>
      </c>
      <c r="N6184" s="327">
        <v>1758</v>
      </c>
      <c r="O6184" s="326">
        <v>0.25422999262809748</v>
      </c>
      <c r="Q6184" s="327">
        <v>1758</v>
      </c>
      <c r="R6184" s="326">
        <v>0.25422999262809748</v>
      </c>
      <c r="S6184" s="325"/>
    </row>
    <row r="6185" spans="1:19" x14ac:dyDescent="0.25">
      <c r="A6185" t="s">
        <v>478</v>
      </c>
      <c r="B6185" t="s">
        <v>311</v>
      </c>
      <c r="C6185" t="s">
        <v>309</v>
      </c>
      <c r="D6185" t="s">
        <v>477</v>
      </c>
      <c r="E6185" t="s">
        <v>334</v>
      </c>
      <c r="F6185" t="s">
        <v>317</v>
      </c>
      <c r="G6185">
        <v>22</v>
      </c>
      <c r="H6185" t="s">
        <v>477</v>
      </c>
      <c r="I6185" t="s">
        <v>525</v>
      </c>
      <c r="J6185" t="s">
        <v>259</v>
      </c>
      <c r="K6185" s="142">
        <v>129</v>
      </c>
      <c r="L6185" s="326">
        <v>0.1928299963474274</v>
      </c>
      <c r="N6185" s="142">
        <v>1489</v>
      </c>
      <c r="O6185" s="326">
        <v>0.21533000469207761</v>
      </c>
      <c r="Q6185" s="142">
        <v>1489</v>
      </c>
      <c r="R6185" s="326">
        <v>0.21533000469207761</v>
      </c>
    </row>
    <row r="6186" spans="1:19" x14ac:dyDescent="0.25">
      <c r="A6186" t="s">
        <v>478</v>
      </c>
      <c r="B6186" t="s">
        <v>311</v>
      </c>
      <c r="C6186" t="s">
        <v>309</v>
      </c>
      <c r="D6186" t="s">
        <v>477</v>
      </c>
      <c r="E6186" t="s">
        <v>334</v>
      </c>
      <c r="F6186" t="s">
        <v>317</v>
      </c>
      <c r="G6186" s="133">
        <v>22</v>
      </c>
      <c r="H6186" t="s">
        <v>477</v>
      </c>
      <c r="I6186" t="s">
        <v>525</v>
      </c>
      <c r="J6186" t="s">
        <v>260</v>
      </c>
      <c r="K6186" s="327">
        <v>93</v>
      </c>
      <c r="L6186" s="326">
        <v>0.1390099972486496</v>
      </c>
      <c r="N6186" s="327">
        <v>1054</v>
      </c>
      <c r="O6186" s="326">
        <v>0.15241999924182889</v>
      </c>
      <c r="Q6186" s="327">
        <v>1054</v>
      </c>
      <c r="R6186" s="326">
        <v>0.15241999924182889</v>
      </c>
      <c r="S6186" s="325"/>
    </row>
    <row r="6187" spans="1:19" x14ac:dyDescent="0.25">
      <c r="A6187" t="s">
        <v>478</v>
      </c>
      <c r="B6187" t="s">
        <v>311</v>
      </c>
      <c r="C6187" t="s">
        <v>309</v>
      </c>
      <c r="D6187" t="s">
        <v>477</v>
      </c>
      <c r="E6187" t="s">
        <v>334</v>
      </c>
      <c r="F6187" t="s">
        <v>317</v>
      </c>
      <c r="G6187" s="133">
        <v>22</v>
      </c>
      <c r="H6187" t="s">
        <v>477</v>
      </c>
      <c r="I6187" t="s">
        <v>521</v>
      </c>
      <c r="J6187" t="s">
        <v>524</v>
      </c>
      <c r="K6187" s="327">
        <v>558</v>
      </c>
      <c r="L6187" s="326">
        <v>0.83407998085021973</v>
      </c>
      <c r="M6187" s="326">
        <v>0.8532099723815918</v>
      </c>
      <c r="N6187" s="327">
        <v>5853</v>
      </c>
      <c r="O6187" s="326">
        <v>0.84641999006271362</v>
      </c>
      <c r="P6187" s="326">
        <v>0.86994999647140503</v>
      </c>
      <c r="Q6187" s="327">
        <v>5853</v>
      </c>
      <c r="R6187" s="326">
        <v>0.84641999006271362</v>
      </c>
      <c r="S6187" s="325">
        <v>0.86994999647140503</v>
      </c>
    </row>
    <row r="6188" spans="1:19" x14ac:dyDescent="0.25">
      <c r="A6188" t="s">
        <v>478</v>
      </c>
      <c r="B6188" t="s">
        <v>311</v>
      </c>
      <c r="C6188" t="s">
        <v>309</v>
      </c>
      <c r="D6188" t="s">
        <v>477</v>
      </c>
      <c r="E6188" t="s">
        <v>334</v>
      </c>
      <c r="F6188" t="s">
        <v>317</v>
      </c>
      <c r="G6188">
        <v>22</v>
      </c>
      <c r="H6188" t="s">
        <v>477</v>
      </c>
      <c r="I6188" t="s">
        <v>521</v>
      </c>
      <c r="J6188" t="s">
        <v>523</v>
      </c>
      <c r="K6188" s="142">
        <v>60</v>
      </c>
      <c r="L6188" s="326">
        <v>8.968999981880188E-2</v>
      </c>
      <c r="M6188" s="326">
        <v>9.1739997267723083E-2</v>
      </c>
      <c r="N6188" s="142">
        <v>544</v>
      </c>
      <c r="O6188" s="326">
        <v>7.8670002520084381E-2</v>
      </c>
      <c r="P6188" s="326">
        <v>8.0859996378421783E-2</v>
      </c>
      <c r="Q6188" s="142">
        <v>544</v>
      </c>
      <c r="R6188" s="326">
        <v>7.8670002520084381E-2</v>
      </c>
      <c r="S6188" s="326">
        <v>8.0859996378421783E-2</v>
      </c>
    </row>
    <row r="6189" spans="1:19" x14ac:dyDescent="0.25">
      <c r="A6189" t="s">
        <v>478</v>
      </c>
      <c r="B6189" t="s">
        <v>311</v>
      </c>
      <c r="C6189" t="s">
        <v>309</v>
      </c>
      <c r="D6189" t="s">
        <v>477</v>
      </c>
      <c r="E6189" t="s">
        <v>334</v>
      </c>
      <c r="F6189" t="s">
        <v>317</v>
      </c>
      <c r="G6189" s="133">
        <v>22</v>
      </c>
      <c r="H6189" t="s">
        <v>477</v>
      </c>
      <c r="I6189" t="s">
        <v>521</v>
      </c>
      <c r="J6189" t="s">
        <v>522</v>
      </c>
      <c r="K6189" s="327">
        <v>36</v>
      </c>
      <c r="L6189" s="326">
        <v>5.3810000419616699E-2</v>
      </c>
      <c r="M6189" s="326">
        <v>5.5050000548362732E-2</v>
      </c>
      <c r="N6189" s="327">
        <v>331</v>
      </c>
      <c r="O6189" s="326">
        <v>4.7869998961687088E-2</v>
      </c>
      <c r="P6189" s="326">
        <v>4.9199998378753662E-2</v>
      </c>
      <c r="Q6189" s="327">
        <v>331</v>
      </c>
      <c r="R6189" s="326">
        <v>4.7869998961687088E-2</v>
      </c>
      <c r="S6189" s="325">
        <v>4.9199998378753662E-2</v>
      </c>
    </row>
    <row r="6190" spans="1:19" x14ac:dyDescent="0.25">
      <c r="A6190" t="s">
        <v>478</v>
      </c>
      <c r="B6190" t="s">
        <v>311</v>
      </c>
      <c r="C6190" t="s">
        <v>309</v>
      </c>
      <c r="D6190" t="s">
        <v>477</v>
      </c>
      <c r="E6190" t="s">
        <v>334</v>
      </c>
      <c r="F6190" t="s">
        <v>317</v>
      </c>
      <c r="G6190">
        <v>22</v>
      </c>
      <c r="H6190" t="s">
        <v>477</v>
      </c>
      <c r="I6190" t="s">
        <v>521</v>
      </c>
      <c r="J6190" t="s">
        <v>438</v>
      </c>
      <c r="K6190" s="142">
        <v>15</v>
      </c>
      <c r="L6190" s="326">
        <v>2.2420000284910199E-2</v>
      </c>
      <c r="N6190" s="142">
        <v>187</v>
      </c>
      <c r="O6190" s="326">
        <v>2.7039999142289162E-2</v>
      </c>
      <c r="Q6190" s="142">
        <v>187</v>
      </c>
      <c r="R6190" s="326">
        <v>2.7039999142289162E-2</v>
      </c>
    </row>
    <row r="6191" spans="1:19" x14ac:dyDescent="0.25">
      <c r="A6191" t="s">
        <v>478</v>
      </c>
      <c r="B6191" t="s">
        <v>311</v>
      </c>
      <c r="C6191" t="s">
        <v>309</v>
      </c>
      <c r="D6191" t="s">
        <v>477</v>
      </c>
      <c r="E6191" t="s">
        <v>334</v>
      </c>
      <c r="F6191" t="s">
        <v>317</v>
      </c>
      <c r="G6191" s="133">
        <v>22</v>
      </c>
      <c r="H6191" t="s">
        <v>477</v>
      </c>
      <c r="I6191" t="s">
        <v>517</v>
      </c>
      <c r="J6191" t="s">
        <v>520</v>
      </c>
      <c r="K6191" s="327">
        <v>214</v>
      </c>
      <c r="L6191" s="326">
        <v>0.31988000869750982</v>
      </c>
      <c r="N6191" s="327">
        <v>2487</v>
      </c>
      <c r="O6191" s="326">
        <v>0.35964998602867132</v>
      </c>
      <c r="Q6191" s="327">
        <v>2487</v>
      </c>
      <c r="R6191" s="326">
        <v>0.35964998602867132</v>
      </c>
      <c r="S6191" s="325"/>
    </row>
    <row r="6192" spans="1:19" x14ac:dyDescent="0.25">
      <c r="A6192" t="s">
        <v>478</v>
      </c>
      <c r="B6192" t="s">
        <v>311</v>
      </c>
      <c r="C6192" t="s">
        <v>309</v>
      </c>
      <c r="D6192" t="s">
        <v>477</v>
      </c>
      <c r="E6192" t="s">
        <v>334</v>
      </c>
      <c r="F6192" t="s">
        <v>317</v>
      </c>
      <c r="G6192" s="133">
        <v>22</v>
      </c>
      <c r="H6192" t="s">
        <v>477</v>
      </c>
      <c r="I6192" t="s">
        <v>517</v>
      </c>
      <c r="J6192" t="s">
        <v>519</v>
      </c>
      <c r="K6192" s="327">
        <v>193</v>
      </c>
      <c r="L6192" s="326">
        <v>0.28848999738693237</v>
      </c>
      <c r="N6192" s="327">
        <v>1951</v>
      </c>
      <c r="O6192" s="326">
        <v>0.28213998675346369</v>
      </c>
      <c r="Q6192" s="327">
        <v>1951</v>
      </c>
      <c r="R6192" s="326">
        <v>0.28213998675346369</v>
      </c>
      <c r="S6192" s="325"/>
    </row>
    <row r="6193" spans="1:19" x14ac:dyDescent="0.25">
      <c r="A6193" t="s">
        <v>478</v>
      </c>
      <c r="B6193" t="s">
        <v>311</v>
      </c>
      <c r="C6193" t="s">
        <v>309</v>
      </c>
      <c r="D6193" t="s">
        <v>477</v>
      </c>
      <c r="E6193" t="s">
        <v>334</v>
      </c>
      <c r="F6193" t="s">
        <v>317</v>
      </c>
      <c r="G6193">
        <v>22</v>
      </c>
      <c r="H6193" t="s">
        <v>477</v>
      </c>
      <c r="I6193" t="s">
        <v>517</v>
      </c>
      <c r="J6193" t="s">
        <v>518</v>
      </c>
      <c r="K6193" s="142">
        <v>262</v>
      </c>
      <c r="L6193" s="326">
        <v>0.39162999391555792</v>
      </c>
      <c r="N6193" s="142">
        <v>2477</v>
      </c>
      <c r="O6193" s="326">
        <v>0.3582099974155426</v>
      </c>
      <c r="Q6193" s="142">
        <v>2477</v>
      </c>
      <c r="R6193" s="326">
        <v>0.3582099974155426</v>
      </c>
    </row>
    <row r="6194" spans="1:19" x14ac:dyDescent="0.25">
      <c r="A6194" t="s">
        <v>478</v>
      </c>
      <c r="B6194" t="s">
        <v>311</v>
      </c>
      <c r="C6194" t="s">
        <v>309</v>
      </c>
      <c r="D6194" t="s">
        <v>477</v>
      </c>
      <c r="E6194" t="s">
        <v>334</v>
      </c>
      <c r="F6194" t="s">
        <v>317</v>
      </c>
      <c r="G6194" s="133">
        <v>22</v>
      </c>
      <c r="H6194" t="s">
        <v>477</v>
      </c>
      <c r="I6194" t="s">
        <v>513</v>
      </c>
      <c r="J6194" t="s">
        <v>516</v>
      </c>
      <c r="K6194" s="327">
        <v>25</v>
      </c>
      <c r="L6194" s="326">
        <v>3.7370000034570687E-2</v>
      </c>
      <c r="M6194" s="326">
        <v>3.8460001349449158E-2</v>
      </c>
      <c r="N6194" s="327">
        <v>235</v>
      </c>
      <c r="O6194" s="326">
        <v>3.3980000764131553E-2</v>
      </c>
      <c r="P6194" s="326">
        <v>3.8890000432729721E-2</v>
      </c>
      <c r="Q6194" s="327">
        <v>235</v>
      </c>
      <c r="R6194" s="326">
        <v>3.3980000764131553E-2</v>
      </c>
      <c r="S6194" s="325">
        <v>3.8890000432729721E-2</v>
      </c>
    </row>
    <row r="6195" spans="1:19" x14ac:dyDescent="0.25">
      <c r="A6195" t="s">
        <v>478</v>
      </c>
      <c r="B6195" t="s">
        <v>311</v>
      </c>
      <c r="C6195" t="s">
        <v>309</v>
      </c>
      <c r="D6195" t="s">
        <v>477</v>
      </c>
      <c r="E6195" t="s">
        <v>334</v>
      </c>
      <c r="F6195" t="s">
        <v>317</v>
      </c>
      <c r="G6195" s="133">
        <v>22</v>
      </c>
      <c r="H6195" t="s">
        <v>477</v>
      </c>
      <c r="I6195" t="s">
        <v>513</v>
      </c>
      <c r="J6195" t="s">
        <v>515</v>
      </c>
      <c r="K6195" s="327">
        <v>76</v>
      </c>
      <c r="L6195" s="326">
        <v>0.1136000007390976</v>
      </c>
      <c r="M6195" s="326">
        <v>0.1169200018048286</v>
      </c>
      <c r="N6195" s="327">
        <v>676</v>
      </c>
      <c r="O6195" s="326">
        <v>9.7759999334812164E-2</v>
      </c>
      <c r="P6195" s="326">
        <v>0.1118599995970726</v>
      </c>
      <c r="Q6195" s="327">
        <v>676</v>
      </c>
      <c r="R6195" s="326">
        <v>9.7759999334812164E-2</v>
      </c>
      <c r="S6195" s="325">
        <v>0.1118599995970726</v>
      </c>
    </row>
    <row r="6196" spans="1:19" x14ac:dyDescent="0.25">
      <c r="A6196" t="s">
        <v>478</v>
      </c>
      <c r="B6196" t="s">
        <v>311</v>
      </c>
      <c r="C6196" t="s">
        <v>309</v>
      </c>
      <c r="D6196" t="s">
        <v>477</v>
      </c>
      <c r="E6196" t="s">
        <v>334</v>
      </c>
      <c r="F6196" t="s">
        <v>317</v>
      </c>
      <c r="G6196" s="133">
        <v>22</v>
      </c>
      <c r="H6196" t="s">
        <v>477</v>
      </c>
      <c r="I6196" t="s">
        <v>513</v>
      </c>
      <c r="J6196" t="s">
        <v>514</v>
      </c>
      <c r="K6196" s="327">
        <v>549</v>
      </c>
      <c r="L6196" s="326">
        <v>0.82063001394271851</v>
      </c>
      <c r="M6196" s="326">
        <v>0.8446199893951416</v>
      </c>
      <c r="N6196" s="327">
        <v>5132</v>
      </c>
      <c r="O6196" s="326">
        <v>0.74215000867843628</v>
      </c>
      <c r="P6196" s="326">
        <v>0.84925001859664917</v>
      </c>
      <c r="Q6196" s="327">
        <v>5132</v>
      </c>
      <c r="R6196" s="326">
        <v>0.74215000867843628</v>
      </c>
      <c r="S6196" s="325">
        <v>0.84925001859664917</v>
      </c>
    </row>
    <row r="6197" spans="1:19" x14ac:dyDescent="0.25">
      <c r="A6197" t="s">
        <v>478</v>
      </c>
      <c r="B6197" t="s">
        <v>311</v>
      </c>
      <c r="C6197" t="s">
        <v>309</v>
      </c>
      <c r="D6197" t="s">
        <v>477</v>
      </c>
      <c r="E6197" t="s">
        <v>334</v>
      </c>
      <c r="F6197" t="s">
        <v>317</v>
      </c>
      <c r="G6197" s="133">
        <v>22</v>
      </c>
      <c r="H6197" t="s">
        <v>477</v>
      </c>
      <c r="I6197" t="s">
        <v>513</v>
      </c>
      <c r="J6197" t="s">
        <v>512</v>
      </c>
      <c r="K6197" s="327">
        <v>19</v>
      </c>
      <c r="L6197" s="326">
        <v>2.8400000184774399E-2</v>
      </c>
      <c r="N6197" s="327">
        <v>872</v>
      </c>
      <c r="O6197" s="326">
        <v>0.12610000371932981</v>
      </c>
      <c r="Q6197" s="327">
        <v>872</v>
      </c>
      <c r="R6197" s="326">
        <v>0.12610000371932981</v>
      </c>
      <c r="S6197" s="325"/>
    </row>
    <row r="6198" spans="1:19" x14ac:dyDescent="0.25">
      <c r="A6198" t="s">
        <v>478</v>
      </c>
      <c r="B6198" t="s">
        <v>311</v>
      </c>
      <c r="C6198" t="s">
        <v>309</v>
      </c>
      <c r="D6198" t="s">
        <v>477</v>
      </c>
      <c r="E6198" t="s">
        <v>334</v>
      </c>
      <c r="F6198" t="s">
        <v>317</v>
      </c>
      <c r="G6198" s="133">
        <v>22</v>
      </c>
      <c r="H6198" t="s">
        <v>477</v>
      </c>
      <c r="I6198" t="s">
        <v>575</v>
      </c>
      <c r="J6198" t="s">
        <v>438</v>
      </c>
      <c r="K6198" s="327">
        <v>669</v>
      </c>
      <c r="L6198" s="326">
        <v>1</v>
      </c>
      <c r="N6198" s="327">
        <v>6915</v>
      </c>
      <c r="O6198" s="326">
        <v>1</v>
      </c>
      <c r="Q6198" s="327">
        <v>6915</v>
      </c>
      <c r="R6198" s="326">
        <v>1</v>
      </c>
      <c r="S6198" s="325"/>
    </row>
    <row r="6199" spans="1:19" x14ac:dyDescent="0.25">
      <c r="A6199" t="s">
        <v>478</v>
      </c>
      <c r="B6199" t="s">
        <v>311</v>
      </c>
      <c r="C6199" t="s">
        <v>309</v>
      </c>
      <c r="D6199" t="s">
        <v>477</v>
      </c>
      <c r="E6199" t="s">
        <v>334</v>
      </c>
      <c r="F6199" t="s">
        <v>317</v>
      </c>
      <c r="G6199" s="133">
        <v>22</v>
      </c>
      <c r="H6199" t="s">
        <v>477</v>
      </c>
      <c r="I6199" t="s">
        <v>576</v>
      </c>
      <c r="J6199" t="s">
        <v>486</v>
      </c>
      <c r="K6199" s="327">
        <v>2</v>
      </c>
      <c r="L6199" s="326">
        <v>2.989999949932098E-3</v>
      </c>
      <c r="M6199" s="326">
        <v>3.0199999455362558E-3</v>
      </c>
      <c r="N6199" s="327">
        <v>54</v>
      </c>
      <c r="O6199" s="326">
        <v>7.8099998645484447E-3</v>
      </c>
      <c r="P6199" s="326">
        <v>7.969999685883522E-3</v>
      </c>
      <c r="Q6199" s="327">
        <v>54</v>
      </c>
      <c r="R6199" s="326">
        <v>7.8099998645484447E-3</v>
      </c>
      <c r="S6199" s="325">
        <v>7.969999685883522E-3</v>
      </c>
    </row>
    <row r="6200" spans="1:19" x14ac:dyDescent="0.25">
      <c r="A6200" t="s">
        <v>478</v>
      </c>
      <c r="B6200" t="s">
        <v>311</v>
      </c>
      <c r="C6200" t="s">
        <v>309</v>
      </c>
      <c r="D6200" t="s">
        <v>477</v>
      </c>
      <c r="E6200" t="s">
        <v>334</v>
      </c>
      <c r="F6200" t="s">
        <v>317</v>
      </c>
      <c r="G6200" s="133">
        <v>22</v>
      </c>
      <c r="H6200" t="s">
        <v>477</v>
      </c>
      <c r="I6200" t="s">
        <v>576</v>
      </c>
      <c r="J6200" t="s">
        <v>485</v>
      </c>
      <c r="K6200" s="327">
        <v>349</v>
      </c>
      <c r="L6200" s="326">
        <v>0.52166998386383057</v>
      </c>
      <c r="M6200" s="326">
        <v>0.52640002965927124</v>
      </c>
      <c r="N6200" s="327">
        <v>3898</v>
      </c>
      <c r="O6200" s="326">
        <v>0.56370002031326294</v>
      </c>
      <c r="P6200" s="326">
        <v>0.57560998201370239</v>
      </c>
      <c r="Q6200" s="327">
        <v>3898</v>
      </c>
      <c r="R6200" s="326">
        <v>0.56370002031326294</v>
      </c>
      <c r="S6200" s="325">
        <v>0.57560998201370239</v>
      </c>
    </row>
    <row r="6201" spans="1:19" x14ac:dyDescent="0.25">
      <c r="A6201" t="s">
        <v>478</v>
      </c>
      <c r="B6201" t="s">
        <v>311</v>
      </c>
      <c r="C6201" t="s">
        <v>309</v>
      </c>
      <c r="D6201" t="s">
        <v>477</v>
      </c>
      <c r="E6201" t="s">
        <v>334</v>
      </c>
      <c r="F6201" t="s">
        <v>317</v>
      </c>
      <c r="G6201" s="133">
        <v>22</v>
      </c>
      <c r="H6201" t="s">
        <v>477</v>
      </c>
      <c r="I6201" t="s">
        <v>576</v>
      </c>
      <c r="J6201" t="s">
        <v>579</v>
      </c>
      <c r="K6201" s="327">
        <v>25</v>
      </c>
      <c r="L6201" s="326">
        <v>3.7370000034570687E-2</v>
      </c>
      <c r="M6201" s="326">
        <v>3.7709999829530723E-2</v>
      </c>
      <c r="N6201" s="327">
        <v>321</v>
      </c>
      <c r="O6201" s="326">
        <v>4.6420000493526459E-2</v>
      </c>
      <c r="P6201" s="326">
        <v>4.7400001436471939E-2</v>
      </c>
      <c r="Q6201" s="327">
        <v>321</v>
      </c>
      <c r="R6201" s="326">
        <v>4.6420000493526459E-2</v>
      </c>
      <c r="S6201" s="325">
        <v>4.7400001436471939E-2</v>
      </c>
    </row>
    <row r="6202" spans="1:19" x14ac:dyDescent="0.25">
      <c r="A6202" t="s">
        <v>478</v>
      </c>
      <c r="B6202" t="s">
        <v>311</v>
      </c>
      <c r="C6202" t="s">
        <v>309</v>
      </c>
      <c r="D6202" t="s">
        <v>477</v>
      </c>
      <c r="E6202" t="s">
        <v>334</v>
      </c>
      <c r="F6202" t="s">
        <v>317</v>
      </c>
      <c r="G6202">
        <v>22</v>
      </c>
      <c r="H6202" t="s">
        <v>477</v>
      </c>
      <c r="I6202" t="s">
        <v>576</v>
      </c>
      <c r="J6202" t="s">
        <v>483</v>
      </c>
      <c r="K6202" s="142">
        <v>287</v>
      </c>
      <c r="L6202" s="326">
        <v>0.42899999022483831</v>
      </c>
      <c r="M6202" s="326">
        <v>0.43288001418113708</v>
      </c>
      <c r="N6202" s="142">
        <v>2499</v>
      </c>
      <c r="O6202" s="326">
        <v>0.36138999462127691</v>
      </c>
      <c r="P6202" s="326">
        <v>0.36901998519897461</v>
      </c>
      <c r="Q6202" s="142">
        <v>2499</v>
      </c>
      <c r="R6202" s="326">
        <v>0.36138999462127691</v>
      </c>
      <c r="S6202" s="326">
        <v>0.36901998519897461</v>
      </c>
    </row>
    <row r="6203" spans="1:19" x14ac:dyDescent="0.25">
      <c r="A6203" t="s">
        <v>478</v>
      </c>
      <c r="B6203" t="s">
        <v>311</v>
      </c>
      <c r="C6203" t="s">
        <v>309</v>
      </c>
      <c r="D6203" t="s">
        <v>477</v>
      </c>
      <c r="E6203" t="s">
        <v>334</v>
      </c>
      <c r="F6203" t="s">
        <v>317</v>
      </c>
      <c r="G6203" s="133">
        <v>22</v>
      </c>
      <c r="H6203" t="s">
        <v>477</v>
      </c>
      <c r="I6203" t="s">
        <v>576</v>
      </c>
      <c r="J6203" t="s">
        <v>438</v>
      </c>
      <c r="K6203" s="327">
        <v>6</v>
      </c>
      <c r="L6203" s="326">
        <v>8.9699998497962952E-3</v>
      </c>
      <c r="N6203" s="327">
        <v>143</v>
      </c>
      <c r="O6203" s="326">
        <v>2.0679999142885212E-2</v>
      </c>
      <c r="Q6203" s="327">
        <v>143</v>
      </c>
      <c r="R6203" s="326">
        <v>2.0679999142885212E-2</v>
      </c>
      <c r="S6203" s="325"/>
    </row>
    <row r="6204" spans="1:19" x14ac:dyDescent="0.25">
      <c r="A6204" t="s">
        <v>478</v>
      </c>
      <c r="B6204" t="s">
        <v>311</v>
      </c>
      <c r="C6204" t="s">
        <v>309</v>
      </c>
      <c r="D6204" t="s">
        <v>477</v>
      </c>
      <c r="E6204" t="s">
        <v>334</v>
      </c>
      <c r="F6204" t="s">
        <v>317</v>
      </c>
      <c r="G6204" s="133">
        <v>22</v>
      </c>
      <c r="H6204" t="s">
        <v>477</v>
      </c>
      <c r="I6204" t="s">
        <v>504</v>
      </c>
      <c r="J6204" t="s">
        <v>506</v>
      </c>
      <c r="K6204" s="327">
        <v>19</v>
      </c>
      <c r="L6204" s="326">
        <v>2.8400000184774399E-2</v>
      </c>
      <c r="N6204" s="327">
        <v>872</v>
      </c>
      <c r="O6204" s="326">
        <v>0.12610000371932981</v>
      </c>
      <c r="Q6204" s="327">
        <v>872</v>
      </c>
      <c r="R6204" s="326">
        <v>0.12610000371932981</v>
      </c>
      <c r="S6204" s="325"/>
    </row>
    <row r="6205" spans="1:19" x14ac:dyDescent="0.25">
      <c r="A6205" t="s">
        <v>478</v>
      </c>
      <c r="B6205" t="s">
        <v>311</v>
      </c>
      <c r="C6205" t="s">
        <v>309</v>
      </c>
      <c r="D6205" t="s">
        <v>477</v>
      </c>
      <c r="E6205" t="s">
        <v>334</v>
      </c>
      <c r="F6205" t="s">
        <v>317</v>
      </c>
      <c r="G6205" s="133">
        <v>22</v>
      </c>
      <c r="H6205" t="s">
        <v>477</v>
      </c>
      <c r="I6205" t="s">
        <v>504</v>
      </c>
      <c r="J6205" t="s">
        <v>424</v>
      </c>
      <c r="K6205" s="327">
        <v>76</v>
      </c>
      <c r="L6205" s="326">
        <v>0.1136000007390976</v>
      </c>
      <c r="M6205" s="326">
        <v>0.1169200018048286</v>
      </c>
      <c r="N6205" s="327">
        <v>676</v>
      </c>
      <c r="O6205" s="326">
        <v>9.7759999334812164E-2</v>
      </c>
      <c r="P6205" s="326">
        <v>0.1118599995970726</v>
      </c>
      <c r="Q6205" s="327">
        <v>676</v>
      </c>
      <c r="R6205" s="326">
        <v>9.7759999334812164E-2</v>
      </c>
      <c r="S6205" s="325">
        <v>0.1118599995970726</v>
      </c>
    </row>
    <row r="6206" spans="1:19" x14ac:dyDescent="0.25">
      <c r="A6206" t="s">
        <v>478</v>
      </c>
      <c r="B6206" t="s">
        <v>311</v>
      </c>
      <c r="C6206" t="s">
        <v>309</v>
      </c>
      <c r="D6206" t="s">
        <v>477</v>
      </c>
      <c r="E6206" t="s">
        <v>334</v>
      </c>
      <c r="F6206" t="s">
        <v>317</v>
      </c>
      <c r="G6206" s="133">
        <v>22</v>
      </c>
      <c r="H6206" t="s">
        <v>477</v>
      </c>
      <c r="I6206" t="s">
        <v>504</v>
      </c>
      <c r="J6206" t="s">
        <v>455</v>
      </c>
      <c r="K6206" s="327">
        <v>247</v>
      </c>
      <c r="L6206" s="326">
        <v>0.36921000480651861</v>
      </c>
      <c r="M6206" s="326">
        <v>0.37999999523162842</v>
      </c>
      <c r="N6206" s="327">
        <v>2322</v>
      </c>
      <c r="O6206" s="326">
        <v>0.3357900083065033</v>
      </c>
      <c r="P6206" s="326">
        <v>0.3842499852180481</v>
      </c>
      <c r="Q6206" s="327">
        <v>2322</v>
      </c>
      <c r="R6206" s="326">
        <v>0.3357900083065033</v>
      </c>
      <c r="S6206" s="325">
        <v>0.3842499852180481</v>
      </c>
    </row>
    <row r="6207" spans="1:19" x14ac:dyDescent="0.25">
      <c r="A6207" t="s">
        <v>478</v>
      </c>
      <c r="B6207" t="s">
        <v>311</v>
      </c>
      <c r="C6207" t="s">
        <v>309</v>
      </c>
      <c r="D6207" t="s">
        <v>477</v>
      </c>
      <c r="E6207" t="s">
        <v>334</v>
      </c>
      <c r="F6207" t="s">
        <v>317</v>
      </c>
      <c r="G6207" s="133">
        <v>22</v>
      </c>
      <c r="H6207" t="s">
        <v>477</v>
      </c>
      <c r="I6207" t="s">
        <v>504</v>
      </c>
      <c r="J6207" t="s">
        <v>505</v>
      </c>
      <c r="K6207" s="327">
        <v>262</v>
      </c>
      <c r="L6207" s="326">
        <v>0.39162999391555792</v>
      </c>
      <c r="M6207" s="326">
        <v>0.40307998657226563</v>
      </c>
      <c r="N6207" s="327">
        <v>2443</v>
      </c>
      <c r="O6207" s="326">
        <v>0.35328999161720281</v>
      </c>
      <c r="P6207" s="326">
        <v>0.4042699933052063</v>
      </c>
      <c r="Q6207" s="327">
        <v>2443</v>
      </c>
      <c r="R6207" s="326">
        <v>0.35328999161720281</v>
      </c>
      <c r="S6207" s="325">
        <v>0.4042699933052063</v>
      </c>
    </row>
    <row r="6208" spans="1:19" x14ac:dyDescent="0.25">
      <c r="A6208" t="s">
        <v>478</v>
      </c>
      <c r="B6208" t="s">
        <v>311</v>
      </c>
      <c r="C6208" t="s">
        <v>309</v>
      </c>
      <c r="D6208" t="s">
        <v>477</v>
      </c>
      <c r="E6208" t="s">
        <v>334</v>
      </c>
      <c r="F6208" t="s">
        <v>317</v>
      </c>
      <c r="G6208" s="133">
        <v>22</v>
      </c>
      <c r="H6208" t="s">
        <v>477</v>
      </c>
      <c r="I6208" t="s">
        <v>504</v>
      </c>
      <c r="J6208" t="s">
        <v>503</v>
      </c>
      <c r="K6208" s="327">
        <v>65</v>
      </c>
      <c r="L6208" s="326">
        <v>9.7159996628761292E-2</v>
      </c>
      <c r="M6208" s="326">
        <v>0.10000000149011611</v>
      </c>
      <c r="N6208" s="327">
        <v>602</v>
      </c>
      <c r="O6208" s="326">
        <v>8.7059997022151947E-2</v>
      </c>
      <c r="P6208" s="326">
        <v>9.9619999527931213E-2</v>
      </c>
      <c r="Q6208" s="327">
        <v>602</v>
      </c>
      <c r="R6208" s="326">
        <v>8.7059997022151947E-2</v>
      </c>
      <c r="S6208" s="325">
        <v>9.9619999527931213E-2</v>
      </c>
    </row>
    <row r="6209" spans="1:19" x14ac:dyDescent="0.25">
      <c r="A6209" t="s">
        <v>478</v>
      </c>
      <c r="B6209" t="s">
        <v>311</v>
      </c>
      <c r="C6209" t="s">
        <v>309</v>
      </c>
      <c r="D6209" t="s">
        <v>477</v>
      </c>
      <c r="E6209" t="s">
        <v>334</v>
      </c>
      <c r="F6209" t="s">
        <v>317</v>
      </c>
      <c r="G6209">
        <v>22</v>
      </c>
      <c r="H6209" t="s">
        <v>477</v>
      </c>
      <c r="I6209" t="s">
        <v>501</v>
      </c>
      <c r="J6209" t="s">
        <v>502</v>
      </c>
      <c r="K6209" s="142">
        <v>19</v>
      </c>
      <c r="L6209" s="326">
        <v>2.8400000184774399E-2</v>
      </c>
      <c r="N6209" s="142">
        <v>872</v>
      </c>
      <c r="O6209" s="326">
        <v>0.12610000371932981</v>
      </c>
      <c r="Q6209" s="142">
        <v>872</v>
      </c>
      <c r="R6209" s="326">
        <v>0.12610000371932981</v>
      </c>
    </row>
    <row r="6210" spans="1:19" x14ac:dyDescent="0.25">
      <c r="A6210" t="s">
        <v>478</v>
      </c>
      <c r="B6210" t="s">
        <v>311</v>
      </c>
      <c r="C6210" t="s">
        <v>309</v>
      </c>
      <c r="D6210" t="s">
        <v>477</v>
      </c>
      <c r="E6210" t="s">
        <v>334</v>
      </c>
      <c r="F6210" t="s">
        <v>317</v>
      </c>
      <c r="G6210" s="133">
        <v>22</v>
      </c>
      <c r="H6210" t="s">
        <v>477</v>
      </c>
      <c r="I6210" t="s">
        <v>501</v>
      </c>
      <c r="J6210" t="s">
        <v>500</v>
      </c>
      <c r="K6210" s="327">
        <v>650</v>
      </c>
      <c r="L6210" s="326">
        <v>0.9715999960899353</v>
      </c>
      <c r="M6210" s="326">
        <v>1</v>
      </c>
      <c r="N6210" s="327">
        <v>6043</v>
      </c>
      <c r="O6210" s="326">
        <v>0.87389999628067017</v>
      </c>
      <c r="P6210" s="326">
        <v>1</v>
      </c>
      <c r="Q6210" s="327">
        <v>6043</v>
      </c>
      <c r="R6210" s="326">
        <v>0.87389999628067017</v>
      </c>
      <c r="S6210" s="325">
        <v>1</v>
      </c>
    </row>
    <row r="6211" spans="1:19" x14ac:dyDescent="0.25">
      <c r="A6211" t="s">
        <v>478</v>
      </c>
      <c r="B6211" t="s">
        <v>311</v>
      </c>
      <c r="C6211" t="s">
        <v>309</v>
      </c>
      <c r="D6211" t="s">
        <v>477</v>
      </c>
      <c r="E6211" t="s">
        <v>334</v>
      </c>
      <c r="F6211" t="s">
        <v>317</v>
      </c>
      <c r="G6211" s="133">
        <v>22</v>
      </c>
      <c r="H6211" t="s">
        <v>477</v>
      </c>
      <c r="I6211" t="s">
        <v>577</v>
      </c>
      <c r="J6211" t="s">
        <v>493</v>
      </c>
      <c r="K6211" s="327">
        <v>281</v>
      </c>
      <c r="L6211" s="326">
        <v>0.42002999782562261</v>
      </c>
      <c r="N6211" s="327">
        <v>5360</v>
      </c>
      <c r="O6211" s="326">
        <v>0.77512997388839722</v>
      </c>
      <c r="Q6211" s="327">
        <v>5360</v>
      </c>
      <c r="R6211" s="326">
        <v>0.77512997388839722</v>
      </c>
      <c r="S6211" s="325"/>
    </row>
    <row r="6212" spans="1:19" x14ac:dyDescent="0.25">
      <c r="A6212" t="s">
        <v>478</v>
      </c>
      <c r="B6212" t="s">
        <v>311</v>
      </c>
      <c r="C6212" t="s">
        <v>309</v>
      </c>
      <c r="D6212" t="s">
        <v>477</v>
      </c>
      <c r="E6212" t="s">
        <v>334</v>
      </c>
      <c r="F6212" t="s">
        <v>317</v>
      </c>
      <c r="G6212" s="133">
        <v>22</v>
      </c>
      <c r="H6212" t="s">
        <v>477</v>
      </c>
      <c r="I6212" t="s">
        <v>577</v>
      </c>
      <c r="J6212" t="s">
        <v>492</v>
      </c>
      <c r="K6212" s="327">
        <v>297</v>
      </c>
      <c r="L6212" s="326">
        <v>0.44394999742507929</v>
      </c>
      <c r="M6212" s="326">
        <v>0.76546001434326172</v>
      </c>
      <c r="N6212" s="327">
        <v>1144</v>
      </c>
      <c r="O6212" s="326">
        <v>0.16543999314308169</v>
      </c>
      <c r="P6212" s="326">
        <v>0.73568999767303467</v>
      </c>
      <c r="Q6212" s="327">
        <v>1144</v>
      </c>
      <c r="R6212" s="326">
        <v>0.16543999314308169</v>
      </c>
      <c r="S6212" s="325">
        <v>0.73568999767303467</v>
      </c>
    </row>
    <row r="6213" spans="1:19" x14ac:dyDescent="0.25">
      <c r="A6213" t="s">
        <v>478</v>
      </c>
      <c r="B6213" t="s">
        <v>311</v>
      </c>
      <c r="C6213" t="s">
        <v>309</v>
      </c>
      <c r="D6213" t="s">
        <v>477</v>
      </c>
      <c r="E6213" t="s">
        <v>334</v>
      </c>
      <c r="F6213" t="s">
        <v>317</v>
      </c>
      <c r="G6213">
        <v>22</v>
      </c>
      <c r="H6213" t="s">
        <v>477</v>
      </c>
      <c r="I6213" t="s">
        <v>577</v>
      </c>
      <c r="J6213" t="s">
        <v>491</v>
      </c>
      <c r="K6213" s="142">
        <v>53</v>
      </c>
      <c r="L6213" s="326">
        <v>7.9219996929168701E-2</v>
      </c>
      <c r="M6213" s="326">
        <v>0.1366000026464462</v>
      </c>
      <c r="N6213" s="142">
        <v>242</v>
      </c>
      <c r="O6213" s="326">
        <v>3.5000000149011612E-2</v>
      </c>
      <c r="P6213" s="326">
        <v>0.15563000738620761</v>
      </c>
      <c r="Q6213" s="142">
        <v>242</v>
      </c>
      <c r="R6213" s="326">
        <v>3.5000000149011612E-2</v>
      </c>
      <c r="S6213" s="326">
        <v>0.15563000738620761</v>
      </c>
    </row>
    <row r="6214" spans="1:19" x14ac:dyDescent="0.25">
      <c r="A6214" t="s">
        <v>478</v>
      </c>
      <c r="B6214" t="s">
        <v>311</v>
      </c>
      <c r="C6214" t="s">
        <v>309</v>
      </c>
      <c r="D6214" t="s">
        <v>477</v>
      </c>
      <c r="E6214" t="s">
        <v>334</v>
      </c>
      <c r="F6214" t="s">
        <v>317</v>
      </c>
      <c r="G6214" s="133">
        <v>22</v>
      </c>
      <c r="H6214" t="s">
        <v>477</v>
      </c>
      <c r="I6214" t="s">
        <v>577</v>
      </c>
      <c r="J6214" t="s">
        <v>490</v>
      </c>
      <c r="K6214" s="327">
        <v>16</v>
      </c>
      <c r="L6214" s="326">
        <v>2.3919999599456791E-2</v>
      </c>
      <c r="M6214" s="326">
        <v>4.1239999234676361E-2</v>
      </c>
      <c r="N6214" s="327">
        <v>88</v>
      </c>
      <c r="O6214" s="326">
        <v>1.272999960929155E-2</v>
      </c>
      <c r="P6214" s="326">
        <v>5.6589998304843903E-2</v>
      </c>
      <c r="Q6214" s="327">
        <v>88</v>
      </c>
      <c r="R6214" s="326">
        <v>1.272999960929155E-2</v>
      </c>
      <c r="S6214" s="325">
        <v>5.6589998304843903E-2</v>
      </c>
    </row>
    <row r="6215" spans="1:19" x14ac:dyDescent="0.25">
      <c r="A6215" t="s">
        <v>478</v>
      </c>
      <c r="B6215" t="s">
        <v>311</v>
      </c>
      <c r="C6215" t="s">
        <v>309</v>
      </c>
      <c r="D6215" t="s">
        <v>477</v>
      </c>
      <c r="E6215" t="s">
        <v>334</v>
      </c>
      <c r="F6215" t="s">
        <v>317</v>
      </c>
      <c r="G6215" s="133">
        <v>22</v>
      </c>
      <c r="H6215" t="s">
        <v>477</v>
      </c>
      <c r="I6215" t="s">
        <v>577</v>
      </c>
      <c r="J6215" t="s">
        <v>489</v>
      </c>
      <c r="K6215" s="327">
        <v>14</v>
      </c>
      <c r="L6215" s="326">
        <v>2.0929999649524689E-2</v>
      </c>
      <c r="M6215" s="326">
        <v>3.6079999059438712E-2</v>
      </c>
      <c r="N6215" s="327">
        <v>58</v>
      </c>
      <c r="O6215" s="326">
        <v>8.3900000900030136E-3</v>
      </c>
      <c r="P6215" s="326">
        <v>3.7300001829862588E-2</v>
      </c>
      <c r="Q6215" s="327">
        <v>58</v>
      </c>
      <c r="R6215" s="326">
        <v>8.3900000900030136E-3</v>
      </c>
      <c r="S6215" s="325">
        <v>3.7300001829862588E-2</v>
      </c>
    </row>
    <row r="6216" spans="1:19" x14ac:dyDescent="0.25">
      <c r="A6216" t="s">
        <v>478</v>
      </c>
      <c r="B6216" t="s">
        <v>311</v>
      </c>
      <c r="C6216" t="s">
        <v>309</v>
      </c>
      <c r="D6216" t="s">
        <v>477</v>
      </c>
      <c r="E6216" t="s">
        <v>334</v>
      </c>
      <c r="F6216" t="s">
        <v>317</v>
      </c>
      <c r="G6216" s="133">
        <v>22</v>
      </c>
      <c r="H6216" t="s">
        <v>477</v>
      </c>
      <c r="I6216" t="s">
        <v>577</v>
      </c>
      <c r="J6216" t="s">
        <v>488</v>
      </c>
      <c r="K6216" s="327">
        <v>8</v>
      </c>
      <c r="L6216" s="326">
        <v>1.195999979972839E-2</v>
      </c>
      <c r="M6216" s="326">
        <v>2.0619999617338181E-2</v>
      </c>
      <c r="N6216" s="327">
        <v>23</v>
      </c>
      <c r="O6216" s="326">
        <v>3.329999977722764E-3</v>
      </c>
      <c r="P6216" s="326">
        <v>1.47900003939867E-2</v>
      </c>
      <c r="Q6216" s="327">
        <v>23</v>
      </c>
      <c r="R6216" s="326">
        <v>3.329999977722764E-3</v>
      </c>
      <c r="S6216" s="325">
        <v>1.47900003939867E-2</v>
      </c>
    </row>
    <row r="6217" spans="1:19" x14ac:dyDescent="0.25">
      <c r="A6217" t="s">
        <v>478</v>
      </c>
      <c r="B6217" t="s">
        <v>311</v>
      </c>
      <c r="C6217" t="s">
        <v>309</v>
      </c>
      <c r="D6217" t="s">
        <v>477</v>
      </c>
      <c r="E6217" t="s">
        <v>334</v>
      </c>
      <c r="F6217" t="s">
        <v>317</v>
      </c>
      <c r="G6217" s="133">
        <v>22</v>
      </c>
      <c r="H6217" t="s">
        <v>477</v>
      </c>
      <c r="I6217" t="s">
        <v>499</v>
      </c>
      <c r="J6217" t="s">
        <v>261</v>
      </c>
      <c r="K6217" s="327">
        <v>667</v>
      </c>
      <c r="L6217" s="326">
        <v>0.9970099925994873</v>
      </c>
      <c r="N6217" s="327">
        <v>6870</v>
      </c>
      <c r="O6217" s="326">
        <v>0.99348998069763184</v>
      </c>
      <c r="Q6217" s="327">
        <v>6870</v>
      </c>
      <c r="R6217" s="326">
        <v>0.99348998069763184</v>
      </c>
      <c r="S6217" s="325"/>
    </row>
    <row r="6218" spans="1:19" x14ac:dyDescent="0.25">
      <c r="A6218" t="s">
        <v>478</v>
      </c>
      <c r="B6218" t="s">
        <v>311</v>
      </c>
      <c r="C6218" t="s">
        <v>309</v>
      </c>
      <c r="D6218" t="s">
        <v>477</v>
      </c>
      <c r="E6218" t="s">
        <v>334</v>
      </c>
      <c r="F6218" t="s">
        <v>317</v>
      </c>
      <c r="G6218" s="133">
        <v>22</v>
      </c>
      <c r="H6218" t="s">
        <v>477</v>
      </c>
      <c r="I6218" t="s">
        <v>499</v>
      </c>
      <c r="J6218" t="s">
        <v>262</v>
      </c>
      <c r="K6218" s="327">
        <v>2</v>
      </c>
      <c r="L6218" s="326">
        <v>2.989999949932098E-3</v>
      </c>
      <c r="N6218" s="327">
        <v>45</v>
      </c>
      <c r="O6218" s="326">
        <v>6.5100002102553836E-3</v>
      </c>
      <c r="Q6218" s="327">
        <v>45</v>
      </c>
      <c r="R6218" s="326">
        <v>6.5100002102553836E-3</v>
      </c>
      <c r="S6218" s="325"/>
    </row>
    <row r="6219" spans="1:19" x14ac:dyDescent="0.25">
      <c r="A6219" t="s">
        <v>478</v>
      </c>
      <c r="B6219" t="s">
        <v>311</v>
      </c>
      <c r="C6219" t="s">
        <v>309</v>
      </c>
      <c r="D6219" t="s">
        <v>477</v>
      </c>
      <c r="E6219" t="s">
        <v>334</v>
      </c>
      <c r="F6219" t="s">
        <v>317</v>
      </c>
      <c r="G6219" s="133">
        <v>22</v>
      </c>
      <c r="H6219" t="s">
        <v>477</v>
      </c>
      <c r="I6219" t="s">
        <v>578</v>
      </c>
      <c r="J6219" t="s">
        <v>498</v>
      </c>
      <c r="K6219" s="327">
        <v>127</v>
      </c>
      <c r="L6219" s="326">
        <v>0.18984000384807589</v>
      </c>
      <c r="M6219" s="326">
        <v>0.20159000158309939</v>
      </c>
      <c r="N6219" s="327">
        <v>1093</v>
      </c>
      <c r="O6219" s="326">
        <v>0.15805999934673309</v>
      </c>
      <c r="P6219" s="326">
        <v>0.1694599986076355</v>
      </c>
      <c r="Q6219" s="327">
        <v>1093</v>
      </c>
      <c r="R6219" s="326">
        <v>0.15805999934673309</v>
      </c>
      <c r="S6219" s="325">
        <v>0.1694599986076355</v>
      </c>
    </row>
    <row r="6220" spans="1:19" x14ac:dyDescent="0.25">
      <c r="A6220" t="s">
        <v>478</v>
      </c>
      <c r="B6220" t="s">
        <v>311</v>
      </c>
      <c r="C6220" t="s">
        <v>309</v>
      </c>
      <c r="D6220" t="s">
        <v>477</v>
      </c>
      <c r="E6220" t="s">
        <v>334</v>
      </c>
      <c r="F6220" t="s">
        <v>317</v>
      </c>
      <c r="G6220" s="133">
        <v>22</v>
      </c>
      <c r="H6220" t="s">
        <v>477</v>
      </c>
      <c r="I6220" t="s">
        <v>578</v>
      </c>
      <c r="J6220" t="s">
        <v>497</v>
      </c>
      <c r="K6220" s="327">
        <v>105</v>
      </c>
      <c r="L6220" s="326">
        <v>0.15694999694824219</v>
      </c>
      <c r="M6220" s="326">
        <v>0.1666699945926666</v>
      </c>
      <c r="N6220" s="327">
        <v>1200</v>
      </c>
      <c r="O6220" s="326">
        <v>0.17353999614715579</v>
      </c>
      <c r="P6220" s="326">
        <v>0.1860499978065491</v>
      </c>
      <c r="Q6220" s="327">
        <v>1200</v>
      </c>
      <c r="R6220" s="326">
        <v>0.17353999614715579</v>
      </c>
      <c r="S6220" s="325">
        <v>0.1860499978065491</v>
      </c>
    </row>
    <row r="6221" spans="1:19" x14ac:dyDescent="0.25">
      <c r="A6221" t="s">
        <v>478</v>
      </c>
      <c r="B6221" t="s">
        <v>311</v>
      </c>
      <c r="C6221" t="s">
        <v>309</v>
      </c>
      <c r="D6221" t="s">
        <v>477</v>
      </c>
      <c r="E6221" t="s">
        <v>334</v>
      </c>
      <c r="F6221" t="s">
        <v>317</v>
      </c>
      <c r="G6221">
        <v>22</v>
      </c>
      <c r="H6221" t="s">
        <v>477</v>
      </c>
      <c r="I6221" t="s">
        <v>578</v>
      </c>
      <c r="J6221" t="s">
        <v>496</v>
      </c>
      <c r="K6221" s="142">
        <v>132</v>
      </c>
      <c r="L6221" s="326">
        <v>0.19731000065803531</v>
      </c>
      <c r="M6221" s="326">
        <v>0.20951999723911291</v>
      </c>
      <c r="N6221" s="142">
        <v>1408</v>
      </c>
      <c r="O6221" s="326">
        <v>0.2036200016736984</v>
      </c>
      <c r="P6221" s="326">
        <v>0.2182900011539459</v>
      </c>
      <c r="Q6221" s="142">
        <v>1408</v>
      </c>
      <c r="R6221" s="326">
        <v>0.2036200016736984</v>
      </c>
      <c r="S6221" s="326">
        <v>0.2182900011539459</v>
      </c>
    </row>
    <row r="6222" spans="1:19" x14ac:dyDescent="0.25">
      <c r="A6222" t="s">
        <v>478</v>
      </c>
      <c r="B6222" t="s">
        <v>311</v>
      </c>
      <c r="C6222" t="s">
        <v>309</v>
      </c>
      <c r="D6222" t="s">
        <v>477</v>
      </c>
      <c r="E6222" t="s">
        <v>334</v>
      </c>
      <c r="F6222" t="s">
        <v>317</v>
      </c>
      <c r="G6222" s="133">
        <v>22</v>
      </c>
      <c r="H6222" t="s">
        <v>477</v>
      </c>
      <c r="I6222" t="s">
        <v>578</v>
      </c>
      <c r="J6222" t="s">
        <v>495</v>
      </c>
      <c r="K6222" s="327">
        <v>77</v>
      </c>
      <c r="L6222" s="326">
        <v>0.1150999963283539</v>
      </c>
      <c r="M6222" s="326">
        <v>0.1222200021147728</v>
      </c>
      <c r="N6222" s="327">
        <v>1325</v>
      </c>
      <c r="O6222" s="326">
        <v>0.19160999357700351</v>
      </c>
      <c r="P6222" s="326">
        <v>0.20543000102043149</v>
      </c>
      <c r="Q6222" s="327">
        <v>1325</v>
      </c>
      <c r="R6222" s="326">
        <v>0.19160999357700351</v>
      </c>
      <c r="S6222" s="325">
        <v>0.20543000102043149</v>
      </c>
    </row>
    <row r="6223" spans="1:19" x14ac:dyDescent="0.25">
      <c r="A6223" t="s">
        <v>478</v>
      </c>
      <c r="B6223" t="s">
        <v>311</v>
      </c>
      <c r="C6223" t="s">
        <v>309</v>
      </c>
      <c r="D6223" t="s">
        <v>477</v>
      </c>
      <c r="E6223" t="s">
        <v>334</v>
      </c>
      <c r="F6223" t="s">
        <v>317</v>
      </c>
      <c r="G6223" s="133">
        <v>22</v>
      </c>
      <c r="H6223" t="s">
        <v>477</v>
      </c>
      <c r="I6223" t="s">
        <v>578</v>
      </c>
      <c r="J6223" t="s">
        <v>494</v>
      </c>
      <c r="K6223" s="327">
        <v>189</v>
      </c>
      <c r="L6223" s="326">
        <v>0.28251001238822943</v>
      </c>
      <c r="M6223" s="326">
        <v>0.30000001192092901</v>
      </c>
      <c r="N6223" s="327">
        <v>1424</v>
      </c>
      <c r="O6223" s="326">
        <v>0.20592999458312991</v>
      </c>
      <c r="P6223" s="326">
        <v>0.22078000009059909</v>
      </c>
      <c r="Q6223" s="327">
        <v>1424</v>
      </c>
      <c r="R6223" s="326">
        <v>0.20592999458312991</v>
      </c>
      <c r="S6223" s="325">
        <v>0.22078000009059909</v>
      </c>
    </row>
    <row r="6224" spans="1:19" x14ac:dyDescent="0.25">
      <c r="A6224" t="s">
        <v>478</v>
      </c>
      <c r="B6224" t="s">
        <v>311</v>
      </c>
      <c r="C6224" t="s">
        <v>309</v>
      </c>
      <c r="D6224" t="s">
        <v>477</v>
      </c>
      <c r="E6224" t="s">
        <v>334</v>
      </c>
      <c r="F6224" t="s">
        <v>317</v>
      </c>
      <c r="G6224">
        <v>22</v>
      </c>
      <c r="H6224" t="s">
        <v>477</v>
      </c>
      <c r="I6224" t="s">
        <v>578</v>
      </c>
      <c r="J6224" t="s">
        <v>438</v>
      </c>
      <c r="K6224" s="142">
        <v>39</v>
      </c>
      <c r="L6224" s="326">
        <v>5.8299999684095383E-2</v>
      </c>
      <c r="N6224" s="142">
        <v>465</v>
      </c>
      <c r="O6224" s="326">
        <v>6.7249998450279236E-2</v>
      </c>
      <c r="Q6224" s="142">
        <v>465</v>
      </c>
      <c r="R6224" s="326">
        <v>6.7249998450279236E-2</v>
      </c>
    </row>
    <row r="6225" spans="1:19" x14ac:dyDescent="0.25">
      <c r="A6225" t="s">
        <v>478</v>
      </c>
      <c r="B6225" t="s">
        <v>311</v>
      </c>
      <c r="C6225" t="s">
        <v>309</v>
      </c>
      <c r="D6225" t="s">
        <v>477</v>
      </c>
      <c r="E6225" t="s">
        <v>334</v>
      </c>
      <c r="F6225" t="s">
        <v>317</v>
      </c>
      <c r="G6225">
        <v>22</v>
      </c>
      <c r="H6225" t="s">
        <v>477</v>
      </c>
      <c r="I6225" t="s">
        <v>476</v>
      </c>
      <c r="J6225" t="s">
        <v>482</v>
      </c>
      <c r="K6225" s="142">
        <v>528</v>
      </c>
      <c r="L6225" s="326">
        <v>0.78924000263214111</v>
      </c>
      <c r="M6225" s="326">
        <v>0.80734002590179443</v>
      </c>
      <c r="N6225" s="142">
        <v>5458</v>
      </c>
      <c r="O6225" s="326">
        <v>0.78930002450942993</v>
      </c>
      <c r="P6225" s="326">
        <v>0.81124001741409302</v>
      </c>
      <c r="Q6225" s="142">
        <v>5458</v>
      </c>
      <c r="R6225" s="326">
        <v>0.78930002450942993</v>
      </c>
      <c r="S6225" s="326">
        <v>0.81124001741409302</v>
      </c>
    </row>
    <row r="6226" spans="1:19" x14ac:dyDescent="0.25">
      <c r="A6226" t="s">
        <v>478</v>
      </c>
      <c r="B6226" t="s">
        <v>311</v>
      </c>
      <c r="C6226" t="s">
        <v>309</v>
      </c>
      <c r="D6226" t="s">
        <v>477</v>
      </c>
      <c r="E6226" t="s">
        <v>334</v>
      </c>
      <c r="F6226" t="s">
        <v>317</v>
      </c>
      <c r="G6226" s="133">
        <v>22</v>
      </c>
      <c r="H6226" t="s">
        <v>477</v>
      </c>
      <c r="I6226" t="s">
        <v>476</v>
      </c>
      <c r="J6226" t="s">
        <v>481</v>
      </c>
      <c r="K6226" s="327">
        <v>67</v>
      </c>
      <c r="L6226" s="326">
        <v>0.1001499965786934</v>
      </c>
      <c r="M6226" s="326">
        <v>0.1024499982595444</v>
      </c>
      <c r="N6226" s="327">
        <v>622</v>
      </c>
      <c r="O6226" s="326">
        <v>8.9950002729892731E-2</v>
      </c>
      <c r="P6226" s="326">
        <v>9.245000034570694E-2</v>
      </c>
      <c r="Q6226" s="327">
        <v>622</v>
      </c>
      <c r="R6226" s="326">
        <v>8.9950002729892731E-2</v>
      </c>
      <c r="S6226" s="325">
        <v>9.245000034570694E-2</v>
      </c>
    </row>
    <row r="6227" spans="1:19" x14ac:dyDescent="0.25">
      <c r="A6227" t="s">
        <v>478</v>
      </c>
      <c r="B6227" t="s">
        <v>311</v>
      </c>
      <c r="C6227" t="s">
        <v>309</v>
      </c>
      <c r="D6227" t="s">
        <v>477</v>
      </c>
      <c r="E6227" t="s">
        <v>334</v>
      </c>
      <c r="F6227" t="s">
        <v>317</v>
      </c>
      <c r="G6227" s="133">
        <v>22</v>
      </c>
      <c r="H6227" t="s">
        <v>477</v>
      </c>
      <c r="I6227" t="s">
        <v>476</v>
      </c>
      <c r="J6227" t="s">
        <v>480</v>
      </c>
      <c r="K6227" s="327">
        <v>35</v>
      </c>
      <c r="L6227" s="326">
        <v>5.2319999784231193E-2</v>
      </c>
      <c r="M6227" s="326">
        <v>5.3520001471042633E-2</v>
      </c>
      <c r="N6227" s="327">
        <v>392</v>
      </c>
      <c r="O6227" s="326">
        <v>5.6689999997615807E-2</v>
      </c>
      <c r="P6227" s="326">
        <v>5.8260001242160797E-2</v>
      </c>
      <c r="Q6227" s="327">
        <v>392</v>
      </c>
      <c r="R6227" s="326">
        <v>5.6689999997615807E-2</v>
      </c>
      <c r="S6227" s="325">
        <v>5.8260001242160797E-2</v>
      </c>
    </row>
    <row r="6228" spans="1:19" x14ac:dyDescent="0.25">
      <c r="A6228" t="s">
        <v>478</v>
      </c>
      <c r="B6228" t="s">
        <v>311</v>
      </c>
      <c r="C6228" t="s">
        <v>309</v>
      </c>
      <c r="D6228" t="s">
        <v>477</v>
      </c>
      <c r="E6228" t="s">
        <v>334</v>
      </c>
      <c r="F6228" t="s">
        <v>317</v>
      </c>
      <c r="G6228" s="133">
        <v>22</v>
      </c>
      <c r="H6228" t="s">
        <v>477</v>
      </c>
      <c r="I6228" t="s">
        <v>476</v>
      </c>
      <c r="J6228" t="s">
        <v>479</v>
      </c>
      <c r="K6228" s="327">
        <v>15</v>
      </c>
      <c r="L6228" s="326">
        <v>2.2420000284910199E-2</v>
      </c>
      <c r="N6228" s="327">
        <v>187</v>
      </c>
      <c r="O6228" s="326">
        <v>2.7039999142289162E-2</v>
      </c>
      <c r="Q6228" s="327">
        <v>187</v>
      </c>
      <c r="R6228" s="326">
        <v>2.7039999142289162E-2</v>
      </c>
      <c r="S6228" s="325"/>
    </row>
    <row r="6229" spans="1:19" x14ac:dyDescent="0.25">
      <c r="A6229" t="s">
        <v>478</v>
      </c>
      <c r="B6229" t="s">
        <v>311</v>
      </c>
      <c r="C6229" t="s">
        <v>309</v>
      </c>
      <c r="D6229" t="s">
        <v>477</v>
      </c>
      <c r="E6229" t="s">
        <v>334</v>
      </c>
      <c r="F6229" t="s">
        <v>317</v>
      </c>
      <c r="G6229" s="133">
        <v>22</v>
      </c>
      <c r="H6229" t="s">
        <v>477</v>
      </c>
      <c r="I6229" t="s">
        <v>476</v>
      </c>
      <c r="J6229" t="s">
        <v>475</v>
      </c>
      <c r="K6229" s="327">
        <v>24</v>
      </c>
      <c r="L6229" s="326">
        <v>3.5870000720024109E-2</v>
      </c>
      <c r="M6229" s="326">
        <v>3.6699999123811722E-2</v>
      </c>
      <c r="N6229" s="327">
        <v>256</v>
      </c>
      <c r="O6229" s="326">
        <v>3.70200015604496E-2</v>
      </c>
      <c r="P6229" s="326">
        <v>3.8049999624490738E-2</v>
      </c>
      <c r="Q6229" s="327">
        <v>256</v>
      </c>
      <c r="R6229" s="326">
        <v>3.70200015604496E-2</v>
      </c>
      <c r="S6229" s="325">
        <v>3.8049999624490738E-2</v>
      </c>
    </row>
    <row r="6231" spans="1:19" x14ac:dyDescent="0.25">
      <c r="G6231" s="133"/>
      <c r="K6231" s="327"/>
      <c r="N6231" s="327"/>
      <c r="Q6231" s="327"/>
      <c r="S6231" s="325"/>
    </row>
    <row r="6233" spans="1:19" x14ac:dyDescent="0.25">
      <c r="G6233" s="133"/>
      <c r="K6233" s="327"/>
      <c r="N6233" s="327"/>
      <c r="Q6233" s="327"/>
      <c r="S6233" s="325"/>
    </row>
    <row r="6234" spans="1:19" x14ac:dyDescent="0.25">
      <c r="G6234" s="133"/>
      <c r="K6234" s="327"/>
      <c r="N6234" s="327"/>
      <c r="Q6234" s="327"/>
      <c r="S6234" s="325"/>
    </row>
    <row r="6236" spans="1:19" x14ac:dyDescent="0.25">
      <c r="G6236" s="133"/>
      <c r="K6236" s="327"/>
      <c r="N6236" s="327"/>
      <c r="Q6236" s="327"/>
      <c r="S6236" s="325"/>
    </row>
    <row r="6238" spans="1:19" x14ac:dyDescent="0.25">
      <c r="G6238" s="133"/>
      <c r="K6238" s="327"/>
      <c r="N6238" s="327"/>
      <c r="Q6238" s="327"/>
      <c r="S6238" s="325"/>
    </row>
    <row r="6239" spans="1:19" x14ac:dyDescent="0.25">
      <c r="G6239" s="133"/>
      <c r="K6239" s="327"/>
      <c r="N6239" s="327"/>
      <c r="Q6239" s="327"/>
      <c r="S6239" s="325"/>
    </row>
    <row r="6240" spans="1:19" x14ac:dyDescent="0.25">
      <c r="G6240" s="133"/>
      <c r="K6240" s="327"/>
      <c r="N6240" s="327"/>
      <c r="Q6240" s="327"/>
      <c r="S6240" s="325"/>
    </row>
    <row r="6241" spans="7:19" x14ac:dyDescent="0.25">
      <c r="G6241" s="133"/>
      <c r="K6241" s="327"/>
      <c r="N6241" s="327"/>
      <c r="Q6241" s="327"/>
      <c r="S6241" s="325"/>
    </row>
    <row r="6242" spans="7:19" x14ac:dyDescent="0.25">
      <c r="G6242" s="133"/>
      <c r="K6242" s="327"/>
      <c r="N6242" s="327"/>
      <c r="Q6242" s="327"/>
      <c r="S6242" s="325"/>
    </row>
    <row r="6243" spans="7:19" x14ac:dyDescent="0.25">
      <c r="G6243" s="133"/>
      <c r="K6243" s="327"/>
      <c r="N6243" s="327"/>
      <c r="Q6243" s="327"/>
      <c r="S6243" s="325"/>
    </row>
    <row r="6245" spans="7:19" x14ac:dyDescent="0.25">
      <c r="G6245" s="133"/>
      <c r="K6245" s="327"/>
      <c r="N6245" s="327"/>
      <c r="Q6245" s="327"/>
      <c r="S6245" s="325"/>
    </row>
    <row r="6247" spans="7:19" x14ac:dyDescent="0.25">
      <c r="G6247" s="133"/>
      <c r="K6247" s="327"/>
      <c r="N6247" s="327"/>
      <c r="Q6247" s="327"/>
      <c r="S6247" s="325"/>
    </row>
    <row r="6248" spans="7:19" x14ac:dyDescent="0.25">
      <c r="G6248" s="133"/>
      <c r="K6248" s="327"/>
      <c r="N6248" s="327"/>
      <c r="Q6248" s="327"/>
      <c r="S6248" s="325"/>
    </row>
    <row r="6249" spans="7:19" x14ac:dyDescent="0.25">
      <c r="G6249" s="133"/>
      <c r="K6249" s="327"/>
      <c r="N6249" s="327"/>
      <c r="Q6249" s="327"/>
      <c r="S6249" s="325"/>
    </row>
    <row r="6250" spans="7:19" x14ac:dyDescent="0.25">
      <c r="G6250" s="133"/>
      <c r="K6250" s="327"/>
      <c r="N6250" s="327"/>
      <c r="Q6250" s="327"/>
      <c r="S6250" s="325"/>
    </row>
    <row r="6251" spans="7:19" x14ac:dyDescent="0.25">
      <c r="G6251" s="133"/>
      <c r="K6251" s="327"/>
      <c r="N6251" s="327"/>
      <c r="Q6251" s="327"/>
      <c r="S6251" s="325"/>
    </row>
    <row r="6252" spans="7:19" x14ac:dyDescent="0.25">
      <c r="G6252" s="133"/>
      <c r="K6252" s="327"/>
      <c r="N6252" s="327"/>
      <c r="Q6252" s="327"/>
      <c r="S6252" s="325"/>
    </row>
    <row r="6253" spans="7:19" x14ac:dyDescent="0.25">
      <c r="G6253" s="133"/>
      <c r="K6253" s="327"/>
      <c r="N6253" s="327"/>
      <c r="Q6253" s="327"/>
      <c r="S6253" s="325"/>
    </row>
    <row r="6257" spans="7:19" x14ac:dyDescent="0.25">
      <c r="G6257" s="133"/>
      <c r="K6257" s="327"/>
      <c r="N6257" s="327"/>
      <c r="Q6257" s="327"/>
      <c r="S6257" s="325"/>
    </row>
    <row r="6258" spans="7:19" x14ac:dyDescent="0.25">
      <c r="G6258" s="133"/>
      <c r="K6258" s="327"/>
      <c r="N6258" s="327"/>
      <c r="Q6258" s="327"/>
      <c r="S6258" s="325"/>
    </row>
    <row r="6259" spans="7:19" x14ac:dyDescent="0.25">
      <c r="G6259" s="133"/>
      <c r="K6259" s="327"/>
      <c r="N6259" s="327"/>
      <c r="Q6259" s="327"/>
      <c r="S6259" s="325"/>
    </row>
    <row r="6261" spans="7:19" x14ac:dyDescent="0.25">
      <c r="G6261" s="133"/>
      <c r="K6261" s="327"/>
      <c r="N6261" s="327"/>
      <c r="Q6261" s="327"/>
      <c r="S6261" s="325"/>
    </row>
    <row r="6262" spans="7:19" x14ac:dyDescent="0.25">
      <c r="G6262" s="133"/>
      <c r="K6262" s="327"/>
      <c r="N6262" s="327"/>
      <c r="Q6262" s="327"/>
      <c r="S6262" s="325"/>
    </row>
    <row r="6265" spans="7:19" x14ac:dyDescent="0.25">
      <c r="G6265" s="133"/>
      <c r="K6265" s="327"/>
      <c r="N6265" s="327"/>
      <c r="Q6265" s="327"/>
      <c r="S6265" s="325"/>
    </row>
    <row r="6269" spans="7:19" x14ac:dyDescent="0.25">
      <c r="G6269" s="133"/>
      <c r="K6269" s="327"/>
      <c r="N6269" s="327"/>
      <c r="Q6269" s="327"/>
      <c r="S6269" s="325"/>
    </row>
    <row r="6270" spans="7:19" x14ac:dyDescent="0.25">
      <c r="G6270" s="133"/>
      <c r="K6270" s="327"/>
      <c r="N6270" s="327"/>
      <c r="Q6270" s="327"/>
      <c r="S6270" s="325"/>
    </row>
    <row r="6271" spans="7:19" x14ac:dyDescent="0.25">
      <c r="G6271" s="133"/>
      <c r="K6271" s="327"/>
      <c r="N6271" s="327"/>
      <c r="Q6271" s="327"/>
      <c r="S6271" s="325"/>
    </row>
    <row r="6272" spans="7:19" x14ac:dyDescent="0.25">
      <c r="G6272" s="133"/>
      <c r="K6272" s="327"/>
      <c r="N6272" s="327"/>
      <c r="Q6272" s="327"/>
      <c r="S6272" s="325"/>
    </row>
    <row r="6273" spans="7:19" x14ac:dyDescent="0.25">
      <c r="G6273" s="133"/>
      <c r="K6273" s="327"/>
      <c r="N6273" s="327"/>
      <c r="Q6273" s="327"/>
      <c r="S6273" s="325"/>
    </row>
    <row r="6274" spans="7:19" x14ac:dyDescent="0.25">
      <c r="G6274" s="133"/>
      <c r="K6274" s="327"/>
      <c r="N6274" s="327"/>
      <c r="Q6274" s="327"/>
      <c r="S6274" s="325"/>
    </row>
    <row r="6277" spans="7:19" x14ac:dyDescent="0.25">
      <c r="G6277" s="133"/>
      <c r="K6277" s="327"/>
      <c r="N6277" s="327"/>
      <c r="Q6277" s="327"/>
      <c r="S6277" s="325"/>
    </row>
    <row r="6279" spans="7:19" x14ac:dyDescent="0.25">
      <c r="G6279" s="133"/>
      <c r="K6279" s="327"/>
      <c r="N6279" s="327"/>
      <c r="Q6279" s="327"/>
      <c r="S6279" s="325"/>
    </row>
    <row r="6280" spans="7:19" x14ac:dyDescent="0.25">
      <c r="G6280" s="133"/>
      <c r="K6280" s="327"/>
      <c r="N6280" s="327"/>
      <c r="Q6280" s="327"/>
      <c r="S6280" s="325"/>
    </row>
    <row r="6283" spans="7:19" x14ac:dyDescent="0.25">
      <c r="G6283" s="133"/>
      <c r="K6283" s="327"/>
      <c r="N6283" s="327"/>
      <c r="Q6283" s="327"/>
      <c r="S6283" s="325"/>
    </row>
    <row r="6284" spans="7:19" x14ac:dyDescent="0.25">
      <c r="G6284" s="133"/>
      <c r="K6284" s="327"/>
      <c r="N6284" s="327"/>
      <c r="Q6284" s="327"/>
      <c r="S6284" s="325"/>
    </row>
    <row r="6288" spans="7:19" x14ac:dyDescent="0.25">
      <c r="G6288" s="133"/>
      <c r="K6288" s="327"/>
      <c r="N6288" s="327"/>
      <c r="Q6288" s="327"/>
      <c r="S6288" s="325"/>
    </row>
    <row r="6290" spans="7:19" x14ac:dyDescent="0.25">
      <c r="G6290" s="133"/>
      <c r="K6290" s="327"/>
      <c r="N6290" s="327"/>
      <c r="Q6290" s="327"/>
      <c r="S6290" s="325"/>
    </row>
    <row r="6291" spans="7:19" x14ac:dyDescent="0.25">
      <c r="G6291" s="133"/>
      <c r="K6291" s="327"/>
      <c r="N6291" s="327"/>
      <c r="Q6291" s="327"/>
      <c r="S6291" s="325"/>
    </row>
    <row r="6292" spans="7:19" x14ac:dyDescent="0.25">
      <c r="G6292" s="133"/>
      <c r="K6292" s="327"/>
      <c r="N6292" s="327"/>
      <c r="Q6292" s="327"/>
      <c r="S6292" s="325"/>
    </row>
    <row r="6293" spans="7:19" x14ac:dyDescent="0.25">
      <c r="G6293" s="133"/>
      <c r="K6293" s="327"/>
      <c r="N6293" s="327"/>
      <c r="Q6293" s="327"/>
      <c r="S6293" s="325"/>
    </row>
    <row r="6294" spans="7:19" x14ac:dyDescent="0.25">
      <c r="G6294" s="133"/>
      <c r="K6294" s="327"/>
      <c r="N6294" s="327"/>
      <c r="Q6294" s="327"/>
      <c r="S6294" s="325"/>
    </row>
    <row r="6295" spans="7:19" x14ac:dyDescent="0.25">
      <c r="G6295" s="133"/>
      <c r="K6295" s="327"/>
      <c r="N6295" s="327"/>
      <c r="Q6295" s="327"/>
      <c r="S6295" s="325"/>
    </row>
    <row r="6296" spans="7:19" x14ac:dyDescent="0.25">
      <c r="G6296" s="133"/>
      <c r="K6296" s="327"/>
      <c r="N6296" s="327"/>
      <c r="Q6296" s="327"/>
      <c r="S6296" s="325"/>
    </row>
    <row r="6297" spans="7:19" x14ac:dyDescent="0.25">
      <c r="G6297" s="133"/>
      <c r="K6297" s="327"/>
      <c r="N6297" s="327"/>
      <c r="Q6297" s="327"/>
      <c r="S6297" s="325"/>
    </row>
    <row r="6298" spans="7:19" x14ac:dyDescent="0.25">
      <c r="G6298" s="133"/>
      <c r="K6298" s="327"/>
      <c r="N6298" s="327"/>
      <c r="Q6298" s="327"/>
      <c r="S6298" s="325"/>
    </row>
    <row r="6299" spans="7:19" x14ac:dyDescent="0.25">
      <c r="G6299" s="133"/>
      <c r="K6299" s="327"/>
      <c r="N6299" s="327"/>
      <c r="Q6299" s="327"/>
      <c r="S6299" s="325"/>
    </row>
    <row r="6301" spans="7:19" x14ac:dyDescent="0.25">
      <c r="G6301" s="133"/>
      <c r="K6301" s="327"/>
      <c r="N6301" s="327"/>
      <c r="Q6301" s="327"/>
      <c r="S6301" s="325"/>
    </row>
    <row r="6304" spans="7:19" x14ac:dyDescent="0.25">
      <c r="G6304" s="133"/>
      <c r="K6304" s="327"/>
      <c r="N6304" s="327"/>
      <c r="Q6304" s="327"/>
      <c r="S6304" s="325"/>
    </row>
    <row r="6305" spans="7:19" x14ac:dyDescent="0.25">
      <c r="G6305" s="133"/>
      <c r="K6305" s="327"/>
      <c r="N6305" s="327"/>
      <c r="Q6305" s="327"/>
      <c r="S6305" s="325"/>
    </row>
    <row r="6306" spans="7:19" x14ac:dyDescent="0.25">
      <c r="G6306" s="133"/>
      <c r="K6306" s="327"/>
      <c r="N6306" s="327"/>
      <c r="Q6306" s="327"/>
      <c r="S6306" s="325"/>
    </row>
    <row r="6308" spans="7:19" x14ac:dyDescent="0.25">
      <c r="G6308" s="133"/>
      <c r="K6308" s="327"/>
      <c r="N6308" s="327"/>
      <c r="Q6308" s="327"/>
      <c r="S6308" s="325"/>
    </row>
    <row r="6309" spans="7:19" x14ac:dyDescent="0.25">
      <c r="G6309" s="133"/>
      <c r="K6309" s="327"/>
      <c r="N6309" s="327"/>
      <c r="Q6309" s="327"/>
      <c r="S6309" s="325"/>
    </row>
    <row r="6310" spans="7:19" x14ac:dyDescent="0.25">
      <c r="G6310" s="133"/>
      <c r="K6310" s="327"/>
      <c r="N6310" s="327"/>
      <c r="Q6310" s="327"/>
      <c r="S6310" s="325"/>
    </row>
    <row r="6312" spans="7:19" x14ac:dyDescent="0.25">
      <c r="G6312" s="133"/>
      <c r="K6312" s="327"/>
      <c r="N6312" s="327"/>
      <c r="Q6312" s="327"/>
      <c r="S6312" s="325"/>
    </row>
    <row r="6314" spans="7:19" x14ac:dyDescent="0.25">
      <c r="G6314" s="133"/>
      <c r="K6314" s="327"/>
      <c r="N6314" s="327"/>
      <c r="Q6314" s="327"/>
      <c r="S6314" s="325"/>
    </row>
    <row r="6315" spans="7:19" x14ac:dyDescent="0.25">
      <c r="G6315" s="133"/>
      <c r="K6315" s="327"/>
      <c r="N6315" s="327"/>
      <c r="Q6315" s="327"/>
      <c r="S6315" s="325"/>
    </row>
    <row r="6318" spans="7:19" x14ac:dyDescent="0.25">
      <c r="G6318" s="133"/>
      <c r="K6318" s="327"/>
      <c r="N6318" s="327"/>
      <c r="Q6318" s="327"/>
      <c r="S6318" s="325"/>
    </row>
    <row r="6320" spans="7:19" x14ac:dyDescent="0.25">
      <c r="G6320" s="133"/>
      <c r="K6320" s="327"/>
      <c r="N6320" s="327"/>
      <c r="Q6320" s="327"/>
      <c r="S6320" s="325"/>
    </row>
    <row r="6321" spans="7:19" x14ac:dyDescent="0.25">
      <c r="G6321" s="133"/>
      <c r="K6321" s="327"/>
      <c r="N6321" s="327"/>
      <c r="Q6321" s="327"/>
      <c r="S6321" s="325"/>
    </row>
    <row r="6322" spans="7:19" x14ac:dyDescent="0.25">
      <c r="G6322" s="133"/>
      <c r="K6322" s="327"/>
      <c r="N6322" s="327"/>
      <c r="Q6322" s="327"/>
      <c r="S6322" s="325"/>
    </row>
    <row r="6325" spans="7:19" x14ac:dyDescent="0.25">
      <c r="G6325" s="133"/>
      <c r="K6325" s="327"/>
      <c r="N6325" s="327"/>
      <c r="Q6325" s="327"/>
      <c r="S6325" s="325"/>
    </row>
    <row r="6326" spans="7:19" x14ac:dyDescent="0.25">
      <c r="G6326" s="133"/>
      <c r="K6326" s="327"/>
      <c r="N6326" s="327"/>
      <c r="Q6326" s="327"/>
      <c r="S6326" s="325"/>
    </row>
    <row r="6327" spans="7:19" x14ac:dyDescent="0.25">
      <c r="G6327" s="133"/>
      <c r="K6327" s="327"/>
      <c r="N6327" s="327"/>
      <c r="Q6327" s="327"/>
      <c r="S6327" s="325"/>
    </row>
    <row r="6328" spans="7:19" x14ac:dyDescent="0.25">
      <c r="G6328" s="133"/>
      <c r="K6328" s="327"/>
      <c r="N6328" s="327"/>
      <c r="Q6328" s="327"/>
      <c r="S6328" s="325"/>
    </row>
    <row r="6329" spans="7:19" x14ac:dyDescent="0.25">
      <c r="G6329" s="133"/>
      <c r="K6329" s="327"/>
      <c r="N6329" s="327"/>
      <c r="Q6329" s="327"/>
      <c r="S6329" s="325"/>
    </row>
    <row r="6330" spans="7:19" x14ac:dyDescent="0.25">
      <c r="G6330" s="133"/>
      <c r="K6330" s="327"/>
      <c r="N6330" s="327"/>
      <c r="Q6330" s="327"/>
      <c r="S6330" s="325"/>
    </row>
    <row r="6332" spans="7:19" x14ac:dyDescent="0.25">
      <c r="G6332" s="133"/>
      <c r="K6332" s="327"/>
      <c r="N6332" s="327"/>
      <c r="Q6332" s="327"/>
      <c r="S6332" s="325"/>
    </row>
    <row r="6334" spans="7:19" x14ac:dyDescent="0.25">
      <c r="G6334" s="133"/>
      <c r="K6334" s="327"/>
      <c r="N6334" s="327"/>
      <c r="Q6334" s="327"/>
      <c r="S6334" s="325"/>
    </row>
    <row r="6336" spans="7:19" x14ac:dyDescent="0.25">
      <c r="G6336" s="133"/>
      <c r="K6336" s="327"/>
      <c r="N6336" s="327"/>
      <c r="Q6336" s="327"/>
      <c r="S6336" s="325"/>
    </row>
    <row r="6337" spans="7:19" x14ac:dyDescent="0.25">
      <c r="G6337" s="133"/>
      <c r="K6337" s="327"/>
      <c r="N6337" s="327"/>
      <c r="Q6337" s="327"/>
      <c r="S6337" s="325"/>
    </row>
    <row r="6338" spans="7:19" x14ac:dyDescent="0.25">
      <c r="G6338" s="133"/>
      <c r="K6338" s="327"/>
      <c r="N6338" s="327"/>
      <c r="Q6338" s="327"/>
      <c r="S6338" s="325"/>
    </row>
    <row r="6340" spans="7:19" x14ac:dyDescent="0.25">
      <c r="G6340" s="133"/>
      <c r="K6340" s="327"/>
      <c r="N6340" s="327"/>
      <c r="Q6340" s="327"/>
      <c r="S6340" s="325"/>
    </row>
    <row r="6342" spans="7:19" x14ac:dyDescent="0.25">
      <c r="G6342" s="133"/>
      <c r="K6342" s="327"/>
      <c r="N6342" s="327"/>
      <c r="Q6342" s="327"/>
      <c r="S6342" s="325"/>
    </row>
    <row r="6343" spans="7:19" x14ac:dyDescent="0.25">
      <c r="G6343" s="133"/>
      <c r="K6343" s="327"/>
      <c r="N6343" s="327"/>
      <c r="Q6343" s="327"/>
      <c r="S6343" s="325"/>
    </row>
    <row r="6344" spans="7:19" x14ac:dyDescent="0.25">
      <c r="G6344" s="133"/>
      <c r="K6344" s="327"/>
      <c r="N6344" s="327"/>
      <c r="Q6344" s="327"/>
      <c r="S6344" s="325"/>
    </row>
    <row r="6345" spans="7:19" x14ac:dyDescent="0.25">
      <c r="G6345" s="133"/>
      <c r="K6345" s="327"/>
      <c r="N6345" s="327"/>
      <c r="Q6345" s="327"/>
      <c r="S6345" s="325"/>
    </row>
    <row r="6347" spans="7:19" x14ac:dyDescent="0.25">
      <c r="G6347" s="133"/>
      <c r="K6347" s="327"/>
      <c r="N6347" s="327"/>
      <c r="Q6347" s="327"/>
      <c r="S6347" s="325"/>
    </row>
    <row r="6348" spans="7:19" x14ac:dyDescent="0.25">
      <c r="G6348" s="133"/>
      <c r="K6348" s="327"/>
      <c r="N6348" s="327"/>
      <c r="Q6348" s="327"/>
      <c r="S6348" s="325"/>
    </row>
    <row r="6349" spans="7:19" x14ac:dyDescent="0.25">
      <c r="G6349" s="133"/>
      <c r="K6349" s="327"/>
      <c r="N6349" s="327"/>
      <c r="Q6349" s="327"/>
      <c r="S6349" s="325"/>
    </row>
    <row r="6350" spans="7:19" x14ac:dyDescent="0.25">
      <c r="G6350" s="133"/>
      <c r="K6350" s="327"/>
      <c r="N6350" s="327"/>
      <c r="Q6350" s="327"/>
      <c r="S6350" s="325"/>
    </row>
    <row r="6351" spans="7:19" x14ac:dyDescent="0.25">
      <c r="G6351" s="133"/>
      <c r="K6351" s="327"/>
      <c r="N6351" s="327"/>
      <c r="Q6351" s="327"/>
      <c r="S6351" s="325"/>
    </row>
    <row r="6354" spans="7:19" x14ac:dyDescent="0.25">
      <c r="G6354" s="133"/>
      <c r="K6354" s="327"/>
      <c r="N6354" s="327"/>
      <c r="Q6354" s="327"/>
      <c r="S6354" s="325"/>
    </row>
    <row r="6355" spans="7:19" x14ac:dyDescent="0.25">
      <c r="G6355" s="133"/>
      <c r="K6355" s="327"/>
      <c r="N6355" s="327"/>
      <c r="Q6355" s="327"/>
      <c r="S6355" s="325"/>
    </row>
    <row r="6357" spans="7:19" x14ac:dyDescent="0.25">
      <c r="G6357" s="133"/>
      <c r="K6357" s="327"/>
      <c r="N6357" s="327"/>
      <c r="Q6357" s="327"/>
      <c r="S6357" s="325"/>
    </row>
    <row r="6360" spans="7:19" x14ac:dyDescent="0.25">
      <c r="G6360" s="133"/>
      <c r="K6360" s="327"/>
      <c r="N6360" s="327"/>
      <c r="Q6360" s="327"/>
      <c r="S6360" s="325"/>
    </row>
    <row r="6361" spans="7:19" x14ac:dyDescent="0.25">
      <c r="G6361" s="133"/>
      <c r="K6361" s="327"/>
      <c r="N6361" s="327"/>
      <c r="Q6361" s="327"/>
      <c r="S6361" s="325"/>
    </row>
    <row r="6363" spans="7:19" x14ac:dyDescent="0.25">
      <c r="G6363" s="133"/>
      <c r="K6363" s="327"/>
      <c r="N6363" s="327"/>
      <c r="Q6363" s="327"/>
      <c r="S6363" s="325"/>
    </row>
    <row r="6364" spans="7:19" x14ac:dyDescent="0.25">
      <c r="G6364" s="133"/>
      <c r="K6364" s="327"/>
      <c r="N6364" s="327"/>
      <c r="Q6364" s="327"/>
      <c r="S6364" s="325"/>
    </row>
    <row r="6365" spans="7:19" x14ac:dyDescent="0.25">
      <c r="G6365" s="133"/>
      <c r="K6365" s="327"/>
      <c r="N6365" s="327"/>
      <c r="Q6365" s="327"/>
      <c r="S6365" s="325"/>
    </row>
    <row r="6366" spans="7:19" x14ac:dyDescent="0.25">
      <c r="G6366" s="133"/>
      <c r="K6366" s="327"/>
      <c r="N6366" s="327"/>
      <c r="Q6366" s="327"/>
      <c r="S6366" s="325"/>
    </row>
    <row r="6367" spans="7:19" x14ac:dyDescent="0.25">
      <c r="G6367" s="133"/>
      <c r="K6367" s="327"/>
      <c r="N6367" s="327"/>
      <c r="Q6367" s="327"/>
      <c r="S6367" s="325"/>
    </row>
    <row r="6369" spans="7:19" x14ac:dyDescent="0.25">
      <c r="G6369" s="133"/>
      <c r="K6369" s="327"/>
      <c r="N6369" s="327"/>
      <c r="Q6369" s="327"/>
      <c r="S6369" s="325"/>
    </row>
    <row r="6370" spans="7:19" x14ac:dyDescent="0.25">
      <c r="G6370" s="133"/>
      <c r="K6370" s="327"/>
      <c r="N6370" s="327"/>
      <c r="Q6370" s="327"/>
      <c r="S6370" s="325"/>
    </row>
    <row r="6371" spans="7:19" x14ac:dyDescent="0.25">
      <c r="G6371" s="133"/>
      <c r="K6371" s="327"/>
      <c r="N6371" s="327"/>
      <c r="Q6371" s="327"/>
      <c r="S6371" s="325"/>
    </row>
    <row r="6372" spans="7:19" x14ac:dyDescent="0.25">
      <c r="G6372" s="133"/>
      <c r="K6372" s="327"/>
      <c r="N6372" s="327"/>
      <c r="Q6372" s="327"/>
      <c r="S6372" s="325"/>
    </row>
    <row r="6373" spans="7:19" x14ac:dyDescent="0.25">
      <c r="G6373" s="133"/>
      <c r="K6373" s="327"/>
      <c r="N6373" s="327"/>
      <c r="Q6373" s="327"/>
      <c r="S6373" s="325"/>
    </row>
    <row r="6374" spans="7:19" x14ac:dyDescent="0.25">
      <c r="G6374" s="133"/>
      <c r="K6374" s="327"/>
      <c r="N6374" s="327"/>
      <c r="Q6374" s="327"/>
      <c r="S6374" s="325"/>
    </row>
    <row r="6375" spans="7:19" x14ac:dyDescent="0.25">
      <c r="G6375" s="133"/>
      <c r="K6375" s="327"/>
      <c r="N6375" s="327"/>
      <c r="Q6375" s="327"/>
      <c r="S6375" s="325"/>
    </row>
    <row r="6378" spans="7:19" x14ac:dyDescent="0.25">
      <c r="G6378" s="133"/>
      <c r="K6378" s="327"/>
      <c r="N6378" s="327"/>
      <c r="Q6378" s="327"/>
      <c r="S6378" s="325"/>
    </row>
    <row r="6380" spans="7:19" x14ac:dyDescent="0.25">
      <c r="G6380" s="133"/>
      <c r="K6380" s="327"/>
      <c r="N6380" s="327"/>
      <c r="Q6380" s="327"/>
      <c r="S6380" s="325"/>
    </row>
    <row r="6381" spans="7:19" x14ac:dyDescent="0.25">
      <c r="G6381" s="133"/>
      <c r="K6381" s="327"/>
      <c r="N6381" s="327"/>
      <c r="Q6381" s="327"/>
      <c r="S6381" s="325"/>
    </row>
    <row r="6384" spans="7:19" x14ac:dyDescent="0.25">
      <c r="G6384" s="133"/>
      <c r="K6384" s="327"/>
      <c r="N6384" s="327"/>
      <c r="Q6384" s="327"/>
      <c r="S6384" s="325"/>
    </row>
    <row r="6388" spans="7:19" x14ac:dyDescent="0.25">
      <c r="G6388" s="133"/>
      <c r="K6388" s="327"/>
      <c r="N6388" s="327"/>
      <c r="Q6388" s="327"/>
      <c r="S6388" s="325"/>
    </row>
    <row r="6389" spans="7:19" x14ac:dyDescent="0.25">
      <c r="G6389" s="133"/>
      <c r="K6389" s="327"/>
      <c r="N6389" s="327"/>
      <c r="Q6389" s="327"/>
      <c r="S6389" s="325"/>
    </row>
    <row r="6390" spans="7:19" x14ac:dyDescent="0.25">
      <c r="G6390" s="133"/>
      <c r="K6390" s="327"/>
      <c r="N6390" s="327"/>
      <c r="Q6390" s="327"/>
      <c r="S6390" s="325"/>
    </row>
    <row r="6392" spans="7:19" x14ac:dyDescent="0.25">
      <c r="G6392" s="133"/>
      <c r="K6392" s="327"/>
      <c r="N6392" s="327"/>
      <c r="Q6392" s="327"/>
      <c r="S6392" s="325"/>
    </row>
    <row r="6393" spans="7:19" x14ac:dyDescent="0.25">
      <c r="G6393" s="133"/>
      <c r="K6393" s="327"/>
      <c r="N6393" s="327"/>
      <c r="Q6393" s="327"/>
      <c r="S6393" s="325"/>
    </row>
    <row r="6394" spans="7:19" x14ac:dyDescent="0.25">
      <c r="G6394" s="133"/>
      <c r="K6394" s="327"/>
      <c r="N6394" s="327"/>
      <c r="Q6394" s="327"/>
      <c r="S6394" s="325"/>
    </row>
    <row r="6395" spans="7:19" x14ac:dyDescent="0.25">
      <c r="G6395" s="133"/>
      <c r="K6395" s="327"/>
      <c r="N6395" s="327"/>
      <c r="Q6395" s="327"/>
      <c r="S6395" s="325"/>
    </row>
    <row r="6397" spans="7:19" x14ac:dyDescent="0.25">
      <c r="G6397" s="133"/>
      <c r="K6397" s="327"/>
      <c r="N6397" s="327"/>
      <c r="Q6397" s="327"/>
      <c r="S6397" s="325"/>
    </row>
    <row r="6398" spans="7:19" x14ac:dyDescent="0.25">
      <c r="G6398" s="133"/>
      <c r="K6398" s="327"/>
      <c r="N6398" s="327"/>
      <c r="Q6398" s="327"/>
      <c r="S6398" s="325"/>
    </row>
    <row r="6399" spans="7:19" x14ac:dyDescent="0.25">
      <c r="G6399" s="133"/>
      <c r="K6399" s="327"/>
      <c r="N6399" s="327"/>
      <c r="Q6399" s="327"/>
      <c r="S6399" s="325"/>
    </row>
    <row r="6400" spans="7:19" x14ac:dyDescent="0.25">
      <c r="G6400" s="133"/>
      <c r="K6400" s="327"/>
      <c r="N6400" s="327"/>
      <c r="Q6400" s="327"/>
      <c r="S6400" s="325"/>
    </row>
    <row r="6401" spans="7:19" x14ac:dyDescent="0.25">
      <c r="G6401" s="133"/>
      <c r="K6401" s="327"/>
      <c r="N6401" s="327"/>
      <c r="Q6401" s="327"/>
      <c r="S6401" s="325"/>
    </row>
    <row r="6404" spans="7:19" x14ac:dyDescent="0.25">
      <c r="G6404" s="133"/>
      <c r="K6404" s="327"/>
      <c r="N6404" s="327"/>
      <c r="Q6404" s="327"/>
      <c r="S6404" s="325"/>
    </row>
    <row r="6406" spans="7:19" x14ac:dyDescent="0.25">
      <c r="G6406" s="133"/>
      <c r="K6406" s="327"/>
      <c r="N6406" s="327"/>
      <c r="Q6406" s="327"/>
      <c r="S6406" s="325"/>
    </row>
    <row r="6407" spans="7:19" x14ac:dyDescent="0.25">
      <c r="G6407" s="133"/>
      <c r="K6407" s="327"/>
      <c r="N6407" s="327"/>
      <c r="Q6407" s="327"/>
      <c r="S6407" s="325"/>
    </row>
    <row r="6408" spans="7:19" x14ac:dyDescent="0.25">
      <c r="G6408" s="133"/>
      <c r="K6408" s="327"/>
      <c r="N6408" s="327"/>
      <c r="Q6408" s="327"/>
      <c r="S6408" s="325"/>
    </row>
    <row r="6409" spans="7:19" x14ac:dyDescent="0.25">
      <c r="G6409" s="133"/>
      <c r="K6409" s="327"/>
      <c r="N6409" s="327"/>
      <c r="Q6409" s="327"/>
      <c r="S6409" s="325"/>
    </row>
    <row r="6410" spans="7:19" x14ac:dyDescent="0.25">
      <c r="G6410" s="133"/>
      <c r="K6410" s="327"/>
      <c r="N6410" s="327"/>
      <c r="Q6410" s="327"/>
      <c r="S6410" s="325"/>
    </row>
    <row r="6411" spans="7:19" x14ac:dyDescent="0.25">
      <c r="G6411" s="133"/>
      <c r="K6411" s="327"/>
      <c r="N6411" s="327"/>
      <c r="Q6411" s="327"/>
      <c r="S6411" s="325"/>
    </row>
    <row r="6412" spans="7:19" x14ac:dyDescent="0.25">
      <c r="G6412" s="133"/>
      <c r="K6412" s="327"/>
      <c r="N6412" s="327"/>
      <c r="Q6412" s="327"/>
      <c r="S6412" s="325"/>
    </row>
    <row r="6413" spans="7:19" x14ac:dyDescent="0.25">
      <c r="G6413" s="133"/>
      <c r="K6413" s="327"/>
      <c r="N6413" s="327"/>
      <c r="Q6413" s="327"/>
      <c r="S6413" s="325"/>
    </row>
    <row r="6414" spans="7:19" x14ac:dyDescent="0.25">
      <c r="G6414" s="133"/>
      <c r="K6414" s="327"/>
      <c r="N6414" s="327"/>
      <c r="Q6414" s="327"/>
      <c r="S6414" s="325"/>
    </row>
    <row r="6415" spans="7:19" x14ac:dyDescent="0.25">
      <c r="G6415" s="133"/>
      <c r="K6415" s="327"/>
      <c r="N6415" s="327"/>
      <c r="Q6415" s="327"/>
      <c r="S6415" s="325"/>
    </row>
    <row r="6417" spans="7:19" x14ac:dyDescent="0.25">
      <c r="G6417" s="133"/>
      <c r="K6417" s="327"/>
      <c r="N6417" s="327"/>
      <c r="Q6417" s="327"/>
      <c r="S6417" s="325"/>
    </row>
    <row r="6418" spans="7:19" x14ac:dyDescent="0.25">
      <c r="G6418" s="133"/>
      <c r="K6418" s="327"/>
      <c r="N6418" s="327"/>
      <c r="Q6418" s="327"/>
      <c r="S6418" s="325"/>
    </row>
    <row r="6419" spans="7:19" x14ac:dyDescent="0.25">
      <c r="G6419" s="133"/>
      <c r="K6419" s="327"/>
      <c r="N6419" s="327"/>
      <c r="Q6419" s="327"/>
      <c r="S6419" s="325"/>
    </row>
    <row r="6420" spans="7:19" x14ac:dyDescent="0.25">
      <c r="G6420" s="133"/>
      <c r="K6420" s="327"/>
      <c r="N6420" s="327"/>
      <c r="Q6420" s="327"/>
      <c r="S6420" s="325"/>
    </row>
    <row r="6422" spans="7:19" x14ac:dyDescent="0.25">
      <c r="G6422" s="133"/>
      <c r="K6422" s="327"/>
      <c r="N6422" s="327"/>
      <c r="Q6422" s="327"/>
      <c r="S6422" s="325"/>
    </row>
    <row r="6423" spans="7:19" x14ac:dyDescent="0.25">
      <c r="G6423" s="133"/>
      <c r="K6423" s="327"/>
      <c r="N6423" s="327"/>
      <c r="Q6423" s="327"/>
      <c r="S6423" s="325"/>
    </row>
    <row r="6424" spans="7:19" x14ac:dyDescent="0.25">
      <c r="G6424" s="133"/>
      <c r="K6424" s="327"/>
      <c r="N6424" s="327"/>
      <c r="Q6424" s="327"/>
      <c r="S6424" s="325"/>
    </row>
    <row r="6425" spans="7:19" x14ac:dyDescent="0.25">
      <c r="G6425" s="133"/>
      <c r="K6425" s="327"/>
      <c r="N6425" s="327"/>
      <c r="Q6425" s="327"/>
      <c r="S6425" s="325"/>
    </row>
    <row r="6426" spans="7:19" x14ac:dyDescent="0.25">
      <c r="G6426" s="133"/>
      <c r="K6426" s="327"/>
      <c r="N6426" s="327"/>
      <c r="Q6426" s="327"/>
      <c r="S6426" s="325"/>
    </row>
    <row r="6427" spans="7:19" x14ac:dyDescent="0.25">
      <c r="G6427" s="133"/>
      <c r="K6427" s="327"/>
      <c r="N6427" s="327"/>
      <c r="Q6427" s="327"/>
      <c r="S6427" s="325"/>
    </row>
    <row r="6428" spans="7:19" x14ac:dyDescent="0.25">
      <c r="G6428" s="133"/>
      <c r="K6428" s="327"/>
      <c r="N6428" s="327"/>
      <c r="Q6428" s="327"/>
      <c r="S6428" s="325"/>
    </row>
    <row r="6429" spans="7:19" x14ac:dyDescent="0.25">
      <c r="G6429" s="133"/>
      <c r="K6429" s="327"/>
      <c r="N6429" s="327"/>
      <c r="Q6429" s="327"/>
      <c r="S6429" s="325"/>
    </row>
    <row r="6430" spans="7:19" x14ac:dyDescent="0.25">
      <c r="G6430" s="133"/>
      <c r="K6430" s="327"/>
      <c r="N6430" s="327"/>
      <c r="Q6430" s="327"/>
      <c r="S6430" s="325"/>
    </row>
    <row r="6432" spans="7:19" x14ac:dyDescent="0.25">
      <c r="G6432" s="133"/>
      <c r="K6432" s="327"/>
      <c r="N6432" s="327"/>
      <c r="Q6432" s="327"/>
      <c r="S6432" s="325"/>
    </row>
    <row r="6433" spans="7:19" x14ac:dyDescent="0.25">
      <c r="G6433" s="133"/>
      <c r="K6433" s="327"/>
      <c r="N6433" s="327"/>
      <c r="Q6433" s="327"/>
      <c r="S6433" s="325"/>
    </row>
    <row r="6435" spans="7:19" x14ac:dyDescent="0.25">
      <c r="G6435" s="133"/>
      <c r="K6435" s="327"/>
      <c r="N6435" s="327"/>
      <c r="Q6435" s="327"/>
      <c r="S6435" s="325"/>
    </row>
    <row r="6436" spans="7:19" x14ac:dyDescent="0.25">
      <c r="G6436" s="133"/>
      <c r="K6436" s="327"/>
      <c r="N6436" s="327"/>
      <c r="Q6436" s="327"/>
      <c r="S6436" s="325"/>
    </row>
    <row r="6437" spans="7:19" x14ac:dyDescent="0.25">
      <c r="G6437" s="133"/>
      <c r="K6437" s="327"/>
      <c r="N6437" s="327"/>
      <c r="Q6437" s="327"/>
      <c r="S6437" s="325"/>
    </row>
    <row r="6438" spans="7:19" x14ac:dyDescent="0.25">
      <c r="G6438" s="133"/>
      <c r="K6438" s="327"/>
      <c r="N6438" s="327"/>
      <c r="Q6438" s="327"/>
      <c r="S6438" s="325"/>
    </row>
    <row r="6439" spans="7:19" x14ac:dyDescent="0.25">
      <c r="G6439" s="133"/>
      <c r="K6439" s="327"/>
      <c r="N6439" s="327"/>
      <c r="Q6439" s="327"/>
      <c r="S6439" s="325"/>
    </row>
    <row r="6440" spans="7:19" x14ac:dyDescent="0.25">
      <c r="G6440" s="133"/>
      <c r="K6440" s="327"/>
      <c r="N6440" s="327"/>
      <c r="Q6440" s="327"/>
      <c r="S6440" s="325"/>
    </row>
    <row r="6442" spans="7:19" x14ac:dyDescent="0.25">
      <c r="G6442" s="133"/>
      <c r="K6442" s="327"/>
      <c r="N6442" s="327"/>
      <c r="Q6442" s="327"/>
      <c r="S6442" s="325"/>
    </row>
    <row r="6443" spans="7:19" x14ac:dyDescent="0.25">
      <c r="G6443" s="133"/>
      <c r="K6443" s="327"/>
      <c r="N6443" s="327"/>
      <c r="Q6443" s="327"/>
      <c r="S6443" s="325"/>
    </row>
    <row r="6444" spans="7:19" x14ac:dyDescent="0.25">
      <c r="G6444" s="133"/>
      <c r="K6444" s="327"/>
      <c r="N6444" s="327"/>
      <c r="Q6444" s="327"/>
      <c r="S6444" s="325"/>
    </row>
    <row r="6446" spans="7:19" x14ac:dyDescent="0.25">
      <c r="G6446" s="133"/>
      <c r="K6446" s="327"/>
      <c r="N6446" s="327"/>
      <c r="Q6446" s="327"/>
      <c r="S6446" s="325"/>
    </row>
    <row r="6447" spans="7:19" x14ac:dyDescent="0.25">
      <c r="G6447" s="133"/>
      <c r="K6447" s="327"/>
      <c r="N6447" s="327"/>
      <c r="Q6447" s="327"/>
      <c r="S6447" s="325"/>
    </row>
    <row r="6448" spans="7:19" x14ac:dyDescent="0.25">
      <c r="G6448" s="133"/>
      <c r="K6448" s="327"/>
      <c r="N6448" s="327"/>
      <c r="Q6448" s="327"/>
      <c r="S6448" s="325"/>
    </row>
    <row r="6450" spans="7:19" x14ac:dyDescent="0.25">
      <c r="G6450" s="133"/>
      <c r="K6450" s="327"/>
      <c r="N6450" s="327"/>
      <c r="Q6450" s="327"/>
      <c r="S6450" s="325"/>
    </row>
    <row r="6451" spans="7:19" x14ac:dyDescent="0.25">
      <c r="G6451" s="133"/>
      <c r="K6451" s="327"/>
      <c r="N6451" s="327"/>
      <c r="Q6451" s="327"/>
      <c r="S6451" s="325"/>
    </row>
    <row r="6452" spans="7:19" x14ac:dyDescent="0.25">
      <c r="G6452" s="133"/>
      <c r="K6452" s="327"/>
      <c r="N6452" s="327"/>
      <c r="Q6452" s="327"/>
      <c r="S6452" s="325"/>
    </row>
    <row r="6453" spans="7:19" x14ac:dyDescent="0.25">
      <c r="G6453" s="133"/>
      <c r="K6453" s="327"/>
      <c r="N6453" s="327"/>
      <c r="Q6453" s="327"/>
      <c r="S6453" s="325"/>
    </row>
    <row r="6454" spans="7:19" x14ac:dyDescent="0.25">
      <c r="G6454" s="133"/>
      <c r="K6454" s="327"/>
      <c r="N6454" s="327"/>
      <c r="Q6454" s="327"/>
      <c r="S6454" s="325"/>
    </row>
    <row r="6455" spans="7:19" x14ac:dyDescent="0.25">
      <c r="G6455" s="133"/>
      <c r="K6455" s="327"/>
      <c r="N6455" s="327"/>
      <c r="Q6455" s="327"/>
      <c r="S6455" s="325"/>
    </row>
    <row r="6456" spans="7:19" x14ac:dyDescent="0.25">
      <c r="G6456" s="133"/>
      <c r="K6456" s="327"/>
      <c r="N6456" s="327"/>
      <c r="Q6456" s="327"/>
      <c r="S6456" s="325"/>
    </row>
    <row r="6457" spans="7:19" x14ac:dyDescent="0.25">
      <c r="G6457" s="133"/>
      <c r="K6457" s="327"/>
      <c r="N6457" s="327"/>
      <c r="Q6457" s="327"/>
      <c r="S6457" s="325"/>
    </row>
    <row r="6458" spans="7:19" x14ac:dyDescent="0.25">
      <c r="G6458" s="133"/>
      <c r="K6458" s="327"/>
      <c r="N6458" s="327"/>
      <c r="Q6458" s="327"/>
      <c r="S6458" s="325"/>
    </row>
    <row r="6460" spans="7:19" x14ac:dyDescent="0.25">
      <c r="G6460" s="133"/>
      <c r="K6460" s="327"/>
      <c r="N6460" s="327"/>
      <c r="Q6460" s="327"/>
      <c r="S6460" s="325"/>
    </row>
    <row r="6461" spans="7:19" x14ac:dyDescent="0.25">
      <c r="G6461" s="133"/>
      <c r="K6461" s="327"/>
      <c r="N6461" s="327"/>
      <c r="Q6461" s="327"/>
      <c r="S6461" s="325"/>
    </row>
    <row r="6463" spans="7:19" x14ac:dyDescent="0.25">
      <c r="G6463" s="133"/>
      <c r="K6463" s="327"/>
      <c r="N6463" s="327"/>
      <c r="Q6463" s="327"/>
      <c r="S6463" s="325"/>
    </row>
    <row r="6465" spans="7:19" x14ac:dyDescent="0.25">
      <c r="G6465" s="133"/>
      <c r="K6465" s="327"/>
      <c r="N6465" s="327"/>
      <c r="Q6465" s="327"/>
      <c r="S6465" s="325"/>
    </row>
    <row r="6468" spans="7:19" x14ac:dyDescent="0.25">
      <c r="G6468" s="133"/>
      <c r="K6468" s="327"/>
      <c r="N6468" s="327"/>
      <c r="Q6468" s="327"/>
      <c r="S6468" s="325"/>
    </row>
    <row r="6469" spans="7:19" x14ac:dyDescent="0.25">
      <c r="G6469" s="133"/>
      <c r="K6469" s="327"/>
      <c r="N6469" s="327"/>
      <c r="Q6469" s="327"/>
      <c r="S6469" s="325"/>
    </row>
    <row r="6470" spans="7:19" x14ac:dyDescent="0.25">
      <c r="G6470" s="133"/>
      <c r="K6470" s="327"/>
      <c r="N6470" s="327"/>
      <c r="Q6470" s="327"/>
      <c r="S6470" s="325"/>
    </row>
    <row r="6472" spans="7:19" x14ac:dyDescent="0.25">
      <c r="G6472" s="133"/>
      <c r="K6472" s="327"/>
      <c r="N6472" s="327"/>
      <c r="Q6472" s="327"/>
      <c r="S6472" s="325"/>
    </row>
    <row r="6473" spans="7:19" x14ac:dyDescent="0.25">
      <c r="G6473" s="133"/>
      <c r="K6473" s="327"/>
      <c r="N6473" s="327"/>
      <c r="Q6473" s="327"/>
      <c r="S6473" s="325"/>
    </row>
    <row r="6475" spans="7:19" x14ac:dyDescent="0.25">
      <c r="G6475" s="133"/>
      <c r="K6475" s="327"/>
      <c r="N6475" s="327"/>
      <c r="Q6475" s="327"/>
      <c r="S6475" s="325"/>
    </row>
    <row r="6478" spans="7:19" x14ac:dyDescent="0.25">
      <c r="G6478" s="133"/>
      <c r="K6478" s="327"/>
      <c r="N6478" s="327"/>
      <c r="Q6478" s="327"/>
      <c r="S6478" s="325"/>
    </row>
    <row r="6482" spans="7:19" x14ac:dyDescent="0.25">
      <c r="G6482" s="133"/>
      <c r="K6482" s="327"/>
      <c r="N6482" s="327"/>
      <c r="Q6482" s="327"/>
      <c r="S6482" s="325"/>
    </row>
    <row r="6483" spans="7:19" x14ac:dyDescent="0.25">
      <c r="G6483" s="133"/>
      <c r="K6483" s="327"/>
      <c r="N6483" s="327"/>
      <c r="Q6483" s="327"/>
      <c r="S6483" s="325"/>
    </row>
    <row r="6484" spans="7:19" x14ac:dyDescent="0.25">
      <c r="G6484" s="133"/>
      <c r="K6484" s="327"/>
      <c r="N6484" s="327"/>
      <c r="Q6484" s="327"/>
      <c r="S6484" s="325"/>
    </row>
    <row r="6486" spans="7:19" x14ac:dyDescent="0.25">
      <c r="G6486" s="133"/>
      <c r="K6486" s="327"/>
      <c r="N6486" s="327"/>
      <c r="Q6486" s="327"/>
      <c r="S6486" s="325"/>
    </row>
    <row r="6487" spans="7:19" x14ac:dyDescent="0.25">
      <c r="G6487" s="133"/>
      <c r="K6487" s="327"/>
      <c r="N6487" s="327"/>
      <c r="Q6487" s="327"/>
      <c r="S6487" s="325"/>
    </row>
    <row r="6489" spans="7:19" x14ac:dyDescent="0.25">
      <c r="G6489" s="133"/>
      <c r="K6489" s="327"/>
      <c r="N6489" s="327"/>
      <c r="Q6489" s="327"/>
      <c r="S6489" s="325"/>
    </row>
    <row r="6492" spans="7:19" x14ac:dyDescent="0.25">
      <c r="G6492" s="133"/>
      <c r="K6492" s="327"/>
      <c r="N6492" s="327"/>
      <c r="Q6492" s="327"/>
      <c r="S6492" s="325"/>
    </row>
    <row r="6493" spans="7:19" x14ac:dyDescent="0.25">
      <c r="G6493" s="133"/>
      <c r="K6493" s="327"/>
      <c r="N6493" s="327"/>
      <c r="Q6493" s="327"/>
      <c r="S6493" s="325"/>
    </row>
    <row r="6494" spans="7:19" x14ac:dyDescent="0.25">
      <c r="G6494" s="133"/>
      <c r="K6494" s="327"/>
      <c r="N6494" s="327"/>
      <c r="Q6494" s="327"/>
      <c r="S6494" s="325"/>
    </row>
    <row r="6495" spans="7:19" x14ac:dyDescent="0.25">
      <c r="G6495" s="133"/>
      <c r="K6495" s="327"/>
      <c r="N6495" s="327"/>
      <c r="Q6495" s="327"/>
      <c r="S6495" s="325"/>
    </row>
    <row r="6496" spans="7:19" x14ac:dyDescent="0.25">
      <c r="G6496" s="133"/>
      <c r="K6496" s="327"/>
      <c r="N6496" s="327"/>
      <c r="Q6496" s="327"/>
      <c r="S6496" s="325"/>
    </row>
    <row r="6497" spans="7:19" x14ac:dyDescent="0.25">
      <c r="G6497" s="133"/>
      <c r="K6497" s="327"/>
      <c r="N6497" s="327"/>
      <c r="Q6497" s="327"/>
      <c r="S6497" s="325"/>
    </row>
    <row r="6498" spans="7:19" x14ac:dyDescent="0.25">
      <c r="G6498" s="133"/>
      <c r="K6498" s="327"/>
      <c r="N6498" s="327"/>
      <c r="Q6498" s="327"/>
      <c r="S6498" s="325"/>
    </row>
    <row r="6499" spans="7:19" x14ac:dyDescent="0.25">
      <c r="G6499" s="133"/>
      <c r="K6499" s="327"/>
      <c r="N6499" s="327"/>
      <c r="Q6499" s="327"/>
      <c r="S6499" s="325"/>
    </row>
    <row r="6500" spans="7:19" x14ac:dyDescent="0.25">
      <c r="G6500" s="133"/>
      <c r="K6500" s="327"/>
      <c r="N6500" s="327"/>
      <c r="Q6500" s="327"/>
      <c r="S6500" s="325"/>
    </row>
    <row r="6502" spans="7:19" x14ac:dyDescent="0.25">
      <c r="G6502" s="133"/>
      <c r="K6502" s="327"/>
      <c r="N6502" s="327"/>
      <c r="Q6502" s="327"/>
      <c r="S6502" s="325"/>
    </row>
    <row r="6504" spans="7:19" x14ac:dyDescent="0.25">
      <c r="G6504" s="133"/>
      <c r="K6504" s="327"/>
      <c r="N6504" s="327"/>
      <c r="Q6504" s="327"/>
      <c r="S6504" s="325"/>
    </row>
    <row r="6505" spans="7:19" x14ac:dyDescent="0.25">
      <c r="G6505" s="133"/>
      <c r="K6505" s="327"/>
      <c r="N6505" s="327"/>
      <c r="Q6505" s="327"/>
      <c r="S6505" s="325"/>
    </row>
    <row r="6506" spans="7:19" x14ac:dyDescent="0.25">
      <c r="G6506" s="133"/>
      <c r="K6506" s="327"/>
      <c r="N6506" s="327"/>
      <c r="Q6506" s="327"/>
      <c r="S6506" s="325"/>
    </row>
    <row r="6507" spans="7:19" x14ac:dyDescent="0.25">
      <c r="G6507" s="133"/>
      <c r="K6507" s="327"/>
      <c r="N6507" s="327"/>
      <c r="Q6507" s="327"/>
      <c r="S6507" s="325"/>
    </row>
    <row r="6508" spans="7:19" x14ac:dyDescent="0.25">
      <c r="G6508" s="133"/>
      <c r="K6508" s="327"/>
      <c r="N6508" s="327"/>
      <c r="Q6508" s="327"/>
      <c r="S6508" s="325"/>
    </row>
    <row r="6509" spans="7:19" x14ac:dyDescent="0.25">
      <c r="G6509" s="133"/>
      <c r="K6509" s="327"/>
      <c r="N6509" s="327"/>
      <c r="Q6509" s="327"/>
      <c r="S6509" s="325"/>
    </row>
    <row r="6510" spans="7:19" x14ac:dyDescent="0.25">
      <c r="G6510" s="133"/>
      <c r="K6510" s="327"/>
      <c r="N6510" s="327"/>
      <c r="Q6510" s="327"/>
      <c r="S6510" s="325"/>
    </row>
    <row r="6511" spans="7:19" x14ac:dyDescent="0.25">
      <c r="G6511" s="133"/>
      <c r="K6511" s="327"/>
      <c r="N6511" s="327"/>
      <c r="Q6511" s="327"/>
      <c r="S6511" s="325"/>
    </row>
    <row r="6512" spans="7:19" x14ac:dyDescent="0.25">
      <c r="G6512" s="133"/>
      <c r="K6512" s="327"/>
      <c r="N6512" s="327"/>
      <c r="Q6512" s="327"/>
      <c r="S6512" s="325"/>
    </row>
    <row r="6513" spans="7:19" x14ac:dyDescent="0.25">
      <c r="G6513" s="133"/>
      <c r="K6513" s="327"/>
      <c r="N6513" s="327"/>
      <c r="Q6513" s="327"/>
      <c r="S6513" s="325"/>
    </row>
    <row r="6514" spans="7:19" x14ac:dyDescent="0.25">
      <c r="G6514" s="133"/>
      <c r="K6514" s="327"/>
      <c r="N6514" s="327"/>
      <c r="Q6514" s="327"/>
      <c r="S6514" s="325"/>
    </row>
    <row r="6516" spans="7:19" x14ac:dyDescent="0.25">
      <c r="G6516" s="133"/>
      <c r="K6516" s="327"/>
      <c r="N6516" s="327"/>
      <c r="Q6516" s="327"/>
      <c r="S6516" s="325"/>
    </row>
    <row r="6517" spans="7:19" x14ac:dyDescent="0.25">
      <c r="G6517" s="133"/>
      <c r="K6517" s="327"/>
      <c r="N6517" s="327"/>
      <c r="Q6517" s="327"/>
      <c r="S6517" s="325"/>
    </row>
    <row r="6518" spans="7:19" x14ac:dyDescent="0.25">
      <c r="G6518" s="133"/>
      <c r="K6518" s="327"/>
      <c r="N6518" s="327"/>
      <c r="Q6518" s="327"/>
      <c r="S6518" s="325"/>
    </row>
    <row r="6519" spans="7:19" x14ac:dyDescent="0.25">
      <c r="G6519" s="133"/>
      <c r="K6519" s="327"/>
      <c r="N6519" s="327"/>
      <c r="Q6519" s="327"/>
      <c r="S6519" s="325"/>
    </row>
    <row r="6520" spans="7:19" x14ac:dyDescent="0.25">
      <c r="G6520" s="133"/>
      <c r="K6520" s="327"/>
      <c r="N6520" s="327"/>
      <c r="Q6520" s="327"/>
      <c r="S6520" s="325"/>
    </row>
    <row r="6522" spans="7:19" x14ac:dyDescent="0.25">
      <c r="G6522" s="133"/>
      <c r="K6522" s="327"/>
      <c r="N6522" s="327"/>
      <c r="Q6522" s="327"/>
      <c r="S6522" s="325"/>
    </row>
    <row r="6523" spans="7:19" x14ac:dyDescent="0.25">
      <c r="G6523" s="133"/>
      <c r="K6523" s="327"/>
      <c r="N6523" s="327"/>
      <c r="Q6523" s="327"/>
      <c r="S6523" s="325"/>
    </row>
    <row r="6524" spans="7:19" x14ac:dyDescent="0.25">
      <c r="G6524" s="133"/>
      <c r="K6524" s="327"/>
      <c r="N6524" s="327"/>
      <c r="Q6524" s="327"/>
      <c r="S6524" s="325"/>
    </row>
    <row r="6527" spans="7:19" x14ac:dyDescent="0.25">
      <c r="G6527" s="133"/>
      <c r="K6527" s="327"/>
      <c r="N6527" s="327"/>
      <c r="Q6527" s="327"/>
      <c r="S6527" s="325"/>
    </row>
    <row r="6528" spans="7:19" x14ac:dyDescent="0.25">
      <c r="G6528" s="133"/>
      <c r="K6528" s="327"/>
      <c r="N6528" s="327"/>
      <c r="Q6528" s="327"/>
      <c r="S6528" s="325"/>
    </row>
    <row r="6529" spans="7:19" x14ac:dyDescent="0.25">
      <c r="G6529" s="133"/>
      <c r="K6529" s="327"/>
      <c r="N6529" s="327"/>
      <c r="Q6529" s="327"/>
      <c r="S6529" s="325"/>
    </row>
    <row r="6530" spans="7:19" x14ac:dyDescent="0.25">
      <c r="G6530" s="133"/>
      <c r="K6530" s="327"/>
      <c r="N6530" s="327"/>
      <c r="Q6530" s="327"/>
      <c r="S6530" s="325"/>
    </row>
    <row r="6531" spans="7:19" x14ac:dyDescent="0.25">
      <c r="G6531" s="133"/>
      <c r="K6531" s="327"/>
      <c r="N6531" s="327"/>
      <c r="Q6531" s="327"/>
      <c r="S6531" s="325"/>
    </row>
    <row r="6533" spans="7:19" x14ac:dyDescent="0.25">
      <c r="G6533" s="133"/>
      <c r="K6533" s="327"/>
      <c r="N6533" s="327"/>
      <c r="Q6533" s="327"/>
      <c r="S6533" s="325"/>
    </row>
    <row r="6534" spans="7:19" x14ac:dyDescent="0.25">
      <c r="G6534" s="133"/>
      <c r="K6534" s="327"/>
      <c r="N6534" s="327"/>
      <c r="Q6534" s="327"/>
      <c r="S6534" s="325"/>
    </row>
    <row r="6535" spans="7:19" x14ac:dyDescent="0.25">
      <c r="G6535" s="133"/>
      <c r="K6535" s="327"/>
      <c r="N6535" s="327"/>
      <c r="Q6535" s="327"/>
      <c r="S6535" s="325"/>
    </row>
    <row r="6536" spans="7:19" x14ac:dyDescent="0.25">
      <c r="G6536" s="133"/>
      <c r="K6536" s="327"/>
      <c r="N6536" s="327"/>
      <c r="Q6536" s="327"/>
      <c r="S6536" s="325"/>
    </row>
    <row r="6537" spans="7:19" x14ac:dyDescent="0.25">
      <c r="G6537" s="133"/>
      <c r="K6537" s="327"/>
      <c r="N6537" s="327"/>
      <c r="Q6537" s="327"/>
      <c r="S6537" s="325"/>
    </row>
    <row r="6538" spans="7:19" x14ac:dyDescent="0.25">
      <c r="G6538" s="133"/>
      <c r="K6538" s="327"/>
      <c r="N6538" s="327"/>
      <c r="Q6538" s="327"/>
      <c r="S6538" s="325"/>
    </row>
    <row r="6540" spans="7:19" x14ac:dyDescent="0.25">
      <c r="G6540" s="133"/>
      <c r="K6540" s="327"/>
      <c r="N6540" s="327"/>
      <c r="Q6540" s="327"/>
      <c r="S6540" s="325"/>
    </row>
    <row r="6541" spans="7:19" x14ac:dyDescent="0.25">
      <c r="G6541" s="133"/>
      <c r="K6541" s="327"/>
      <c r="N6541" s="327"/>
      <c r="Q6541" s="327"/>
      <c r="S6541" s="325"/>
    </row>
    <row r="6542" spans="7:19" x14ac:dyDescent="0.25">
      <c r="G6542" s="133"/>
      <c r="K6542" s="327"/>
      <c r="N6542" s="327"/>
      <c r="Q6542" s="327"/>
      <c r="S6542" s="325"/>
    </row>
    <row r="6544" spans="7:19" x14ac:dyDescent="0.25">
      <c r="G6544" s="133"/>
      <c r="K6544" s="327"/>
      <c r="N6544" s="327"/>
      <c r="Q6544" s="327"/>
      <c r="S6544" s="325"/>
    </row>
    <row r="6545" spans="7:19" x14ac:dyDescent="0.25">
      <c r="G6545" s="133"/>
      <c r="K6545" s="327"/>
      <c r="N6545" s="327"/>
      <c r="Q6545" s="327"/>
      <c r="S6545" s="325"/>
    </row>
    <row r="6546" spans="7:19" x14ac:dyDescent="0.25">
      <c r="G6546" s="133"/>
      <c r="K6546" s="327"/>
      <c r="N6546" s="327"/>
      <c r="Q6546" s="327"/>
      <c r="S6546" s="325"/>
    </row>
    <row r="6547" spans="7:19" x14ac:dyDescent="0.25">
      <c r="G6547" s="133"/>
      <c r="K6547" s="327"/>
      <c r="N6547" s="327"/>
      <c r="Q6547" s="327"/>
      <c r="S6547" s="325"/>
    </row>
    <row r="6548" spans="7:19" x14ac:dyDescent="0.25">
      <c r="G6548" s="133"/>
      <c r="K6548" s="327"/>
      <c r="N6548" s="327"/>
      <c r="Q6548" s="327"/>
      <c r="S6548" s="325"/>
    </row>
    <row r="6549" spans="7:19" x14ac:dyDescent="0.25">
      <c r="G6549" s="133"/>
      <c r="K6549" s="327"/>
      <c r="N6549" s="327"/>
      <c r="Q6549" s="327"/>
      <c r="S6549" s="325"/>
    </row>
    <row r="6550" spans="7:19" x14ac:dyDescent="0.25">
      <c r="G6550" s="133"/>
      <c r="K6550" s="327"/>
      <c r="N6550" s="327"/>
      <c r="Q6550" s="327"/>
      <c r="S6550" s="325"/>
    </row>
    <row r="6551" spans="7:19" x14ac:dyDescent="0.25">
      <c r="G6551" s="133"/>
      <c r="K6551" s="327"/>
      <c r="N6551" s="327"/>
      <c r="Q6551" s="327"/>
      <c r="S6551" s="325"/>
    </row>
    <row r="6552" spans="7:19" x14ac:dyDescent="0.25">
      <c r="G6552" s="133"/>
      <c r="K6552" s="327"/>
      <c r="N6552" s="327"/>
      <c r="Q6552" s="327"/>
      <c r="S6552" s="325"/>
    </row>
    <row r="6553" spans="7:19" x14ac:dyDescent="0.25">
      <c r="G6553" s="133"/>
      <c r="K6553" s="327"/>
      <c r="N6553" s="327"/>
      <c r="Q6553" s="327"/>
      <c r="S6553" s="325"/>
    </row>
    <row r="6554" spans="7:19" x14ac:dyDescent="0.25">
      <c r="G6554" s="133"/>
      <c r="K6554" s="327"/>
      <c r="N6554" s="327"/>
      <c r="Q6554" s="327"/>
      <c r="S6554" s="325"/>
    </row>
    <row r="6555" spans="7:19" x14ac:dyDescent="0.25">
      <c r="G6555" s="133"/>
      <c r="K6555" s="327"/>
      <c r="N6555" s="327"/>
      <c r="Q6555" s="327"/>
      <c r="S6555" s="325"/>
    </row>
    <row r="6557" spans="7:19" x14ac:dyDescent="0.25">
      <c r="G6557" s="133"/>
      <c r="K6557" s="327"/>
      <c r="N6557" s="327"/>
      <c r="Q6557" s="327"/>
      <c r="S6557" s="325"/>
    </row>
    <row r="6558" spans="7:19" x14ac:dyDescent="0.25">
      <c r="G6558" s="133"/>
      <c r="K6558" s="327"/>
      <c r="N6558" s="327"/>
      <c r="Q6558" s="327"/>
      <c r="S6558" s="325"/>
    </row>
    <row r="6559" spans="7:19" x14ac:dyDescent="0.25">
      <c r="G6559" s="133"/>
      <c r="K6559" s="327"/>
      <c r="N6559" s="327"/>
      <c r="Q6559" s="327"/>
      <c r="S6559" s="325"/>
    </row>
    <row r="6561" spans="7:19" x14ac:dyDescent="0.25">
      <c r="G6561" s="133"/>
      <c r="K6561" s="327"/>
      <c r="N6561" s="327"/>
      <c r="Q6561" s="327"/>
      <c r="S6561" s="325"/>
    </row>
    <row r="6564" spans="7:19" x14ac:dyDescent="0.25">
      <c r="G6564" s="133"/>
      <c r="K6564" s="327"/>
      <c r="N6564" s="327"/>
      <c r="Q6564" s="327"/>
      <c r="S6564" s="325"/>
    </row>
    <row r="6565" spans="7:19" x14ac:dyDescent="0.25">
      <c r="G6565" s="133"/>
      <c r="K6565" s="327"/>
      <c r="N6565" s="327"/>
      <c r="Q6565" s="327"/>
      <c r="S6565" s="325"/>
    </row>
    <row r="6567" spans="7:19" x14ac:dyDescent="0.25">
      <c r="G6567" s="133"/>
      <c r="K6567" s="327"/>
      <c r="N6567" s="327"/>
      <c r="Q6567" s="327"/>
      <c r="S6567" s="325"/>
    </row>
    <row r="6570" spans="7:19" x14ac:dyDescent="0.25">
      <c r="G6570" s="133"/>
      <c r="K6570" s="327"/>
      <c r="N6570" s="327"/>
      <c r="Q6570" s="327"/>
      <c r="S6570" s="325"/>
    </row>
    <row r="6571" spans="7:19" x14ac:dyDescent="0.25">
      <c r="G6571" s="133"/>
      <c r="K6571" s="327"/>
      <c r="N6571" s="327"/>
      <c r="Q6571" s="327"/>
      <c r="S6571" s="325"/>
    </row>
    <row r="6572" spans="7:19" x14ac:dyDescent="0.25">
      <c r="G6572" s="133"/>
      <c r="K6572" s="327"/>
      <c r="N6572" s="327"/>
      <c r="Q6572" s="327"/>
      <c r="S6572" s="325"/>
    </row>
    <row r="6573" spans="7:19" x14ac:dyDescent="0.25">
      <c r="G6573" s="133"/>
      <c r="K6573" s="327"/>
      <c r="N6573" s="327"/>
      <c r="Q6573" s="327"/>
      <c r="S6573" s="325"/>
    </row>
    <row r="6574" spans="7:19" x14ac:dyDescent="0.25">
      <c r="G6574" s="133"/>
      <c r="K6574" s="327"/>
      <c r="N6574" s="327"/>
      <c r="Q6574" s="327"/>
      <c r="S6574" s="325"/>
    </row>
    <row r="6576" spans="7:19" x14ac:dyDescent="0.25">
      <c r="G6576" s="133"/>
      <c r="K6576" s="327"/>
      <c r="N6576" s="327"/>
      <c r="Q6576" s="327"/>
      <c r="S6576" s="325"/>
    </row>
    <row r="6577" spans="7:19" x14ac:dyDescent="0.25">
      <c r="G6577" s="133"/>
      <c r="K6577" s="327"/>
      <c r="N6577" s="327"/>
      <c r="Q6577" s="327"/>
      <c r="S6577" s="325"/>
    </row>
    <row r="6578" spans="7:19" x14ac:dyDescent="0.25">
      <c r="G6578" s="133"/>
      <c r="K6578" s="327"/>
      <c r="N6578" s="327"/>
      <c r="Q6578" s="327"/>
      <c r="S6578" s="325"/>
    </row>
    <row r="6579" spans="7:19" x14ac:dyDescent="0.25">
      <c r="G6579" s="133"/>
      <c r="K6579" s="327"/>
      <c r="N6579" s="327"/>
      <c r="Q6579" s="327"/>
      <c r="S6579" s="325"/>
    </row>
    <row r="6580" spans="7:19" x14ac:dyDescent="0.25">
      <c r="G6580" s="133"/>
      <c r="K6580" s="327"/>
      <c r="N6580" s="327"/>
      <c r="Q6580" s="327"/>
      <c r="S6580" s="325"/>
    </row>
    <row r="6582" spans="7:19" x14ac:dyDescent="0.25">
      <c r="G6582" s="133"/>
      <c r="K6582" s="327"/>
      <c r="N6582" s="327"/>
      <c r="Q6582" s="327"/>
      <c r="S6582" s="325"/>
    </row>
    <row r="6583" spans="7:19" x14ac:dyDescent="0.25">
      <c r="G6583" s="133"/>
      <c r="K6583" s="327"/>
      <c r="N6583" s="327"/>
      <c r="Q6583" s="327"/>
      <c r="S6583" s="325"/>
    </row>
    <row r="6584" spans="7:19" x14ac:dyDescent="0.25">
      <c r="G6584" s="133"/>
      <c r="K6584" s="327"/>
      <c r="N6584" s="327"/>
      <c r="Q6584" s="327"/>
      <c r="S6584" s="325"/>
    </row>
    <row r="6586" spans="7:19" x14ac:dyDescent="0.25">
      <c r="G6586" s="133"/>
      <c r="K6586" s="327"/>
      <c r="N6586" s="327"/>
      <c r="Q6586" s="327"/>
      <c r="S6586" s="325"/>
    </row>
    <row r="6587" spans="7:19" x14ac:dyDescent="0.25">
      <c r="G6587" s="133"/>
      <c r="K6587" s="327"/>
      <c r="N6587" s="327"/>
      <c r="Q6587" s="327"/>
      <c r="S6587" s="325"/>
    </row>
    <row r="6588" spans="7:19" x14ac:dyDescent="0.25">
      <c r="G6588" s="133"/>
      <c r="K6588" s="327"/>
      <c r="N6588" s="327"/>
      <c r="Q6588" s="327"/>
      <c r="S6588" s="325"/>
    </row>
    <row r="6589" spans="7:19" x14ac:dyDescent="0.25">
      <c r="G6589" s="133"/>
      <c r="K6589" s="327"/>
      <c r="N6589" s="327"/>
      <c r="Q6589" s="327"/>
      <c r="S6589" s="325"/>
    </row>
    <row r="6590" spans="7:19" x14ac:dyDescent="0.25">
      <c r="G6590" s="133"/>
      <c r="K6590" s="327"/>
      <c r="N6590" s="327"/>
      <c r="Q6590" s="327"/>
      <c r="S6590" s="325"/>
    </row>
    <row r="6591" spans="7:19" x14ac:dyDescent="0.25">
      <c r="G6591" s="133"/>
      <c r="K6591" s="327"/>
      <c r="N6591" s="327"/>
      <c r="Q6591" s="327"/>
      <c r="S6591" s="325"/>
    </row>
    <row r="6592" spans="7:19" x14ac:dyDescent="0.25">
      <c r="G6592" s="133"/>
      <c r="K6592" s="327"/>
      <c r="N6592" s="327"/>
      <c r="Q6592" s="327"/>
      <c r="S6592" s="325"/>
    </row>
    <row r="6593" spans="7:19" x14ac:dyDescent="0.25">
      <c r="G6593" s="133"/>
      <c r="K6593" s="327"/>
      <c r="N6593" s="327"/>
      <c r="Q6593" s="327"/>
      <c r="S6593" s="325"/>
    </row>
    <row r="6595" spans="7:19" x14ac:dyDescent="0.25">
      <c r="G6595" s="133"/>
      <c r="K6595" s="327"/>
      <c r="N6595" s="327"/>
      <c r="Q6595" s="327"/>
      <c r="S6595" s="325"/>
    </row>
    <row r="6598" spans="7:19" x14ac:dyDescent="0.25">
      <c r="G6598" s="133"/>
      <c r="K6598" s="327"/>
      <c r="N6598" s="327"/>
      <c r="Q6598" s="327"/>
      <c r="S6598" s="325"/>
    </row>
    <row r="6599" spans="7:19" x14ac:dyDescent="0.25">
      <c r="G6599" s="133"/>
      <c r="K6599" s="327"/>
      <c r="N6599" s="327"/>
      <c r="Q6599" s="327"/>
      <c r="S6599" s="325"/>
    </row>
    <row r="6600" spans="7:19" x14ac:dyDescent="0.25">
      <c r="G6600" s="133"/>
      <c r="K6600" s="327"/>
      <c r="N6600" s="327"/>
      <c r="Q6600" s="327"/>
      <c r="S6600" s="325"/>
    </row>
    <row r="6601" spans="7:19" x14ac:dyDescent="0.25">
      <c r="G6601" s="133"/>
      <c r="K6601" s="327"/>
      <c r="N6601" s="327"/>
      <c r="Q6601" s="327"/>
      <c r="S6601" s="325"/>
    </row>
    <row r="6602" spans="7:19" x14ac:dyDescent="0.25">
      <c r="G6602" s="133"/>
      <c r="K6602" s="327"/>
      <c r="N6602" s="327"/>
      <c r="Q6602" s="327"/>
      <c r="S6602" s="325"/>
    </row>
    <row r="6604" spans="7:19" x14ac:dyDescent="0.25">
      <c r="G6604" s="133"/>
      <c r="K6604" s="327"/>
      <c r="N6604" s="327"/>
      <c r="Q6604" s="327"/>
      <c r="S6604" s="325"/>
    </row>
    <row r="6605" spans="7:19" x14ac:dyDescent="0.25">
      <c r="G6605" s="133"/>
      <c r="K6605" s="327"/>
      <c r="N6605" s="327"/>
      <c r="Q6605" s="327"/>
      <c r="S6605" s="325"/>
    </row>
    <row r="6606" spans="7:19" x14ac:dyDescent="0.25">
      <c r="G6606" s="133"/>
      <c r="K6606" s="327"/>
      <c r="N6606" s="327"/>
      <c r="Q6606" s="327"/>
      <c r="S6606" s="325"/>
    </row>
    <row r="6607" spans="7:19" x14ac:dyDescent="0.25">
      <c r="G6607" s="133"/>
      <c r="K6607" s="327"/>
      <c r="N6607" s="327"/>
      <c r="Q6607" s="327"/>
      <c r="S6607" s="325"/>
    </row>
    <row r="6609" spans="7:19" x14ac:dyDescent="0.25">
      <c r="G6609" s="133"/>
      <c r="K6609" s="327"/>
      <c r="N6609" s="327"/>
      <c r="Q6609" s="327"/>
      <c r="S6609" s="325"/>
    </row>
    <row r="6610" spans="7:19" x14ac:dyDescent="0.25">
      <c r="G6610" s="133"/>
      <c r="K6610" s="327"/>
      <c r="N6610" s="327"/>
      <c r="Q6610" s="327"/>
      <c r="S6610" s="325"/>
    </row>
    <row r="6611" spans="7:19" x14ac:dyDescent="0.25">
      <c r="G6611" s="133"/>
      <c r="K6611" s="327"/>
      <c r="N6611" s="327"/>
      <c r="Q6611" s="327"/>
      <c r="S6611" s="325"/>
    </row>
    <row r="6612" spans="7:19" x14ac:dyDescent="0.25">
      <c r="G6612" s="133"/>
      <c r="K6612" s="327"/>
      <c r="N6612" s="327"/>
      <c r="Q6612" s="327"/>
      <c r="S6612" s="325"/>
    </row>
    <row r="6613" spans="7:19" x14ac:dyDescent="0.25">
      <c r="G6613" s="133"/>
      <c r="K6613" s="327"/>
      <c r="N6613" s="327"/>
      <c r="Q6613" s="327"/>
      <c r="S6613" s="325"/>
    </row>
    <row r="6614" spans="7:19" x14ac:dyDescent="0.25">
      <c r="G6614" s="133"/>
      <c r="K6614" s="327"/>
      <c r="N6614" s="327"/>
      <c r="Q6614" s="327"/>
      <c r="S6614" s="325"/>
    </row>
    <row r="6616" spans="7:19" x14ac:dyDescent="0.25">
      <c r="G6616" s="133"/>
      <c r="K6616" s="327"/>
      <c r="N6616" s="327"/>
      <c r="Q6616" s="327"/>
      <c r="S6616" s="325"/>
    </row>
    <row r="6619" spans="7:19" x14ac:dyDescent="0.25">
      <c r="G6619" s="133"/>
      <c r="K6619" s="327"/>
      <c r="N6619" s="327"/>
      <c r="Q6619" s="327"/>
      <c r="S6619" s="325"/>
    </row>
    <row r="6620" spans="7:19" x14ac:dyDescent="0.25">
      <c r="G6620" s="133"/>
      <c r="K6620" s="327"/>
      <c r="N6620" s="327"/>
      <c r="Q6620" s="327"/>
      <c r="S6620" s="325"/>
    </row>
    <row r="6622" spans="7:19" x14ac:dyDescent="0.25">
      <c r="G6622" s="133"/>
      <c r="K6622" s="327"/>
      <c r="N6622" s="327"/>
      <c r="Q6622" s="327"/>
      <c r="S6622" s="325"/>
    </row>
    <row r="6623" spans="7:19" x14ac:dyDescent="0.25">
      <c r="G6623" s="133"/>
      <c r="K6623" s="327"/>
      <c r="N6623" s="327"/>
      <c r="Q6623" s="327"/>
      <c r="S6623" s="325"/>
    </row>
    <row r="6624" spans="7:19" x14ac:dyDescent="0.25">
      <c r="G6624" s="133"/>
      <c r="K6624" s="327"/>
      <c r="N6624" s="327"/>
      <c r="Q6624" s="327"/>
      <c r="S6624" s="325"/>
    </row>
    <row r="6626" spans="7:19" x14ac:dyDescent="0.25">
      <c r="G6626" s="133"/>
      <c r="K6626" s="327"/>
      <c r="N6626" s="327"/>
      <c r="Q6626" s="327"/>
      <c r="S6626" s="325"/>
    </row>
    <row r="6629" spans="7:19" x14ac:dyDescent="0.25">
      <c r="G6629" s="133"/>
      <c r="K6629" s="327"/>
      <c r="N6629" s="327"/>
      <c r="Q6629" s="327"/>
      <c r="S6629" s="325"/>
    </row>
    <row r="6630" spans="7:19" x14ac:dyDescent="0.25">
      <c r="G6630" s="133"/>
      <c r="K6630" s="327"/>
      <c r="N6630" s="327"/>
      <c r="Q6630" s="327"/>
      <c r="S6630" s="325"/>
    </row>
    <row r="6631" spans="7:19" x14ac:dyDescent="0.25">
      <c r="G6631" s="133"/>
      <c r="K6631" s="327"/>
      <c r="N6631" s="327"/>
      <c r="Q6631" s="327"/>
      <c r="S6631" s="325"/>
    </row>
    <row r="6633" spans="7:19" x14ac:dyDescent="0.25">
      <c r="G6633" s="133"/>
      <c r="K6633" s="327"/>
      <c r="N6633" s="327"/>
      <c r="Q6633" s="327"/>
      <c r="S6633" s="325"/>
    </row>
    <row r="6635" spans="7:19" x14ac:dyDescent="0.25">
      <c r="G6635" s="133"/>
      <c r="K6635" s="327"/>
      <c r="N6635" s="327"/>
      <c r="Q6635" s="327"/>
      <c r="S6635" s="325"/>
    </row>
    <row r="6636" spans="7:19" x14ac:dyDescent="0.25">
      <c r="G6636" s="133"/>
      <c r="K6636" s="327"/>
      <c r="N6636" s="327"/>
      <c r="Q6636" s="327"/>
      <c r="S6636" s="325"/>
    </row>
    <row r="6639" spans="7:19" x14ac:dyDescent="0.25">
      <c r="G6639" s="133"/>
      <c r="K6639" s="327"/>
      <c r="N6639" s="327"/>
      <c r="Q6639" s="327"/>
      <c r="S6639" s="325"/>
    </row>
    <row r="6640" spans="7:19" x14ac:dyDescent="0.25">
      <c r="G6640" s="133"/>
      <c r="K6640" s="327"/>
      <c r="N6640" s="327"/>
      <c r="Q6640" s="327"/>
      <c r="S6640" s="325"/>
    </row>
    <row r="6641" spans="7:19" x14ac:dyDescent="0.25">
      <c r="G6641" s="133"/>
      <c r="K6641" s="327"/>
      <c r="N6641" s="327"/>
      <c r="Q6641" s="327"/>
      <c r="S6641" s="325"/>
    </row>
    <row r="6642" spans="7:19" x14ac:dyDescent="0.25">
      <c r="G6642" s="133"/>
      <c r="K6642" s="327"/>
      <c r="N6642" s="327"/>
      <c r="Q6642" s="327"/>
      <c r="S6642" s="325"/>
    </row>
    <row r="6643" spans="7:19" x14ac:dyDescent="0.25">
      <c r="G6643" s="133"/>
      <c r="K6643" s="327"/>
      <c r="N6643" s="327"/>
      <c r="Q6643" s="327"/>
      <c r="S6643" s="325"/>
    </row>
    <row r="6645" spans="7:19" x14ac:dyDescent="0.25">
      <c r="G6645" s="133"/>
      <c r="K6645" s="327"/>
      <c r="N6645" s="327"/>
      <c r="Q6645" s="327"/>
      <c r="S6645" s="325"/>
    </row>
    <row r="6646" spans="7:19" x14ac:dyDescent="0.25">
      <c r="G6646" s="133"/>
      <c r="K6646" s="327"/>
      <c r="N6646" s="327"/>
      <c r="Q6646" s="327"/>
      <c r="S6646" s="325"/>
    </row>
    <row r="6647" spans="7:19" x14ac:dyDescent="0.25">
      <c r="G6647" s="133"/>
      <c r="K6647" s="327"/>
      <c r="N6647" s="327"/>
      <c r="Q6647" s="327"/>
      <c r="S6647" s="325"/>
    </row>
    <row r="6649" spans="7:19" x14ac:dyDescent="0.25">
      <c r="G6649" s="133"/>
      <c r="K6649" s="327"/>
      <c r="N6649" s="327"/>
      <c r="Q6649" s="327"/>
      <c r="S6649" s="325"/>
    </row>
    <row r="6650" spans="7:19" x14ac:dyDescent="0.25">
      <c r="G6650" s="133"/>
      <c r="K6650" s="327"/>
      <c r="N6650" s="327"/>
      <c r="Q6650" s="327"/>
      <c r="S6650" s="325"/>
    </row>
    <row r="6652" spans="7:19" x14ac:dyDescent="0.25">
      <c r="G6652" s="133"/>
      <c r="K6652" s="327"/>
      <c r="N6652" s="327"/>
      <c r="Q6652" s="327"/>
      <c r="S6652" s="325"/>
    </row>
    <row r="6653" spans="7:19" x14ac:dyDescent="0.25">
      <c r="G6653" s="133"/>
      <c r="K6653" s="327"/>
      <c r="N6653" s="327"/>
      <c r="Q6653" s="327"/>
      <c r="S6653" s="325"/>
    </row>
    <row r="6654" spans="7:19" x14ac:dyDescent="0.25">
      <c r="G6654" s="133"/>
      <c r="K6654" s="327"/>
      <c r="N6654" s="327"/>
      <c r="Q6654" s="327"/>
      <c r="S6654" s="325"/>
    </row>
    <row r="6655" spans="7:19" x14ac:dyDescent="0.25">
      <c r="G6655" s="133"/>
      <c r="K6655" s="327"/>
      <c r="N6655" s="327"/>
      <c r="Q6655" s="327"/>
      <c r="S6655" s="325"/>
    </row>
    <row r="6656" spans="7:19" x14ac:dyDescent="0.25">
      <c r="G6656" s="133"/>
      <c r="K6656" s="327"/>
      <c r="N6656" s="327"/>
      <c r="Q6656" s="327"/>
      <c r="S6656" s="325"/>
    </row>
    <row r="6658" spans="7:19" x14ac:dyDescent="0.25">
      <c r="G6658" s="133"/>
      <c r="K6658" s="327"/>
      <c r="N6658" s="327"/>
      <c r="Q6658" s="327"/>
      <c r="S6658" s="325"/>
    </row>
    <row r="6659" spans="7:19" x14ac:dyDescent="0.25">
      <c r="G6659" s="133"/>
      <c r="K6659" s="327"/>
      <c r="N6659" s="327"/>
      <c r="Q6659" s="327"/>
      <c r="S6659" s="325"/>
    </row>
    <row r="6660" spans="7:19" x14ac:dyDescent="0.25">
      <c r="G6660" s="133"/>
      <c r="K6660" s="327"/>
      <c r="N6660" s="327"/>
      <c r="Q6660" s="327"/>
      <c r="S6660" s="325"/>
    </row>
    <row r="6661" spans="7:19" x14ac:dyDescent="0.25">
      <c r="G6661" s="133"/>
      <c r="K6661" s="327"/>
      <c r="N6661" s="327"/>
      <c r="Q6661" s="327"/>
      <c r="S6661" s="325"/>
    </row>
    <row r="6664" spans="7:19" x14ac:dyDescent="0.25">
      <c r="G6664" s="133"/>
      <c r="K6664" s="327"/>
      <c r="N6664" s="327"/>
      <c r="Q6664" s="327"/>
      <c r="S6664" s="325"/>
    </row>
    <row r="6665" spans="7:19" x14ac:dyDescent="0.25">
      <c r="G6665" s="133"/>
      <c r="K6665" s="327"/>
      <c r="N6665" s="327"/>
      <c r="Q6665" s="327"/>
      <c r="S6665" s="325"/>
    </row>
    <row r="6666" spans="7:19" x14ac:dyDescent="0.25">
      <c r="G6666" s="133"/>
      <c r="K6666" s="327"/>
      <c r="N6666" s="327"/>
      <c r="Q6666" s="327"/>
      <c r="S6666" s="325"/>
    </row>
    <row r="6667" spans="7:19" x14ac:dyDescent="0.25">
      <c r="G6667" s="133"/>
      <c r="K6667" s="327"/>
      <c r="N6667" s="327"/>
      <c r="Q6667" s="327"/>
      <c r="S6667" s="325"/>
    </row>
    <row r="6669" spans="7:19" x14ac:dyDescent="0.25">
      <c r="G6669" s="133"/>
      <c r="K6669" s="327"/>
      <c r="N6669" s="327"/>
      <c r="Q6669" s="327"/>
      <c r="S6669" s="325"/>
    </row>
    <row r="6670" spans="7:19" x14ac:dyDescent="0.25">
      <c r="G6670" s="133"/>
      <c r="K6670" s="327"/>
      <c r="N6670" s="327"/>
      <c r="Q6670" s="327"/>
      <c r="S6670" s="325"/>
    </row>
    <row r="6671" spans="7:19" x14ac:dyDescent="0.25">
      <c r="G6671" s="133"/>
      <c r="K6671" s="327"/>
      <c r="N6671" s="327"/>
      <c r="Q6671" s="327"/>
      <c r="S6671" s="325"/>
    </row>
    <row r="6673" spans="7:19" x14ac:dyDescent="0.25">
      <c r="G6673" s="133"/>
      <c r="K6673" s="327"/>
      <c r="N6673" s="327"/>
      <c r="Q6673" s="327"/>
      <c r="S6673" s="325"/>
    </row>
    <row r="6674" spans="7:19" x14ac:dyDescent="0.25">
      <c r="G6674" s="133"/>
      <c r="K6674" s="327"/>
      <c r="N6674" s="327"/>
      <c r="Q6674" s="327"/>
      <c r="S6674" s="325"/>
    </row>
    <row r="6675" spans="7:19" x14ac:dyDescent="0.25">
      <c r="G6675" s="133"/>
      <c r="K6675" s="327"/>
      <c r="N6675" s="327"/>
      <c r="Q6675" s="327"/>
      <c r="S6675" s="325"/>
    </row>
    <row r="6676" spans="7:19" x14ac:dyDescent="0.25">
      <c r="G6676" s="133"/>
      <c r="K6676" s="327"/>
      <c r="N6676" s="327"/>
      <c r="Q6676" s="327"/>
      <c r="S6676" s="325"/>
    </row>
    <row r="6678" spans="7:19" x14ac:dyDescent="0.25">
      <c r="G6678" s="133"/>
      <c r="K6678" s="327"/>
      <c r="N6678" s="327"/>
      <c r="Q6678" s="327"/>
      <c r="S6678" s="325"/>
    </row>
    <row r="6680" spans="7:19" x14ac:dyDescent="0.25">
      <c r="G6680" s="133"/>
      <c r="K6680" s="327"/>
      <c r="N6680" s="327"/>
      <c r="Q6680" s="327"/>
      <c r="S6680" s="325"/>
    </row>
    <row r="6681" spans="7:19" x14ac:dyDescent="0.25">
      <c r="G6681" s="133"/>
      <c r="K6681" s="327"/>
      <c r="N6681" s="327"/>
      <c r="Q6681" s="327"/>
      <c r="S6681" s="325"/>
    </row>
    <row r="6685" spans="7:19" x14ac:dyDescent="0.25">
      <c r="G6685" s="133"/>
      <c r="K6685" s="327"/>
      <c r="N6685" s="327"/>
      <c r="Q6685" s="327"/>
      <c r="S6685" s="325"/>
    </row>
    <row r="6686" spans="7:19" x14ac:dyDescent="0.25">
      <c r="G6686" s="133"/>
      <c r="K6686" s="327"/>
      <c r="N6686" s="327"/>
      <c r="Q6686" s="327"/>
      <c r="S6686" s="325"/>
    </row>
    <row r="6689" spans="7:19" x14ac:dyDescent="0.25">
      <c r="G6689" s="133"/>
      <c r="K6689" s="327"/>
      <c r="N6689" s="327"/>
      <c r="Q6689" s="327"/>
      <c r="S6689" s="325"/>
    </row>
    <row r="6690" spans="7:19" x14ac:dyDescent="0.25">
      <c r="G6690" s="133"/>
      <c r="K6690" s="327"/>
      <c r="N6690" s="327"/>
      <c r="Q6690" s="327"/>
      <c r="S6690" s="325"/>
    </row>
    <row r="6691" spans="7:19" x14ac:dyDescent="0.25">
      <c r="G6691" s="133"/>
      <c r="K6691" s="327"/>
      <c r="N6691" s="327"/>
      <c r="Q6691" s="327"/>
      <c r="S6691" s="325"/>
    </row>
    <row r="6692" spans="7:19" x14ac:dyDescent="0.25">
      <c r="G6692" s="133"/>
      <c r="K6692" s="327"/>
      <c r="N6692" s="327"/>
      <c r="Q6692" s="327"/>
      <c r="S6692" s="325"/>
    </row>
    <row r="6693" spans="7:19" x14ac:dyDescent="0.25">
      <c r="G6693" s="133"/>
      <c r="K6693" s="327"/>
      <c r="N6693" s="327"/>
      <c r="Q6693" s="327"/>
      <c r="S6693" s="325"/>
    </row>
    <row r="6694" spans="7:19" x14ac:dyDescent="0.25">
      <c r="G6694" s="133"/>
      <c r="K6694" s="327"/>
      <c r="N6694" s="327"/>
      <c r="Q6694" s="327"/>
      <c r="S6694" s="325"/>
    </row>
    <row r="6696" spans="7:19" x14ac:dyDescent="0.25">
      <c r="G6696" s="133"/>
      <c r="K6696" s="327"/>
      <c r="N6696" s="327"/>
      <c r="Q6696" s="327"/>
      <c r="S6696" s="325"/>
    </row>
    <row r="6697" spans="7:19" x14ac:dyDescent="0.25">
      <c r="G6697" s="133"/>
      <c r="K6697" s="327"/>
      <c r="N6697" s="327"/>
      <c r="Q6697" s="327"/>
      <c r="S6697" s="325"/>
    </row>
    <row r="6698" spans="7:19" x14ac:dyDescent="0.25">
      <c r="G6698" s="133"/>
      <c r="K6698" s="327"/>
      <c r="N6698" s="327"/>
      <c r="Q6698" s="327"/>
      <c r="S6698" s="325"/>
    </row>
    <row r="6699" spans="7:19" x14ac:dyDescent="0.25">
      <c r="G6699" s="133"/>
      <c r="K6699" s="327"/>
      <c r="N6699" s="327"/>
      <c r="Q6699" s="327"/>
      <c r="S6699" s="325"/>
    </row>
    <row r="6700" spans="7:19" x14ac:dyDescent="0.25">
      <c r="G6700" s="133"/>
      <c r="K6700" s="327"/>
      <c r="N6700" s="327"/>
      <c r="Q6700" s="327"/>
      <c r="S6700" s="325"/>
    </row>
    <row r="6703" spans="7:19" x14ac:dyDescent="0.25">
      <c r="G6703" s="133"/>
      <c r="K6703" s="327"/>
      <c r="N6703" s="327"/>
      <c r="Q6703" s="327"/>
      <c r="S6703" s="325"/>
    </row>
    <row r="6704" spans="7:19" x14ac:dyDescent="0.25">
      <c r="G6704" s="133"/>
      <c r="K6704" s="327"/>
      <c r="N6704" s="327"/>
      <c r="Q6704" s="327"/>
      <c r="S6704" s="325"/>
    </row>
    <row r="6706" spans="7:19" x14ac:dyDescent="0.25">
      <c r="G6706" s="133"/>
      <c r="K6706" s="327"/>
      <c r="N6706" s="327"/>
      <c r="Q6706" s="327"/>
      <c r="S6706" s="325"/>
    </row>
    <row r="6707" spans="7:19" x14ac:dyDescent="0.25">
      <c r="G6707" s="133"/>
      <c r="K6707" s="327"/>
      <c r="N6707" s="327"/>
      <c r="Q6707" s="327"/>
      <c r="S6707" s="325"/>
    </row>
    <row r="6708" spans="7:19" x14ac:dyDescent="0.25">
      <c r="G6708" s="133"/>
      <c r="K6708" s="327"/>
      <c r="N6708" s="327"/>
      <c r="Q6708" s="327"/>
      <c r="S6708" s="325"/>
    </row>
    <row r="6711" spans="7:19" x14ac:dyDescent="0.25">
      <c r="G6711" s="133"/>
      <c r="K6711" s="327"/>
      <c r="N6711" s="327"/>
      <c r="Q6711" s="327"/>
      <c r="S6711" s="325"/>
    </row>
    <row r="6712" spans="7:19" x14ac:dyDescent="0.25">
      <c r="G6712" s="133"/>
      <c r="K6712" s="327"/>
      <c r="N6712" s="327"/>
      <c r="Q6712" s="327"/>
      <c r="S6712" s="325"/>
    </row>
    <row r="6713" spans="7:19" x14ac:dyDescent="0.25">
      <c r="G6713" s="133"/>
      <c r="K6713" s="327"/>
      <c r="N6713" s="327"/>
      <c r="Q6713" s="327"/>
      <c r="S6713" s="325"/>
    </row>
    <row r="6714" spans="7:19" x14ac:dyDescent="0.25">
      <c r="G6714" s="133"/>
      <c r="K6714" s="327"/>
      <c r="N6714" s="327"/>
      <c r="Q6714" s="327"/>
      <c r="S6714" s="325"/>
    </row>
    <row r="6715" spans="7:19" x14ac:dyDescent="0.25">
      <c r="G6715" s="133"/>
      <c r="K6715" s="327"/>
      <c r="N6715" s="327"/>
      <c r="Q6715" s="327"/>
      <c r="S6715" s="325"/>
    </row>
    <row r="6717" spans="7:19" x14ac:dyDescent="0.25">
      <c r="G6717" s="133"/>
      <c r="K6717" s="327"/>
      <c r="N6717" s="327"/>
      <c r="Q6717" s="327"/>
      <c r="S6717" s="325"/>
    </row>
    <row r="6719" spans="7:19" x14ac:dyDescent="0.25">
      <c r="G6719" s="133"/>
      <c r="K6719" s="327"/>
      <c r="N6719" s="327"/>
      <c r="Q6719" s="327"/>
      <c r="S6719" s="325"/>
    </row>
    <row r="6720" spans="7:19" x14ac:dyDescent="0.25">
      <c r="G6720" s="133"/>
      <c r="K6720" s="327"/>
      <c r="N6720" s="327"/>
      <c r="Q6720" s="327"/>
      <c r="S6720" s="325"/>
    </row>
    <row r="6723" spans="7:19" x14ac:dyDescent="0.25">
      <c r="G6723" s="133"/>
      <c r="K6723" s="327"/>
      <c r="N6723" s="327"/>
      <c r="Q6723" s="327"/>
      <c r="S6723" s="325"/>
    </row>
    <row r="6724" spans="7:19" x14ac:dyDescent="0.25">
      <c r="G6724" s="133"/>
      <c r="K6724" s="327"/>
      <c r="N6724" s="327"/>
      <c r="Q6724" s="327"/>
      <c r="S6724" s="325"/>
    </row>
    <row r="6725" spans="7:19" x14ac:dyDescent="0.25">
      <c r="G6725" s="133"/>
      <c r="K6725" s="327"/>
      <c r="N6725" s="327"/>
      <c r="Q6725" s="327"/>
      <c r="S6725" s="325"/>
    </row>
    <row r="6726" spans="7:19" x14ac:dyDescent="0.25">
      <c r="G6726" s="133"/>
      <c r="K6726" s="327"/>
      <c r="N6726" s="327"/>
      <c r="Q6726" s="327"/>
      <c r="S6726" s="325"/>
    </row>
    <row r="6727" spans="7:19" x14ac:dyDescent="0.25">
      <c r="G6727" s="133"/>
      <c r="K6727" s="327"/>
      <c r="N6727" s="327"/>
      <c r="Q6727" s="327"/>
      <c r="S6727" s="325"/>
    </row>
    <row r="6730" spans="7:19" x14ac:dyDescent="0.25">
      <c r="G6730" s="133"/>
      <c r="K6730" s="327"/>
      <c r="N6730" s="327"/>
      <c r="Q6730" s="327"/>
      <c r="S6730" s="325"/>
    </row>
    <row r="6731" spans="7:19" x14ac:dyDescent="0.25">
      <c r="G6731" s="133"/>
      <c r="K6731" s="327"/>
      <c r="N6731" s="327"/>
      <c r="Q6731" s="327"/>
      <c r="S6731" s="325"/>
    </row>
    <row r="6732" spans="7:19" x14ac:dyDescent="0.25">
      <c r="G6732" s="133"/>
      <c r="K6732" s="327"/>
      <c r="N6732" s="327"/>
      <c r="Q6732" s="327"/>
      <c r="S6732" s="325"/>
    </row>
    <row r="6733" spans="7:19" x14ac:dyDescent="0.25">
      <c r="G6733" s="133"/>
      <c r="K6733" s="327"/>
      <c r="N6733" s="327"/>
      <c r="Q6733" s="327"/>
      <c r="S6733" s="325"/>
    </row>
    <row r="6735" spans="7:19" x14ac:dyDescent="0.25">
      <c r="G6735" s="133"/>
      <c r="K6735" s="327"/>
      <c r="N6735" s="327"/>
      <c r="Q6735" s="327"/>
      <c r="S6735" s="325"/>
    </row>
    <row r="6736" spans="7:19" x14ac:dyDescent="0.25">
      <c r="G6736" s="133"/>
      <c r="K6736" s="327"/>
      <c r="N6736" s="327"/>
      <c r="Q6736" s="327"/>
      <c r="S6736" s="325"/>
    </row>
    <row r="6737" spans="7:19" x14ac:dyDescent="0.25">
      <c r="G6737" s="133"/>
      <c r="K6737" s="327"/>
      <c r="N6737" s="327"/>
      <c r="Q6737" s="327"/>
      <c r="S6737" s="325"/>
    </row>
    <row r="6738" spans="7:19" x14ac:dyDescent="0.25">
      <c r="G6738" s="133"/>
      <c r="K6738" s="327"/>
      <c r="N6738" s="327"/>
      <c r="Q6738" s="327"/>
      <c r="S6738" s="325"/>
    </row>
    <row r="6739" spans="7:19" x14ac:dyDescent="0.25">
      <c r="G6739" s="133"/>
      <c r="K6739" s="327"/>
      <c r="N6739" s="327"/>
      <c r="Q6739" s="327"/>
      <c r="S6739" s="325"/>
    </row>
    <row r="6741" spans="7:19" x14ac:dyDescent="0.25">
      <c r="G6741" s="133"/>
      <c r="K6741" s="327"/>
      <c r="N6741" s="327"/>
      <c r="Q6741" s="327"/>
      <c r="S6741" s="325"/>
    </row>
    <row r="6744" spans="7:19" x14ac:dyDescent="0.25">
      <c r="G6744" s="133"/>
      <c r="K6744" s="327"/>
      <c r="N6744" s="327"/>
      <c r="Q6744" s="327"/>
      <c r="S6744" s="325"/>
    </row>
    <row r="6745" spans="7:19" x14ac:dyDescent="0.25">
      <c r="G6745" s="133"/>
      <c r="K6745" s="327"/>
      <c r="N6745" s="327"/>
      <c r="Q6745" s="327"/>
      <c r="S6745" s="325"/>
    </row>
    <row r="6746" spans="7:19" x14ac:dyDescent="0.25">
      <c r="G6746" s="133"/>
      <c r="K6746" s="327"/>
      <c r="N6746" s="327"/>
      <c r="Q6746" s="327"/>
      <c r="S6746" s="325"/>
    </row>
    <row r="6750" spans="7:19" x14ac:dyDescent="0.25">
      <c r="G6750" s="133"/>
      <c r="K6750" s="327"/>
      <c r="N6750" s="327"/>
      <c r="Q6750" s="327"/>
      <c r="S6750" s="325"/>
    </row>
    <row r="6752" spans="7:19" x14ac:dyDescent="0.25">
      <c r="G6752" s="133"/>
      <c r="K6752" s="327"/>
      <c r="N6752" s="327"/>
      <c r="Q6752" s="327"/>
      <c r="S6752" s="325"/>
    </row>
    <row r="6753" spans="7:19" x14ac:dyDescent="0.25">
      <c r="G6753" s="133"/>
      <c r="K6753" s="327"/>
      <c r="N6753" s="327"/>
      <c r="Q6753" s="327"/>
      <c r="S6753" s="325"/>
    </row>
    <row r="6754" spans="7:19" x14ac:dyDescent="0.25">
      <c r="G6754" s="133"/>
      <c r="K6754" s="327"/>
      <c r="N6754" s="327"/>
      <c r="Q6754" s="327"/>
      <c r="S6754" s="325"/>
    </row>
    <row r="6755" spans="7:19" x14ac:dyDescent="0.25">
      <c r="G6755" s="133"/>
      <c r="K6755" s="327"/>
      <c r="N6755" s="327"/>
      <c r="Q6755" s="327"/>
      <c r="S6755" s="325"/>
    </row>
    <row r="6756" spans="7:19" x14ac:dyDescent="0.25">
      <c r="G6756" s="133"/>
      <c r="K6756" s="327"/>
      <c r="N6756" s="327"/>
      <c r="Q6756" s="327"/>
      <c r="S6756" s="325"/>
    </row>
    <row r="6757" spans="7:19" x14ac:dyDescent="0.25">
      <c r="G6757" s="133"/>
      <c r="K6757" s="327"/>
      <c r="N6757" s="327"/>
      <c r="Q6757" s="327"/>
      <c r="S6757" s="325"/>
    </row>
    <row r="6758" spans="7:19" x14ac:dyDescent="0.25">
      <c r="G6758" s="133"/>
      <c r="K6758" s="327"/>
      <c r="N6758" s="327"/>
      <c r="Q6758" s="327"/>
      <c r="S6758" s="325"/>
    </row>
    <row r="6760" spans="7:19" x14ac:dyDescent="0.25">
      <c r="G6760" s="133"/>
      <c r="K6760" s="327"/>
      <c r="N6760" s="327"/>
      <c r="Q6760" s="327"/>
      <c r="S6760" s="325"/>
    </row>
    <row r="6764" spans="7:19" x14ac:dyDescent="0.25">
      <c r="G6764" s="133"/>
      <c r="K6764" s="327"/>
      <c r="N6764" s="327"/>
      <c r="Q6764" s="327"/>
      <c r="S6764" s="325"/>
    </row>
    <row r="6765" spans="7:19" x14ac:dyDescent="0.25">
      <c r="G6765" s="133"/>
      <c r="K6765" s="327"/>
      <c r="N6765" s="327"/>
      <c r="Q6765" s="327"/>
      <c r="S6765" s="325"/>
    </row>
    <row r="6766" spans="7:19" x14ac:dyDescent="0.25">
      <c r="G6766" s="133"/>
      <c r="K6766" s="327"/>
      <c r="N6766" s="327"/>
      <c r="Q6766" s="327"/>
      <c r="S6766" s="325"/>
    </row>
    <row r="6767" spans="7:19" x14ac:dyDescent="0.25">
      <c r="G6767" s="133"/>
      <c r="K6767" s="327"/>
      <c r="N6767" s="327"/>
      <c r="Q6767" s="327"/>
      <c r="S6767" s="325"/>
    </row>
    <row r="6768" spans="7:19" x14ac:dyDescent="0.25">
      <c r="G6768" s="133"/>
      <c r="K6768" s="327"/>
      <c r="N6768" s="327"/>
      <c r="Q6768" s="327"/>
      <c r="S6768" s="325"/>
    </row>
    <row r="6769" spans="7:19" x14ac:dyDescent="0.25">
      <c r="G6769" s="133"/>
      <c r="K6769" s="327"/>
      <c r="N6769" s="327"/>
      <c r="Q6769" s="327"/>
      <c r="S6769" s="325"/>
    </row>
    <row r="6771" spans="7:19" x14ac:dyDescent="0.25">
      <c r="G6771" s="133"/>
      <c r="K6771" s="327"/>
      <c r="N6771" s="327"/>
      <c r="Q6771" s="327"/>
      <c r="S6771" s="325"/>
    </row>
    <row r="6772" spans="7:19" x14ac:dyDescent="0.25">
      <c r="G6772" s="133"/>
      <c r="K6772" s="327"/>
      <c r="N6772" s="327"/>
      <c r="Q6772" s="327"/>
      <c r="S6772" s="325"/>
    </row>
    <row r="6773" spans="7:19" x14ac:dyDescent="0.25">
      <c r="G6773" s="133"/>
      <c r="K6773" s="327"/>
      <c r="N6773" s="327"/>
      <c r="Q6773" s="327"/>
      <c r="S6773" s="325"/>
    </row>
    <row r="6774" spans="7:19" x14ac:dyDescent="0.25">
      <c r="G6774" s="133"/>
      <c r="K6774" s="327"/>
      <c r="N6774" s="327"/>
      <c r="Q6774" s="327"/>
      <c r="S6774" s="325"/>
    </row>
    <row r="6775" spans="7:19" x14ac:dyDescent="0.25">
      <c r="G6775" s="133"/>
      <c r="K6775" s="327"/>
      <c r="N6775" s="327"/>
      <c r="Q6775" s="327"/>
      <c r="S6775" s="325"/>
    </row>
    <row r="6776" spans="7:19" x14ac:dyDescent="0.25">
      <c r="G6776" s="133"/>
      <c r="K6776" s="327"/>
      <c r="N6776" s="327"/>
      <c r="Q6776" s="327"/>
      <c r="S6776" s="325"/>
    </row>
    <row r="6777" spans="7:19" x14ac:dyDescent="0.25">
      <c r="G6777" s="133"/>
      <c r="K6777" s="327"/>
      <c r="N6777" s="327"/>
      <c r="Q6777" s="327"/>
      <c r="S6777" s="325"/>
    </row>
    <row r="6778" spans="7:19" x14ac:dyDescent="0.25">
      <c r="G6778" s="133"/>
      <c r="K6778" s="327"/>
      <c r="N6778" s="327"/>
      <c r="Q6778" s="327"/>
      <c r="S6778" s="325"/>
    </row>
    <row r="6779" spans="7:19" x14ac:dyDescent="0.25">
      <c r="G6779" s="133"/>
      <c r="K6779" s="327"/>
      <c r="N6779" s="327"/>
      <c r="Q6779" s="327"/>
      <c r="S6779" s="325"/>
    </row>
    <row r="6780" spans="7:19" x14ac:dyDescent="0.25">
      <c r="G6780" s="133"/>
      <c r="K6780" s="327"/>
      <c r="N6780" s="327"/>
      <c r="Q6780" s="327"/>
      <c r="S6780" s="325"/>
    </row>
    <row r="6781" spans="7:19" x14ac:dyDescent="0.25">
      <c r="G6781" s="133"/>
      <c r="K6781" s="327"/>
      <c r="N6781" s="327"/>
      <c r="Q6781" s="327"/>
      <c r="S6781" s="325"/>
    </row>
    <row r="6782" spans="7:19" x14ac:dyDescent="0.25">
      <c r="G6782" s="133"/>
      <c r="K6782" s="327"/>
      <c r="N6782" s="327"/>
      <c r="Q6782" s="327"/>
      <c r="S6782" s="325"/>
    </row>
    <row r="6783" spans="7:19" x14ac:dyDescent="0.25">
      <c r="G6783" s="133"/>
      <c r="K6783" s="327"/>
      <c r="N6783" s="327"/>
      <c r="Q6783" s="327"/>
      <c r="S6783" s="325"/>
    </row>
    <row r="6784" spans="7:19" x14ac:dyDescent="0.25">
      <c r="G6784" s="133"/>
      <c r="K6784" s="327"/>
      <c r="N6784" s="327"/>
      <c r="Q6784" s="327"/>
      <c r="S6784" s="325"/>
    </row>
    <row r="6785" spans="7:19" x14ac:dyDescent="0.25">
      <c r="G6785" s="133"/>
      <c r="K6785" s="327"/>
      <c r="N6785" s="327"/>
      <c r="Q6785" s="327"/>
      <c r="S6785" s="325"/>
    </row>
    <row r="6786" spans="7:19" x14ac:dyDescent="0.25">
      <c r="G6786" s="133"/>
      <c r="K6786" s="327"/>
      <c r="N6786" s="327"/>
      <c r="Q6786" s="327"/>
      <c r="S6786" s="325"/>
    </row>
    <row r="6787" spans="7:19" x14ac:dyDescent="0.25">
      <c r="G6787" s="133"/>
      <c r="K6787" s="327"/>
      <c r="N6787" s="327"/>
      <c r="Q6787" s="327"/>
      <c r="S6787" s="325"/>
    </row>
    <row r="6788" spans="7:19" x14ac:dyDescent="0.25">
      <c r="G6788" s="133"/>
      <c r="K6788" s="327"/>
      <c r="N6788" s="327"/>
      <c r="Q6788" s="327"/>
      <c r="S6788" s="325"/>
    </row>
    <row r="6789" spans="7:19" x14ac:dyDescent="0.25">
      <c r="G6789" s="133"/>
      <c r="K6789" s="327"/>
      <c r="N6789" s="327"/>
      <c r="Q6789" s="327"/>
      <c r="S6789" s="325"/>
    </row>
    <row r="6790" spans="7:19" x14ac:dyDescent="0.25">
      <c r="G6790" s="133"/>
      <c r="K6790" s="327"/>
      <c r="N6790" s="327"/>
      <c r="Q6790" s="327"/>
      <c r="S6790" s="325"/>
    </row>
    <row r="6791" spans="7:19" x14ac:dyDescent="0.25">
      <c r="G6791" s="133"/>
      <c r="K6791" s="327"/>
      <c r="N6791" s="327"/>
      <c r="Q6791" s="327"/>
      <c r="S6791" s="325"/>
    </row>
    <row r="6793" spans="7:19" x14ac:dyDescent="0.25">
      <c r="G6793" s="133"/>
      <c r="K6793" s="327"/>
      <c r="N6793" s="327"/>
      <c r="Q6793" s="327"/>
      <c r="S6793" s="325"/>
    </row>
    <row r="6794" spans="7:19" x14ac:dyDescent="0.25">
      <c r="G6794" s="133"/>
      <c r="K6794" s="327"/>
      <c r="N6794" s="327"/>
      <c r="Q6794" s="327"/>
      <c r="S6794" s="325"/>
    </row>
    <row r="6795" spans="7:19" x14ac:dyDescent="0.25">
      <c r="G6795" s="133"/>
      <c r="K6795" s="327"/>
      <c r="N6795" s="327"/>
      <c r="Q6795" s="327"/>
      <c r="S6795" s="325"/>
    </row>
    <row r="6796" spans="7:19" x14ac:dyDescent="0.25">
      <c r="G6796" s="133"/>
      <c r="K6796" s="327"/>
      <c r="N6796" s="327"/>
      <c r="Q6796" s="327"/>
      <c r="S6796" s="325"/>
    </row>
    <row r="6798" spans="7:19" x14ac:dyDescent="0.25">
      <c r="G6798" s="133"/>
      <c r="K6798" s="327"/>
      <c r="N6798" s="327"/>
      <c r="Q6798" s="327"/>
      <c r="S6798" s="325"/>
    </row>
    <row r="6800" spans="7:19" x14ac:dyDescent="0.25">
      <c r="G6800" s="133"/>
      <c r="K6800" s="327"/>
      <c r="N6800" s="327"/>
      <c r="Q6800" s="327"/>
      <c r="S6800" s="325"/>
    </row>
    <row r="6802" spans="7:19" x14ac:dyDescent="0.25">
      <c r="G6802" s="133"/>
      <c r="K6802" s="327"/>
      <c r="N6802" s="327"/>
      <c r="Q6802" s="327"/>
      <c r="S6802" s="325"/>
    </row>
    <row r="6803" spans="7:19" x14ac:dyDescent="0.25">
      <c r="G6803" s="133"/>
      <c r="K6803" s="327"/>
      <c r="N6803" s="327"/>
      <c r="Q6803" s="327"/>
      <c r="S6803" s="325"/>
    </row>
    <row r="6804" spans="7:19" x14ac:dyDescent="0.25">
      <c r="G6804" s="133"/>
      <c r="K6804" s="327"/>
      <c r="N6804" s="327"/>
      <c r="Q6804" s="327"/>
      <c r="S6804" s="325"/>
    </row>
    <row r="6805" spans="7:19" x14ac:dyDescent="0.25">
      <c r="G6805" s="133"/>
      <c r="K6805" s="327"/>
      <c r="N6805" s="327"/>
      <c r="Q6805" s="327"/>
      <c r="S6805" s="325"/>
    </row>
    <row r="6806" spans="7:19" x14ac:dyDescent="0.25">
      <c r="G6806" s="133"/>
      <c r="K6806" s="327"/>
      <c r="N6806" s="327"/>
      <c r="Q6806" s="327"/>
      <c r="S6806" s="325"/>
    </row>
    <row r="6807" spans="7:19" x14ac:dyDescent="0.25">
      <c r="G6807" s="133"/>
      <c r="K6807" s="327"/>
      <c r="N6807" s="327"/>
      <c r="Q6807" s="327"/>
      <c r="S6807" s="325"/>
    </row>
    <row r="6808" spans="7:19" x14ac:dyDescent="0.25">
      <c r="G6808" s="133"/>
      <c r="K6808" s="327"/>
      <c r="N6808" s="327"/>
      <c r="Q6808" s="327"/>
      <c r="S6808" s="325"/>
    </row>
    <row r="6809" spans="7:19" x14ac:dyDescent="0.25">
      <c r="G6809" s="133"/>
      <c r="K6809" s="327"/>
      <c r="N6809" s="327"/>
      <c r="Q6809" s="327"/>
      <c r="S6809" s="325"/>
    </row>
    <row r="6810" spans="7:19" x14ac:dyDescent="0.25">
      <c r="G6810" s="133"/>
      <c r="K6810" s="327"/>
      <c r="N6810" s="327"/>
      <c r="Q6810" s="327"/>
      <c r="S6810" s="325"/>
    </row>
    <row r="6812" spans="7:19" x14ac:dyDescent="0.25">
      <c r="G6812" s="133"/>
      <c r="K6812" s="327"/>
      <c r="N6812" s="327"/>
      <c r="Q6812" s="327"/>
      <c r="S6812" s="325"/>
    </row>
    <row r="6813" spans="7:19" x14ac:dyDescent="0.25">
      <c r="G6813" s="133"/>
      <c r="K6813" s="327"/>
      <c r="N6813" s="327"/>
      <c r="Q6813" s="327"/>
      <c r="S6813" s="325"/>
    </row>
    <row r="6814" spans="7:19" x14ac:dyDescent="0.25">
      <c r="G6814" s="133"/>
      <c r="K6814" s="327"/>
      <c r="N6814" s="327"/>
      <c r="Q6814" s="327"/>
      <c r="S6814" s="325"/>
    </row>
    <row r="6815" spans="7:19" x14ac:dyDescent="0.25">
      <c r="G6815" s="133"/>
      <c r="K6815" s="327"/>
      <c r="N6815" s="327"/>
      <c r="Q6815" s="327"/>
      <c r="S6815" s="325"/>
    </row>
    <row r="6816" spans="7:19" x14ac:dyDescent="0.25">
      <c r="G6816" s="133"/>
      <c r="K6816" s="327"/>
      <c r="N6816" s="327"/>
      <c r="Q6816" s="327"/>
      <c r="S6816" s="325"/>
    </row>
    <row r="6817" spans="7:19" x14ac:dyDescent="0.25">
      <c r="G6817" s="133"/>
      <c r="K6817" s="327"/>
      <c r="N6817" s="327"/>
      <c r="Q6817" s="327"/>
      <c r="S6817" s="325"/>
    </row>
    <row r="6818" spans="7:19" x14ac:dyDescent="0.25">
      <c r="G6818" s="133"/>
      <c r="K6818" s="327"/>
      <c r="N6818" s="327"/>
      <c r="Q6818" s="327"/>
      <c r="S6818" s="325"/>
    </row>
    <row r="6819" spans="7:19" x14ac:dyDescent="0.25">
      <c r="G6819" s="133"/>
      <c r="K6819" s="327"/>
      <c r="N6819" s="327"/>
      <c r="Q6819" s="327"/>
      <c r="S6819" s="325"/>
    </row>
    <row r="6821" spans="7:19" x14ac:dyDescent="0.25">
      <c r="G6821" s="133"/>
      <c r="K6821" s="327"/>
      <c r="N6821" s="327"/>
      <c r="Q6821" s="327"/>
      <c r="S6821" s="325"/>
    </row>
    <row r="6822" spans="7:19" x14ac:dyDescent="0.25">
      <c r="G6822" s="133"/>
      <c r="K6822" s="327"/>
      <c r="N6822" s="327"/>
      <c r="Q6822" s="327"/>
      <c r="S6822" s="325"/>
    </row>
    <row r="6823" spans="7:19" x14ac:dyDescent="0.25">
      <c r="G6823" s="133"/>
      <c r="K6823" s="327"/>
      <c r="N6823" s="327"/>
      <c r="Q6823" s="327"/>
      <c r="S6823" s="325"/>
    </row>
    <row r="6825" spans="7:19" x14ac:dyDescent="0.25">
      <c r="G6825" s="133"/>
      <c r="K6825" s="327"/>
      <c r="N6825" s="327"/>
      <c r="Q6825" s="327"/>
      <c r="S6825" s="325"/>
    </row>
    <row r="6827" spans="7:19" x14ac:dyDescent="0.25">
      <c r="G6827" s="133"/>
      <c r="K6827" s="327"/>
      <c r="N6827" s="327"/>
      <c r="Q6827" s="327"/>
      <c r="S6827" s="325"/>
    </row>
    <row r="6828" spans="7:19" x14ac:dyDescent="0.25">
      <c r="G6828" s="133"/>
      <c r="K6828" s="327"/>
      <c r="N6828" s="327"/>
      <c r="Q6828" s="327"/>
      <c r="S6828" s="325"/>
    </row>
    <row r="6829" spans="7:19" x14ac:dyDescent="0.25">
      <c r="G6829" s="133"/>
      <c r="K6829" s="327"/>
      <c r="N6829" s="327"/>
      <c r="Q6829" s="327"/>
      <c r="S6829" s="325"/>
    </row>
    <row r="6830" spans="7:19" x14ac:dyDescent="0.25">
      <c r="G6830" s="133"/>
      <c r="K6830" s="327"/>
      <c r="N6830" s="327"/>
      <c r="Q6830" s="327"/>
      <c r="S6830" s="325"/>
    </row>
    <row r="6831" spans="7:19" x14ac:dyDescent="0.25">
      <c r="G6831" s="133"/>
      <c r="K6831" s="327"/>
      <c r="N6831" s="327"/>
      <c r="Q6831" s="327"/>
      <c r="S6831" s="325"/>
    </row>
    <row r="6834" spans="7:19" x14ac:dyDescent="0.25">
      <c r="G6834" s="133"/>
      <c r="K6834" s="327"/>
      <c r="N6834" s="327"/>
      <c r="Q6834" s="327"/>
      <c r="S6834" s="325"/>
    </row>
    <row r="6835" spans="7:19" x14ac:dyDescent="0.25">
      <c r="G6835" s="133"/>
      <c r="K6835" s="327"/>
      <c r="N6835" s="327"/>
      <c r="Q6835" s="327"/>
      <c r="S6835" s="325"/>
    </row>
    <row r="6836" spans="7:19" x14ac:dyDescent="0.25">
      <c r="G6836" s="133"/>
      <c r="K6836" s="327"/>
      <c r="N6836" s="327"/>
      <c r="Q6836" s="327"/>
      <c r="S6836" s="325"/>
    </row>
    <row r="6837" spans="7:19" x14ac:dyDescent="0.25">
      <c r="G6837" s="133"/>
      <c r="K6837" s="327"/>
      <c r="N6837" s="327"/>
      <c r="Q6837" s="327"/>
      <c r="S6837" s="325"/>
    </row>
    <row r="6838" spans="7:19" x14ac:dyDescent="0.25">
      <c r="G6838" s="133"/>
      <c r="K6838" s="327"/>
      <c r="N6838" s="327"/>
      <c r="Q6838" s="327"/>
      <c r="S6838" s="325"/>
    </row>
    <row r="6839" spans="7:19" x14ac:dyDescent="0.25">
      <c r="G6839" s="133"/>
      <c r="K6839" s="327"/>
      <c r="N6839" s="327"/>
      <c r="Q6839" s="327"/>
      <c r="S6839" s="325"/>
    </row>
    <row r="6840" spans="7:19" x14ac:dyDescent="0.25">
      <c r="G6840" s="133"/>
      <c r="K6840" s="327"/>
      <c r="N6840" s="327"/>
      <c r="Q6840" s="327"/>
      <c r="S6840" s="325"/>
    </row>
  </sheetData>
  <autoFilter ref="A1:S6727" xr:uid="{883B1BDE-1AB3-44E4-A9A2-3E08FE0209E6}"/>
  <phoneticPr fontId="16" type="noConversion"/>
  <conditionalFormatting sqref="AB4:AB71">
    <cfRule type="cellIs" dxfId="2" priority="3" operator="between">
      <formula>1</formula>
      <formula>4</formula>
    </cfRule>
  </conditionalFormatting>
  <conditionalFormatting sqref="AD4:AD71">
    <cfRule type="cellIs" dxfId="1" priority="2" operator="between">
      <formula>1</formula>
      <formula>4</formula>
    </cfRule>
  </conditionalFormatting>
  <conditionalFormatting sqref="AF4:AF71">
    <cfRule type="cellIs" dxfId="0" priority="1" operator="between">
      <formula>1</formula>
      <formula>4</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E0748-4D84-4A90-9902-CB5ECAD8B5D3}">
  <sheetPr>
    <pageSetUpPr fitToPage="1"/>
  </sheetPr>
  <dimension ref="A1:R154"/>
  <sheetViews>
    <sheetView showGridLines="0" zoomScale="80" zoomScaleNormal="80" zoomScaleSheetLayoutView="175" workbookViewId="0">
      <selection activeCell="E1" sqref="E1"/>
    </sheetView>
  </sheetViews>
  <sheetFormatPr defaultRowHeight="15" x14ac:dyDescent="0.25"/>
  <cols>
    <col min="1" max="1" width="9.7109375" customWidth="1"/>
    <col min="2" max="2" width="18.7109375" style="4" customWidth="1"/>
    <col min="3" max="3" width="11.7109375" style="4" customWidth="1"/>
    <col min="4" max="4" width="43.7109375" style="6" customWidth="1"/>
    <col min="5" max="5" width="14.7109375" customWidth="1"/>
    <col min="6" max="6" width="62.7109375" customWidth="1"/>
    <col min="7" max="8" width="9.7109375" customWidth="1"/>
    <col min="9" max="10" width="8.7109375" customWidth="1"/>
    <col min="11" max="11" width="9.7109375" customWidth="1"/>
    <col min="12" max="12" width="18.7109375" customWidth="1"/>
    <col min="13" max="13" width="10" customWidth="1"/>
    <col min="14" max="14" width="10.7109375" customWidth="1"/>
    <col min="15" max="16" width="9.7109375" customWidth="1"/>
  </cols>
  <sheetData>
    <row r="1" spans="1:18" ht="20.100000000000001" customHeight="1" x14ac:dyDescent="0.25">
      <c r="C1" s="12"/>
      <c r="D1" s="1"/>
      <c r="E1" s="318" t="s">
        <v>307</v>
      </c>
      <c r="F1" s="42"/>
      <c r="G1" s="9"/>
      <c r="H1" s="6"/>
      <c r="I1" s="6"/>
      <c r="J1" s="6"/>
    </row>
    <row r="2" spans="1:18" ht="15" customHeight="1" x14ac:dyDescent="0.25">
      <c r="C2" s="40"/>
      <c r="D2" s="59"/>
      <c r="E2" s="41" t="s">
        <v>308</v>
      </c>
      <c r="F2" s="388" t="s">
        <v>365</v>
      </c>
      <c r="G2" s="388"/>
      <c r="H2" s="388"/>
      <c r="I2" s="6"/>
      <c r="J2" s="6"/>
    </row>
    <row r="3" spans="1:18" ht="15" customHeight="1" x14ac:dyDescent="0.25">
      <c r="B3"/>
      <c r="C3" s="40"/>
      <c r="D3" s="59"/>
      <c r="E3" s="41" t="s">
        <v>227</v>
      </c>
      <c r="F3" s="79" t="s">
        <v>8</v>
      </c>
      <c r="G3" s="80"/>
      <c r="H3" s="81"/>
      <c r="I3" s="6"/>
      <c r="J3" s="6"/>
    </row>
    <row r="4" spans="1:18" ht="15" customHeight="1" x14ac:dyDescent="0.25">
      <c r="B4"/>
      <c r="C4" s="31"/>
      <c r="D4" s="60"/>
      <c r="E4" s="41" t="s">
        <v>302</v>
      </c>
      <c r="F4" s="389" t="s">
        <v>363</v>
      </c>
      <c r="G4" s="389"/>
      <c r="H4" s="389"/>
      <c r="I4" s="6"/>
      <c r="J4" s="6"/>
    </row>
    <row r="5" spans="1:18" ht="30" customHeight="1" x14ac:dyDescent="0.25">
      <c r="B5"/>
      <c r="C5" s="29"/>
      <c r="D5" s="44"/>
      <c r="E5" s="41" t="s">
        <v>303</v>
      </c>
      <c r="F5" s="389" t="s">
        <v>391</v>
      </c>
      <c r="G5" s="389"/>
      <c r="H5" s="389"/>
      <c r="I5" s="6"/>
      <c r="J5" s="6"/>
    </row>
    <row r="6" spans="1:18" ht="25.5" x14ac:dyDescent="0.25">
      <c r="B6"/>
      <c r="C6" s="29"/>
      <c r="D6" s="44"/>
      <c r="E6" s="43" t="s">
        <v>338</v>
      </c>
      <c r="F6" s="388" t="s">
        <v>405</v>
      </c>
      <c r="G6" s="388"/>
      <c r="H6" s="388"/>
      <c r="I6" s="6"/>
      <c r="J6" s="6"/>
    </row>
    <row r="7" spans="1:18" x14ac:dyDescent="0.25">
      <c r="C7" s="5"/>
      <c r="E7" s="43" t="s">
        <v>304</v>
      </c>
      <c r="F7" s="79" t="s">
        <v>305</v>
      </c>
      <c r="G7" s="80"/>
      <c r="H7" s="81"/>
      <c r="I7" s="6"/>
      <c r="J7" s="6"/>
    </row>
    <row r="8" spans="1:18" x14ac:dyDescent="0.25">
      <c r="B8" s="3"/>
      <c r="C8" s="8"/>
      <c r="D8" s="7"/>
      <c r="E8" s="43" t="s">
        <v>306</v>
      </c>
      <c r="F8" s="79" t="s">
        <v>364</v>
      </c>
      <c r="G8" s="82"/>
      <c r="H8" s="81"/>
      <c r="I8" s="6"/>
      <c r="J8" s="6"/>
    </row>
    <row r="9" spans="1:18" x14ac:dyDescent="0.25">
      <c r="E9" s="1"/>
      <c r="F9" s="1"/>
    </row>
    <row r="10" spans="1:18" x14ac:dyDescent="0.25">
      <c r="E10" s="1"/>
      <c r="F10" s="1"/>
    </row>
    <row r="11" spans="1:18" ht="45.75" thickBot="1" x14ac:dyDescent="0.3">
      <c r="A11" s="48" t="s">
        <v>880</v>
      </c>
      <c r="B11" s="48" t="s">
        <v>304</v>
      </c>
      <c r="C11" s="48" t="s">
        <v>322</v>
      </c>
      <c r="D11" s="48" t="s">
        <v>318</v>
      </c>
      <c r="E11" s="48" t="s">
        <v>323</v>
      </c>
      <c r="F11" s="48" t="s">
        <v>310</v>
      </c>
      <c r="G11" s="48" t="s">
        <v>324</v>
      </c>
      <c r="H11" s="48" t="s">
        <v>417</v>
      </c>
      <c r="K11" s="48" t="s">
        <v>880</v>
      </c>
      <c r="L11" s="48" t="s">
        <v>304</v>
      </c>
      <c r="M11" s="48" t="s">
        <v>360</v>
      </c>
      <c r="N11" s="48" t="s">
        <v>361</v>
      </c>
      <c r="O11" s="48" t="s">
        <v>324</v>
      </c>
      <c r="P11" s="48" t="s">
        <v>417</v>
      </c>
    </row>
    <row r="12" spans="1:18" ht="15.75" thickBot="1" x14ac:dyDescent="0.3">
      <c r="A12" s="50" t="s">
        <v>309</v>
      </c>
      <c r="B12" s="50" t="s">
        <v>299</v>
      </c>
      <c r="C12" s="50" t="s">
        <v>325</v>
      </c>
      <c r="D12" s="51" t="s">
        <v>299</v>
      </c>
      <c r="E12" s="51" t="s">
        <v>325</v>
      </c>
      <c r="F12" s="50" t="s">
        <v>299</v>
      </c>
      <c r="G12" s="101">
        <v>100300</v>
      </c>
      <c r="H12" s="102">
        <v>0.55047999999999997</v>
      </c>
      <c r="J12" s="21"/>
      <c r="K12" s="20" t="s">
        <v>309</v>
      </c>
      <c r="L12" s="75" t="s">
        <v>299</v>
      </c>
      <c r="M12" s="20" t="s">
        <v>261</v>
      </c>
      <c r="N12" s="20" t="s">
        <v>418</v>
      </c>
      <c r="O12" s="76">
        <v>99368</v>
      </c>
      <c r="P12" s="77">
        <v>0.55096999999999996</v>
      </c>
      <c r="R12" s="21"/>
    </row>
    <row r="13" spans="1:18" ht="15.75" thickBot="1" x14ac:dyDescent="0.3">
      <c r="A13" s="54" t="s">
        <v>309</v>
      </c>
      <c r="B13" s="54" t="s">
        <v>284</v>
      </c>
      <c r="C13" s="54" t="s">
        <v>327</v>
      </c>
      <c r="D13" s="55" t="s">
        <v>284</v>
      </c>
      <c r="E13" s="54" t="s">
        <v>327</v>
      </c>
      <c r="F13" s="54" t="s">
        <v>284</v>
      </c>
      <c r="G13" s="104">
        <v>95884</v>
      </c>
      <c r="H13" s="105">
        <v>0.54978000000000005</v>
      </c>
      <c r="J13" s="21"/>
      <c r="K13" s="49" t="s">
        <v>309</v>
      </c>
      <c r="L13" s="50" t="s">
        <v>299</v>
      </c>
      <c r="M13" s="49" t="s">
        <v>262</v>
      </c>
      <c r="N13" s="49" t="s">
        <v>418</v>
      </c>
      <c r="O13" s="69">
        <v>932</v>
      </c>
      <c r="P13" s="61">
        <v>0.49785000000000001</v>
      </c>
      <c r="R13" s="21"/>
    </row>
    <row r="14" spans="1:18" ht="15.75" thickBot="1" x14ac:dyDescent="0.3">
      <c r="A14" s="57" t="s">
        <v>309</v>
      </c>
      <c r="B14" s="57" t="s">
        <v>311</v>
      </c>
      <c r="C14" s="57" t="s">
        <v>328</v>
      </c>
      <c r="D14" s="58" t="s">
        <v>311</v>
      </c>
      <c r="E14" s="57" t="s">
        <v>328</v>
      </c>
      <c r="F14" s="57" t="s">
        <v>311</v>
      </c>
      <c r="G14" s="107">
        <v>4416</v>
      </c>
      <c r="H14" s="108">
        <v>0.56567000000000001</v>
      </c>
      <c r="J14" s="21"/>
      <c r="K14" s="53" t="s">
        <v>309</v>
      </c>
      <c r="L14" s="54" t="s">
        <v>284</v>
      </c>
      <c r="M14" s="53" t="s">
        <v>261</v>
      </c>
      <c r="N14" s="53" t="s">
        <v>418</v>
      </c>
      <c r="O14" s="70">
        <v>94995</v>
      </c>
      <c r="P14" s="63">
        <v>0.20288</v>
      </c>
      <c r="R14" s="21"/>
    </row>
    <row r="15" spans="1:18" x14ac:dyDescent="0.25">
      <c r="A15" s="4" t="s">
        <v>309</v>
      </c>
      <c r="B15" s="4" t="s">
        <v>311</v>
      </c>
      <c r="C15" s="4" t="s">
        <v>328</v>
      </c>
      <c r="D15" s="6" t="s">
        <v>311</v>
      </c>
      <c r="E15" s="4" t="s">
        <v>329</v>
      </c>
      <c r="F15" s="4" t="s">
        <v>312</v>
      </c>
      <c r="G15" s="89">
        <v>849</v>
      </c>
      <c r="H15" s="90">
        <v>0.14959</v>
      </c>
      <c r="J15" s="21"/>
      <c r="K15" s="53" t="s">
        <v>309</v>
      </c>
      <c r="L15" s="54" t="s">
        <v>284</v>
      </c>
      <c r="M15" s="53" t="s">
        <v>262</v>
      </c>
      <c r="N15" s="53" t="s">
        <v>418</v>
      </c>
      <c r="O15" s="70">
        <v>889</v>
      </c>
      <c r="P15" s="63">
        <v>0.16198000000000001</v>
      </c>
      <c r="R15" s="21"/>
    </row>
    <row r="16" spans="1:18" x14ac:dyDescent="0.25">
      <c r="A16" s="4" t="s">
        <v>309</v>
      </c>
      <c r="B16" s="4" t="s">
        <v>311</v>
      </c>
      <c r="C16" s="4" t="s">
        <v>328</v>
      </c>
      <c r="D16" s="6" t="s">
        <v>311</v>
      </c>
      <c r="E16" s="4" t="s">
        <v>330</v>
      </c>
      <c r="F16" s="4" t="s">
        <v>313</v>
      </c>
      <c r="G16" s="89">
        <v>1133</v>
      </c>
      <c r="H16" s="90">
        <v>0.60458999999999996</v>
      </c>
      <c r="J16" s="21"/>
      <c r="K16" s="53" t="s">
        <v>309</v>
      </c>
      <c r="L16" s="54" t="s">
        <v>311</v>
      </c>
      <c r="M16" s="53" t="s">
        <v>261</v>
      </c>
      <c r="N16" s="53" t="s">
        <v>418</v>
      </c>
      <c r="O16" s="70">
        <v>4373</v>
      </c>
      <c r="P16" s="63">
        <v>0.56986000000000003</v>
      </c>
      <c r="R16" s="21"/>
    </row>
    <row r="17" spans="1:18" ht="15.75" thickBot="1" x14ac:dyDescent="0.3">
      <c r="A17" s="4" t="s">
        <v>309</v>
      </c>
      <c r="B17" s="4" t="s">
        <v>311</v>
      </c>
      <c r="C17" s="4" t="s">
        <v>328</v>
      </c>
      <c r="D17" s="6" t="s">
        <v>311</v>
      </c>
      <c r="E17" s="4" t="s">
        <v>331</v>
      </c>
      <c r="F17" s="4" t="s">
        <v>314</v>
      </c>
      <c r="G17" s="89">
        <v>639</v>
      </c>
      <c r="H17" s="90">
        <v>0.45540000000000003</v>
      </c>
      <c r="J17" s="21"/>
      <c r="K17" s="56" t="s">
        <v>309</v>
      </c>
      <c r="L17" s="57" t="s">
        <v>311</v>
      </c>
      <c r="M17" s="56" t="s">
        <v>262</v>
      </c>
      <c r="N17" s="56" t="s">
        <v>418</v>
      </c>
      <c r="O17" s="71">
        <v>43</v>
      </c>
      <c r="P17" s="65">
        <v>0.13952999999999999</v>
      </c>
      <c r="R17" s="21"/>
    </row>
    <row r="18" spans="1:18" x14ac:dyDescent="0.25">
      <c r="A18" s="4" t="s">
        <v>309</v>
      </c>
      <c r="B18" s="4" t="s">
        <v>311</v>
      </c>
      <c r="C18" s="4" t="s">
        <v>328</v>
      </c>
      <c r="D18" s="6" t="s">
        <v>311</v>
      </c>
      <c r="E18" s="4" t="s">
        <v>332</v>
      </c>
      <c r="F18" s="4" t="s">
        <v>315</v>
      </c>
      <c r="G18" s="89">
        <v>759</v>
      </c>
      <c r="H18" s="90">
        <v>0.79315000000000002</v>
      </c>
      <c r="J18" s="21"/>
      <c r="L18" s="4"/>
      <c r="M18" s="35"/>
      <c r="N18" s="35"/>
      <c r="O18" s="72"/>
      <c r="P18" s="67"/>
      <c r="R18" s="21"/>
    </row>
    <row r="19" spans="1:18" x14ac:dyDescent="0.25">
      <c r="A19" s="4" t="s">
        <v>309</v>
      </c>
      <c r="B19" s="4" t="s">
        <v>311</v>
      </c>
      <c r="C19" s="4" t="s">
        <v>328</v>
      </c>
      <c r="D19" s="6" t="s">
        <v>311</v>
      </c>
      <c r="E19" s="4" t="s">
        <v>333</v>
      </c>
      <c r="F19" s="4" t="s">
        <v>316</v>
      </c>
      <c r="G19" s="89">
        <v>654</v>
      </c>
      <c r="H19" s="90">
        <v>0.73699999999999999</v>
      </c>
      <c r="J19" s="21"/>
      <c r="L19" s="4"/>
      <c r="O19" s="73"/>
      <c r="P19" s="21"/>
      <c r="R19" s="21"/>
    </row>
    <row r="20" spans="1:18" ht="30.75" thickBot="1" x14ac:dyDescent="0.3">
      <c r="A20" s="46" t="s">
        <v>309</v>
      </c>
      <c r="B20" s="46" t="s">
        <v>311</v>
      </c>
      <c r="C20" s="46" t="s">
        <v>328</v>
      </c>
      <c r="D20" s="47" t="s">
        <v>311</v>
      </c>
      <c r="E20" s="46" t="s">
        <v>334</v>
      </c>
      <c r="F20" s="46" t="s">
        <v>317</v>
      </c>
      <c r="G20" s="91">
        <v>382</v>
      </c>
      <c r="H20" s="92">
        <v>0.81413999999999997</v>
      </c>
      <c r="J20" s="21"/>
      <c r="K20" s="48" t="s">
        <v>880</v>
      </c>
      <c r="L20" s="48" t="s">
        <v>304</v>
      </c>
      <c r="M20" s="48" t="s">
        <v>360</v>
      </c>
      <c r="N20" s="48" t="s">
        <v>361</v>
      </c>
      <c r="O20" s="48" t="s">
        <v>324</v>
      </c>
      <c r="P20" s="48" t="s">
        <v>417</v>
      </c>
      <c r="R20" s="21"/>
    </row>
    <row r="21" spans="1:18" x14ac:dyDescent="0.25">
      <c r="A21" s="4" t="s">
        <v>309</v>
      </c>
      <c r="B21" s="4" t="s">
        <v>284</v>
      </c>
      <c r="C21" s="4" t="s">
        <v>335</v>
      </c>
      <c r="D21" s="6" t="s">
        <v>252</v>
      </c>
      <c r="E21" s="34" t="s">
        <v>335</v>
      </c>
      <c r="F21" s="34" t="s">
        <v>252</v>
      </c>
      <c r="G21" s="93">
        <v>5012</v>
      </c>
      <c r="H21" s="94">
        <v>6.4839999999999995E-2</v>
      </c>
      <c r="J21" s="21"/>
      <c r="K21" s="20" t="s">
        <v>309</v>
      </c>
      <c r="L21" s="75" t="s">
        <v>299</v>
      </c>
      <c r="M21" s="20" t="s">
        <v>419</v>
      </c>
      <c r="N21" s="20" t="s">
        <v>389</v>
      </c>
      <c r="O21" s="76">
        <v>21124</v>
      </c>
      <c r="P21" s="77">
        <v>0.54317000000000004</v>
      </c>
      <c r="R21" s="21"/>
    </row>
    <row r="22" spans="1:18" x14ac:dyDescent="0.25">
      <c r="A22" s="4" t="s">
        <v>309</v>
      </c>
      <c r="B22" s="4" t="s">
        <v>284</v>
      </c>
      <c r="C22" s="4" t="s">
        <v>335</v>
      </c>
      <c r="D22" s="6" t="s">
        <v>252</v>
      </c>
      <c r="E22" s="4" t="s">
        <v>42</v>
      </c>
      <c r="F22" s="4" t="s">
        <v>228</v>
      </c>
      <c r="G22" s="89">
        <v>424</v>
      </c>
      <c r="H22" s="90">
        <v>1.651E-2</v>
      </c>
      <c r="J22" s="21"/>
      <c r="K22" s="20" t="s">
        <v>309</v>
      </c>
      <c r="L22" s="75" t="s">
        <v>299</v>
      </c>
      <c r="M22" s="20" t="s">
        <v>419</v>
      </c>
      <c r="N22" s="20" t="s">
        <v>390</v>
      </c>
      <c r="O22" s="76">
        <v>40958</v>
      </c>
      <c r="P22" s="77">
        <v>0.55154000000000003</v>
      </c>
      <c r="R22" s="21"/>
    </row>
    <row r="23" spans="1:18" x14ac:dyDescent="0.25">
      <c r="A23" s="4" t="s">
        <v>309</v>
      </c>
      <c r="B23" s="4" t="s">
        <v>284</v>
      </c>
      <c r="C23" s="4" t="s">
        <v>335</v>
      </c>
      <c r="D23" s="6" t="s">
        <v>252</v>
      </c>
      <c r="E23" s="4" t="s">
        <v>53</v>
      </c>
      <c r="F23" s="4" t="s">
        <v>54</v>
      </c>
      <c r="G23" s="89">
        <v>573</v>
      </c>
      <c r="H23" s="90">
        <v>0.26527000000000001</v>
      </c>
      <c r="J23" s="21"/>
      <c r="K23" s="20" t="s">
        <v>309</v>
      </c>
      <c r="L23" s="75" t="s">
        <v>299</v>
      </c>
      <c r="M23" s="20" t="s">
        <v>419</v>
      </c>
      <c r="N23" s="20" t="s">
        <v>259</v>
      </c>
      <c r="O23" s="76">
        <v>20321</v>
      </c>
      <c r="P23" s="77">
        <v>0.56100000000000005</v>
      </c>
      <c r="R23" s="21"/>
    </row>
    <row r="24" spans="1:18" ht="15.75" thickBot="1" x14ac:dyDescent="0.3">
      <c r="A24" s="4" t="s">
        <v>309</v>
      </c>
      <c r="B24" s="4" t="s">
        <v>284</v>
      </c>
      <c r="C24" s="4" t="s">
        <v>335</v>
      </c>
      <c r="D24" s="6" t="s">
        <v>252</v>
      </c>
      <c r="E24" s="4" t="s">
        <v>100</v>
      </c>
      <c r="F24" s="4" t="s">
        <v>101</v>
      </c>
      <c r="G24" s="89">
        <v>1583</v>
      </c>
      <c r="H24" s="90">
        <v>1.453E-2</v>
      </c>
      <c r="J24" s="21"/>
      <c r="K24" s="49" t="s">
        <v>309</v>
      </c>
      <c r="L24" s="50" t="s">
        <v>299</v>
      </c>
      <c r="M24" s="49" t="s">
        <v>419</v>
      </c>
      <c r="N24" s="49" t="s">
        <v>260</v>
      </c>
      <c r="O24" s="69">
        <v>17897</v>
      </c>
      <c r="P24" s="61">
        <v>0.54473000000000005</v>
      </c>
      <c r="R24" s="21"/>
    </row>
    <row r="25" spans="1:18" x14ac:dyDescent="0.25">
      <c r="A25" s="4" t="s">
        <v>309</v>
      </c>
      <c r="B25" s="4" t="s">
        <v>284</v>
      </c>
      <c r="C25" s="4" t="s">
        <v>335</v>
      </c>
      <c r="D25" s="6" t="s">
        <v>252</v>
      </c>
      <c r="E25" s="4" t="s">
        <v>110</v>
      </c>
      <c r="F25" s="4" t="s">
        <v>111</v>
      </c>
      <c r="G25" s="89">
        <v>553</v>
      </c>
      <c r="H25" s="90">
        <v>7.2300000000000003E-3</v>
      </c>
      <c r="J25" s="21"/>
      <c r="K25" s="53" t="s">
        <v>309</v>
      </c>
      <c r="L25" s="54" t="s">
        <v>284</v>
      </c>
      <c r="M25" s="53" t="s">
        <v>419</v>
      </c>
      <c r="N25" s="53" t="s">
        <v>389</v>
      </c>
      <c r="O25" s="70">
        <v>20234</v>
      </c>
      <c r="P25" s="63">
        <v>0.54354000000000002</v>
      </c>
      <c r="R25" s="21"/>
    </row>
    <row r="26" spans="1:18" x14ac:dyDescent="0.25">
      <c r="A26" s="4" t="s">
        <v>309</v>
      </c>
      <c r="B26" s="4" t="s">
        <v>284</v>
      </c>
      <c r="C26" s="4" t="s">
        <v>335</v>
      </c>
      <c r="D26" s="6" t="s">
        <v>252</v>
      </c>
      <c r="E26" s="4" t="s">
        <v>112</v>
      </c>
      <c r="F26" s="4" t="s">
        <v>113</v>
      </c>
      <c r="G26" s="89">
        <v>577</v>
      </c>
      <c r="H26" s="90">
        <v>0.20796999999999999</v>
      </c>
      <c r="J26" s="21"/>
      <c r="K26" s="53" t="s">
        <v>309</v>
      </c>
      <c r="L26" s="54" t="s">
        <v>284</v>
      </c>
      <c r="M26" s="53" t="s">
        <v>419</v>
      </c>
      <c r="N26" s="53" t="s">
        <v>390</v>
      </c>
      <c r="O26" s="70">
        <v>39513</v>
      </c>
      <c r="P26" s="63">
        <v>0.55027000000000004</v>
      </c>
      <c r="R26" s="21"/>
    </row>
    <row r="27" spans="1:18" x14ac:dyDescent="0.25">
      <c r="A27" s="4" t="s">
        <v>309</v>
      </c>
      <c r="B27" s="4" t="s">
        <v>284</v>
      </c>
      <c r="C27" s="4" t="s">
        <v>335</v>
      </c>
      <c r="D27" s="6" t="s">
        <v>252</v>
      </c>
      <c r="E27" s="4" t="s">
        <v>209</v>
      </c>
      <c r="F27" s="4" t="s">
        <v>210</v>
      </c>
      <c r="G27" s="89">
        <v>603</v>
      </c>
      <c r="H27" s="90">
        <v>2.3220000000000001E-2</v>
      </c>
      <c r="J27" s="21"/>
      <c r="K27" s="53" t="s">
        <v>309</v>
      </c>
      <c r="L27" s="54" t="s">
        <v>284</v>
      </c>
      <c r="M27" s="53" t="s">
        <v>419</v>
      </c>
      <c r="N27" s="53" t="s">
        <v>259</v>
      </c>
      <c r="O27" s="70">
        <v>19236</v>
      </c>
      <c r="P27" s="63">
        <v>0.55925999999999998</v>
      </c>
      <c r="R27" s="21"/>
    </row>
    <row r="28" spans="1:18" x14ac:dyDescent="0.25">
      <c r="A28" s="4" t="s">
        <v>309</v>
      </c>
      <c r="B28" s="4" t="s">
        <v>284</v>
      </c>
      <c r="C28" s="4" t="s">
        <v>335</v>
      </c>
      <c r="D28" s="6" t="s">
        <v>252</v>
      </c>
      <c r="E28" s="4" t="s">
        <v>217</v>
      </c>
      <c r="F28" s="4" t="s">
        <v>218</v>
      </c>
      <c r="G28" s="89">
        <v>699</v>
      </c>
      <c r="H28" s="90">
        <v>7.1500000000000001E-3</v>
      </c>
      <c r="J28" s="21"/>
      <c r="K28" s="53" t="s">
        <v>309</v>
      </c>
      <c r="L28" s="54" t="s">
        <v>284</v>
      </c>
      <c r="M28" s="53" t="s">
        <v>419</v>
      </c>
      <c r="N28" s="53" t="s">
        <v>260</v>
      </c>
      <c r="O28" s="70">
        <v>16901</v>
      </c>
      <c r="P28" s="63">
        <v>0.54529000000000005</v>
      </c>
      <c r="R28" s="21"/>
    </row>
    <row r="29" spans="1:18" x14ac:dyDescent="0.25">
      <c r="A29" s="4" t="s">
        <v>309</v>
      </c>
      <c r="B29" s="4" t="s">
        <v>284</v>
      </c>
      <c r="C29" s="4" t="s">
        <v>339</v>
      </c>
      <c r="D29" s="6" t="s">
        <v>246</v>
      </c>
      <c r="E29" s="34" t="s">
        <v>339</v>
      </c>
      <c r="F29" s="34" t="s">
        <v>246</v>
      </c>
      <c r="G29" s="93">
        <v>7133</v>
      </c>
      <c r="H29" s="94">
        <v>0.31585999999999997</v>
      </c>
      <c r="J29" s="21"/>
      <c r="K29" s="53" t="s">
        <v>309</v>
      </c>
      <c r="L29" s="54" t="s">
        <v>311</v>
      </c>
      <c r="M29" s="53" t="s">
        <v>419</v>
      </c>
      <c r="N29" s="53" t="s">
        <v>389</v>
      </c>
      <c r="O29" s="70">
        <v>890</v>
      </c>
      <c r="P29" s="63">
        <v>0.53483000000000003</v>
      </c>
      <c r="R29" s="21"/>
    </row>
    <row r="30" spans="1:18" x14ac:dyDescent="0.25">
      <c r="A30" s="4" t="s">
        <v>309</v>
      </c>
      <c r="B30" s="4" t="s">
        <v>284</v>
      </c>
      <c r="C30" s="4" t="s">
        <v>339</v>
      </c>
      <c r="D30" s="6" t="s">
        <v>246</v>
      </c>
      <c r="E30" s="4" t="s">
        <v>88</v>
      </c>
      <c r="F30" s="4" t="s">
        <v>89</v>
      </c>
      <c r="G30" s="89">
        <v>540</v>
      </c>
      <c r="H30" s="90">
        <v>0.88704000000000005</v>
      </c>
      <c r="J30" s="21"/>
      <c r="K30" s="53" t="s">
        <v>309</v>
      </c>
      <c r="L30" s="54" t="s">
        <v>311</v>
      </c>
      <c r="M30" s="53" t="s">
        <v>419</v>
      </c>
      <c r="N30" s="53" t="s">
        <v>390</v>
      </c>
      <c r="O30" s="70">
        <v>1445</v>
      </c>
      <c r="P30" s="63">
        <v>0.58616000000000001</v>
      </c>
      <c r="R30" s="21"/>
    </row>
    <row r="31" spans="1:18" x14ac:dyDescent="0.25">
      <c r="A31" s="4" t="s">
        <v>309</v>
      </c>
      <c r="B31" s="4" t="s">
        <v>284</v>
      </c>
      <c r="C31" s="4" t="s">
        <v>339</v>
      </c>
      <c r="D31" s="6" t="s">
        <v>246</v>
      </c>
      <c r="E31" s="4" t="s">
        <v>132</v>
      </c>
      <c r="F31" s="4" t="s">
        <v>133</v>
      </c>
      <c r="G31" s="89">
        <v>604</v>
      </c>
      <c r="H31" s="90">
        <v>0.92383999999999999</v>
      </c>
      <c r="J31" s="21"/>
      <c r="K31" s="53" t="s">
        <v>309</v>
      </c>
      <c r="L31" s="54" t="s">
        <v>311</v>
      </c>
      <c r="M31" s="53" t="s">
        <v>419</v>
      </c>
      <c r="N31" s="53" t="s">
        <v>259</v>
      </c>
      <c r="O31" s="70">
        <v>1085</v>
      </c>
      <c r="P31" s="63">
        <v>0.59170999999999996</v>
      </c>
      <c r="R31" s="21"/>
    </row>
    <row r="32" spans="1:18" ht="15.75" thickBot="1" x14ac:dyDescent="0.3">
      <c r="A32" s="4" t="s">
        <v>309</v>
      </c>
      <c r="B32" s="4" t="s">
        <v>284</v>
      </c>
      <c r="C32" s="4" t="s">
        <v>339</v>
      </c>
      <c r="D32" s="6" t="s">
        <v>246</v>
      </c>
      <c r="E32" s="4" t="s">
        <v>138</v>
      </c>
      <c r="F32" s="4" t="s">
        <v>139</v>
      </c>
      <c r="G32" s="89">
        <v>1387</v>
      </c>
      <c r="H32" s="90">
        <v>0.19034000000000001</v>
      </c>
      <c r="J32" s="21"/>
      <c r="K32" s="56" t="s">
        <v>309</v>
      </c>
      <c r="L32" s="57" t="s">
        <v>311</v>
      </c>
      <c r="M32" s="56" t="s">
        <v>419</v>
      </c>
      <c r="N32" s="56" t="s">
        <v>260</v>
      </c>
      <c r="O32" s="71">
        <v>996</v>
      </c>
      <c r="P32" s="65">
        <v>0.53513999999999995</v>
      </c>
      <c r="R32" s="21"/>
    </row>
    <row r="33" spans="1:18" x14ac:dyDescent="0.25">
      <c r="A33" s="4" t="s">
        <v>309</v>
      </c>
      <c r="B33" s="4" t="s">
        <v>284</v>
      </c>
      <c r="C33" s="4" t="s">
        <v>339</v>
      </c>
      <c r="D33" s="6" t="s">
        <v>246</v>
      </c>
      <c r="E33" s="4" t="s">
        <v>162</v>
      </c>
      <c r="F33" s="4" t="s">
        <v>163</v>
      </c>
      <c r="G33" s="89">
        <v>591</v>
      </c>
      <c r="H33" s="90">
        <v>1.354E-2</v>
      </c>
      <c r="J33" s="21"/>
      <c r="L33" s="4"/>
      <c r="M33" s="35"/>
      <c r="N33" s="35"/>
      <c r="O33" s="72"/>
      <c r="P33" s="67"/>
      <c r="R33" s="21"/>
    </row>
    <row r="34" spans="1:18" x14ac:dyDescent="0.25">
      <c r="A34" s="4" t="s">
        <v>309</v>
      </c>
      <c r="B34" s="4" t="s">
        <v>284</v>
      </c>
      <c r="C34" s="4" t="s">
        <v>339</v>
      </c>
      <c r="D34" s="6" t="s">
        <v>246</v>
      </c>
      <c r="E34" s="4" t="s">
        <v>187</v>
      </c>
      <c r="F34" s="4" t="s">
        <v>188</v>
      </c>
      <c r="G34" s="89">
        <v>891</v>
      </c>
      <c r="H34" s="90">
        <v>0.96296000000000004</v>
      </c>
      <c r="J34" s="21"/>
      <c r="L34" s="4"/>
      <c r="O34" s="73"/>
      <c r="P34" s="21"/>
      <c r="R34" s="21"/>
    </row>
    <row r="35" spans="1:18" ht="30.75" thickBot="1" x14ac:dyDescent="0.3">
      <c r="A35" s="4" t="s">
        <v>309</v>
      </c>
      <c r="B35" s="4" t="s">
        <v>284</v>
      </c>
      <c r="C35" s="4" t="s">
        <v>339</v>
      </c>
      <c r="D35" s="6" t="s">
        <v>246</v>
      </c>
      <c r="E35" s="4" t="s">
        <v>199</v>
      </c>
      <c r="F35" s="4" t="s">
        <v>239</v>
      </c>
      <c r="G35" s="89">
        <v>1565</v>
      </c>
      <c r="H35" s="90">
        <v>3.1309999999999998E-2</v>
      </c>
      <c r="J35" s="21"/>
      <c r="K35" s="48" t="s">
        <v>880</v>
      </c>
      <c r="L35" s="48" t="s">
        <v>304</v>
      </c>
      <c r="M35" s="48" t="s">
        <v>360</v>
      </c>
      <c r="N35" s="48" t="s">
        <v>361</v>
      </c>
      <c r="O35" s="48" t="s">
        <v>324</v>
      </c>
      <c r="P35" s="48" t="s">
        <v>417</v>
      </c>
      <c r="R35" s="21"/>
    </row>
    <row r="36" spans="1:18" x14ac:dyDescent="0.25">
      <c r="A36" s="4" t="s">
        <v>309</v>
      </c>
      <c r="B36" s="4" t="s">
        <v>284</v>
      </c>
      <c r="C36" s="4" t="s">
        <v>339</v>
      </c>
      <c r="D36" s="6" t="s">
        <v>246</v>
      </c>
      <c r="E36" s="4" t="s">
        <v>200</v>
      </c>
      <c r="F36" s="4" t="s">
        <v>240</v>
      </c>
      <c r="G36" s="89">
        <v>1555</v>
      </c>
      <c r="H36" s="90">
        <v>2.3789999999999999E-2</v>
      </c>
      <c r="J36" s="21"/>
      <c r="K36" s="53">
        <v>2019</v>
      </c>
      <c r="L36" s="54" t="s">
        <v>284</v>
      </c>
      <c r="M36" s="53" t="s">
        <v>419</v>
      </c>
      <c r="N36" s="53" t="s">
        <v>418</v>
      </c>
      <c r="O36" s="70">
        <v>27094</v>
      </c>
      <c r="P36" s="63">
        <v>0.54259000000000002</v>
      </c>
      <c r="R36" s="21"/>
    </row>
    <row r="37" spans="1:18" x14ac:dyDescent="0.25">
      <c r="A37" s="4" t="s">
        <v>309</v>
      </c>
      <c r="B37" s="4" t="s">
        <v>284</v>
      </c>
      <c r="C37" s="4" t="s">
        <v>340</v>
      </c>
      <c r="D37" s="6" t="s">
        <v>341</v>
      </c>
      <c r="E37" s="34" t="s">
        <v>340</v>
      </c>
      <c r="F37" s="34" t="s">
        <v>341</v>
      </c>
      <c r="G37" s="93">
        <v>12058</v>
      </c>
      <c r="H37" s="94">
        <v>0.87121000000000004</v>
      </c>
      <c r="J37" s="21"/>
      <c r="K37" s="53">
        <v>2020</v>
      </c>
      <c r="L37" s="54" t="s">
        <v>284</v>
      </c>
      <c r="M37" s="53" t="s">
        <v>419</v>
      </c>
      <c r="N37" s="53" t="s">
        <v>418</v>
      </c>
      <c r="O37" s="70">
        <v>25839</v>
      </c>
      <c r="P37" s="63">
        <v>0.54788999999999999</v>
      </c>
      <c r="R37" s="21"/>
    </row>
    <row r="38" spans="1:18" x14ac:dyDescent="0.25">
      <c r="A38" s="4" t="s">
        <v>309</v>
      </c>
      <c r="B38" s="4" t="s">
        <v>284</v>
      </c>
      <c r="C38" s="4" t="s">
        <v>340</v>
      </c>
      <c r="D38" s="6" t="s">
        <v>341</v>
      </c>
      <c r="E38" s="4" t="s">
        <v>24</v>
      </c>
      <c r="F38" s="4" t="s">
        <v>25</v>
      </c>
      <c r="G38" s="89">
        <v>1201</v>
      </c>
      <c r="H38" s="90">
        <v>0.95504</v>
      </c>
      <c r="I38" s="35"/>
      <c r="J38" s="21"/>
      <c r="K38" s="53">
        <v>2021</v>
      </c>
      <c r="L38" s="54" t="s">
        <v>284</v>
      </c>
      <c r="M38" s="53" t="s">
        <v>419</v>
      </c>
      <c r="N38" s="53" t="s">
        <v>418</v>
      </c>
      <c r="O38" s="70">
        <v>42951</v>
      </c>
      <c r="P38" s="63">
        <v>0.55545</v>
      </c>
      <c r="R38" s="21"/>
    </row>
    <row r="39" spans="1:18" x14ac:dyDescent="0.25">
      <c r="A39" s="4" t="s">
        <v>309</v>
      </c>
      <c r="B39" s="4" t="s">
        <v>284</v>
      </c>
      <c r="C39" s="4" t="s">
        <v>340</v>
      </c>
      <c r="D39" s="6" t="s">
        <v>341</v>
      </c>
      <c r="E39" s="4" t="s">
        <v>36</v>
      </c>
      <c r="F39" s="4" t="s">
        <v>37</v>
      </c>
      <c r="G39" s="89">
        <v>1097</v>
      </c>
      <c r="H39" s="90">
        <v>0.92798999999999998</v>
      </c>
      <c r="J39" s="21"/>
      <c r="K39" s="53">
        <v>2019</v>
      </c>
      <c r="L39" s="54" t="s">
        <v>311</v>
      </c>
      <c r="M39" s="53" t="s">
        <v>419</v>
      </c>
      <c r="N39" s="53" t="s">
        <v>418</v>
      </c>
      <c r="O39" s="70">
        <v>1433</v>
      </c>
      <c r="P39" s="63">
        <v>0.60014000000000001</v>
      </c>
      <c r="R39" s="21"/>
    </row>
    <row r="40" spans="1:18" x14ac:dyDescent="0.25">
      <c r="A40" s="4" t="s">
        <v>309</v>
      </c>
      <c r="B40" s="4" t="s">
        <v>284</v>
      </c>
      <c r="C40" s="4" t="s">
        <v>340</v>
      </c>
      <c r="D40" s="6" t="s">
        <v>341</v>
      </c>
      <c r="E40" s="4" t="s">
        <v>59</v>
      </c>
      <c r="F40" s="4" t="s">
        <v>60</v>
      </c>
      <c r="G40" s="89">
        <v>1452</v>
      </c>
      <c r="H40" s="90">
        <v>0.95730000000000004</v>
      </c>
      <c r="J40" s="21"/>
      <c r="K40" s="53">
        <v>2020</v>
      </c>
      <c r="L40" s="54" t="s">
        <v>311</v>
      </c>
      <c r="M40" s="53" t="s">
        <v>419</v>
      </c>
      <c r="N40" s="53" t="s">
        <v>418</v>
      </c>
      <c r="O40" s="70">
        <v>1445</v>
      </c>
      <c r="P40" s="63">
        <v>0.59377000000000002</v>
      </c>
      <c r="R40" s="21"/>
    </row>
    <row r="41" spans="1:18" x14ac:dyDescent="0.25">
      <c r="A41" s="4" t="s">
        <v>309</v>
      </c>
      <c r="B41" s="4" t="s">
        <v>284</v>
      </c>
      <c r="C41" s="4" t="s">
        <v>340</v>
      </c>
      <c r="D41" s="6" t="s">
        <v>341</v>
      </c>
      <c r="E41" s="4" t="s">
        <v>63</v>
      </c>
      <c r="F41" s="4" t="s">
        <v>64</v>
      </c>
      <c r="G41" s="89">
        <v>771</v>
      </c>
      <c r="H41" s="90">
        <v>7.1340000000000001E-2</v>
      </c>
      <c r="J41" s="21"/>
      <c r="K41" s="53">
        <v>2021</v>
      </c>
      <c r="L41" s="54" t="s">
        <v>311</v>
      </c>
      <c r="M41" s="53" t="s">
        <v>419</v>
      </c>
      <c r="N41" s="53" t="s">
        <v>418</v>
      </c>
      <c r="O41" s="70">
        <v>1538</v>
      </c>
      <c r="P41" s="63">
        <v>0.50714999999999999</v>
      </c>
      <c r="R41" s="21"/>
    </row>
    <row r="42" spans="1:18" ht="15.75" thickBot="1" x14ac:dyDescent="0.3">
      <c r="A42" s="4" t="s">
        <v>309</v>
      </c>
      <c r="B42" s="4" t="s">
        <v>284</v>
      </c>
      <c r="C42" s="4" t="s">
        <v>340</v>
      </c>
      <c r="D42" s="6" t="s">
        <v>341</v>
      </c>
      <c r="E42" s="4" t="s">
        <v>86</v>
      </c>
      <c r="F42" s="4" t="s">
        <v>87</v>
      </c>
      <c r="G42" s="89">
        <v>436</v>
      </c>
      <c r="H42" s="90">
        <v>0.94037000000000004</v>
      </c>
      <c r="J42" s="21"/>
      <c r="K42" s="56">
        <v>2022</v>
      </c>
      <c r="L42" s="57" t="s">
        <v>311</v>
      </c>
      <c r="M42" s="56" t="s">
        <v>419</v>
      </c>
      <c r="N42" s="56" t="s">
        <v>418</v>
      </c>
      <c r="O42" s="71">
        <v>1525</v>
      </c>
      <c r="P42" s="65">
        <v>0.43934000000000001</v>
      </c>
      <c r="R42" s="21"/>
    </row>
    <row r="43" spans="1:18" x14ac:dyDescent="0.25">
      <c r="A43" s="4" t="s">
        <v>309</v>
      </c>
      <c r="B43" s="4" t="s">
        <v>284</v>
      </c>
      <c r="C43" s="4" t="s">
        <v>340</v>
      </c>
      <c r="D43" s="6" t="s">
        <v>341</v>
      </c>
      <c r="E43" s="4" t="s">
        <v>116</v>
      </c>
      <c r="F43" s="4" t="s">
        <v>117</v>
      </c>
      <c r="G43" s="89">
        <v>2108</v>
      </c>
      <c r="H43" s="90">
        <v>0.93120999999999998</v>
      </c>
      <c r="J43" s="21"/>
    </row>
    <row r="44" spans="1:18" x14ac:dyDescent="0.25">
      <c r="A44" s="4" t="s">
        <v>309</v>
      </c>
      <c r="B44" s="4" t="s">
        <v>284</v>
      </c>
      <c r="C44" s="4" t="s">
        <v>340</v>
      </c>
      <c r="D44" s="6" t="s">
        <v>341</v>
      </c>
      <c r="E44" s="4" t="s">
        <v>118</v>
      </c>
      <c r="F44" s="4" t="s">
        <v>119</v>
      </c>
      <c r="G44" s="89">
        <v>569</v>
      </c>
      <c r="H44" s="90">
        <v>0.60633000000000004</v>
      </c>
      <c r="J44" s="21"/>
    </row>
    <row r="45" spans="1:18" x14ac:dyDescent="0.25">
      <c r="A45" s="4" t="s">
        <v>309</v>
      </c>
      <c r="B45" s="4" t="s">
        <v>284</v>
      </c>
      <c r="C45" s="4" t="s">
        <v>340</v>
      </c>
      <c r="D45" s="6" t="s">
        <v>341</v>
      </c>
      <c r="E45" s="4" t="s">
        <v>120</v>
      </c>
      <c r="F45" s="4" t="s">
        <v>121</v>
      </c>
      <c r="G45" s="89">
        <v>1316</v>
      </c>
      <c r="H45" s="90">
        <v>0.95440999999999998</v>
      </c>
      <c r="J45" s="21"/>
    </row>
    <row r="46" spans="1:18" x14ac:dyDescent="0.25">
      <c r="A46" s="4" t="s">
        <v>309</v>
      </c>
      <c r="B46" s="4" t="s">
        <v>284</v>
      </c>
      <c r="C46" s="4" t="s">
        <v>340</v>
      </c>
      <c r="D46" s="6" t="s">
        <v>341</v>
      </c>
      <c r="E46" s="4" t="s">
        <v>130</v>
      </c>
      <c r="F46" s="4" t="s">
        <v>131</v>
      </c>
      <c r="G46" s="89">
        <v>832</v>
      </c>
      <c r="H46" s="90">
        <v>0.94111</v>
      </c>
      <c r="J46" s="21"/>
    </row>
    <row r="47" spans="1:18" x14ac:dyDescent="0.25">
      <c r="A47" s="4" t="s">
        <v>309</v>
      </c>
      <c r="B47" s="4" t="s">
        <v>284</v>
      </c>
      <c r="C47" s="4" t="s">
        <v>340</v>
      </c>
      <c r="D47" s="6" t="s">
        <v>341</v>
      </c>
      <c r="E47" s="4" t="s">
        <v>179</v>
      </c>
      <c r="F47" s="4" t="s">
        <v>233</v>
      </c>
      <c r="G47" s="89">
        <v>585</v>
      </c>
      <c r="H47" s="90">
        <v>0.94359000000000004</v>
      </c>
      <c r="J47" s="21"/>
    </row>
    <row r="48" spans="1:18" x14ac:dyDescent="0.25">
      <c r="A48" s="4" t="s">
        <v>309</v>
      </c>
      <c r="B48" s="4" t="s">
        <v>284</v>
      </c>
      <c r="C48" s="4" t="s">
        <v>340</v>
      </c>
      <c r="D48" s="6" t="s">
        <v>341</v>
      </c>
      <c r="E48" s="4" t="s">
        <v>180</v>
      </c>
      <c r="F48" s="4" t="s">
        <v>234</v>
      </c>
      <c r="G48" s="89">
        <v>466</v>
      </c>
      <c r="H48" s="90">
        <v>0.95064000000000004</v>
      </c>
      <c r="J48" s="21"/>
    </row>
    <row r="49" spans="1:10" x14ac:dyDescent="0.25">
      <c r="A49" s="4" t="s">
        <v>309</v>
      </c>
      <c r="B49" s="4" t="s">
        <v>284</v>
      </c>
      <c r="C49" s="4" t="s">
        <v>340</v>
      </c>
      <c r="D49" s="6" t="s">
        <v>341</v>
      </c>
      <c r="E49" s="4" t="s">
        <v>211</v>
      </c>
      <c r="F49" s="4" t="s">
        <v>212</v>
      </c>
      <c r="G49" s="89">
        <v>680</v>
      </c>
      <c r="H49" s="90">
        <v>0.95882000000000001</v>
      </c>
      <c r="J49" s="21"/>
    </row>
    <row r="50" spans="1:10" x14ac:dyDescent="0.25">
      <c r="A50" s="4" t="s">
        <v>309</v>
      </c>
      <c r="B50" s="4" t="s">
        <v>284</v>
      </c>
      <c r="C50" s="4" t="s">
        <v>340</v>
      </c>
      <c r="D50" s="6" t="s">
        <v>341</v>
      </c>
      <c r="E50" s="4" t="s">
        <v>213</v>
      </c>
      <c r="F50" s="4" t="s">
        <v>214</v>
      </c>
      <c r="G50" s="89">
        <v>545</v>
      </c>
      <c r="H50" s="90">
        <v>0.90092000000000005</v>
      </c>
      <c r="J50" s="21"/>
    </row>
    <row r="51" spans="1:10" x14ac:dyDescent="0.25">
      <c r="A51" s="4" t="s">
        <v>309</v>
      </c>
      <c r="B51" s="4" t="s">
        <v>284</v>
      </c>
      <c r="C51" s="4" t="s">
        <v>342</v>
      </c>
      <c r="D51" s="6" t="s">
        <v>250</v>
      </c>
      <c r="E51" s="34" t="s">
        <v>342</v>
      </c>
      <c r="F51" s="34" t="s">
        <v>250</v>
      </c>
      <c r="G51" s="93">
        <v>3482</v>
      </c>
      <c r="H51" s="94">
        <v>0.21597</v>
      </c>
      <c r="J51" s="21"/>
    </row>
    <row r="52" spans="1:10" x14ac:dyDescent="0.25">
      <c r="A52" s="4" t="s">
        <v>309</v>
      </c>
      <c r="B52" s="4" t="s">
        <v>284</v>
      </c>
      <c r="C52" s="4" t="s">
        <v>342</v>
      </c>
      <c r="D52" s="6" t="s">
        <v>250</v>
      </c>
      <c r="E52" s="4" t="s">
        <v>28</v>
      </c>
      <c r="F52" s="4" t="s">
        <v>29</v>
      </c>
      <c r="G52" s="89">
        <v>761</v>
      </c>
      <c r="H52" s="90">
        <v>0.94874999999999998</v>
      </c>
      <c r="J52" s="21"/>
    </row>
    <row r="53" spans="1:10" x14ac:dyDescent="0.25">
      <c r="A53" s="4" t="s">
        <v>309</v>
      </c>
      <c r="B53" s="4" t="s">
        <v>284</v>
      </c>
      <c r="C53" s="4" t="s">
        <v>342</v>
      </c>
      <c r="D53" s="6" t="s">
        <v>250</v>
      </c>
      <c r="E53" s="4" t="s">
        <v>106</v>
      </c>
      <c r="F53" s="4" t="s">
        <v>107</v>
      </c>
      <c r="G53" s="89">
        <v>1671</v>
      </c>
      <c r="H53" s="90">
        <v>1.4959999999999999E-2</v>
      </c>
      <c r="J53" s="21"/>
    </row>
    <row r="54" spans="1:10" x14ac:dyDescent="0.25">
      <c r="A54" s="4" t="s">
        <v>309</v>
      </c>
      <c r="B54" s="4" t="s">
        <v>284</v>
      </c>
      <c r="C54" s="4" t="s">
        <v>342</v>
      </c>
      <c r="D54" s="6" t="s">
        <v>250</v>
      </c>
      <c r="E54" s="4" t="s">
        <v>174</v>
      </c>
      <c r="F54" s="4" t="s">
        <v>175</v>
      </c>
      <c r="G54" s="89">
        <v>383</v>
      </c>
      <c r="H54" s="90">
        <v>5.2199999999999998E-3</v>
      </c>
      <c r="J54" s="21"/>
    </row>
    <row r="55" spans="1:10" x14ac:dyDescent="0.25">
      <c r="A55" s="4" t="s">
        <v>309</v>
      </c>
      <c r="B55" s="4" t="s">
        <v>284</v>
      </c>
      <c r="C55" s="4" t="s">
        <v>342</v>
      </c>
      <c r="D55" s="6" t="s">
        <v>250</v>
      </c>
      <c r="E55" s="4" t="s">
        <v>221</v>
      </c>
      <c r="F55" s="4" t="s">
        <v>222</v>
      </c>
      <c r="G55" s="89">
        <v>667</v>
      </c>
      <c r="H55" s="90">
        <v>4.4999999999999997E-3</v>
      </c>
      <c r="J55" s="21"/>
    </row>
    <row r="56" spans="1:10" x14ac:dyDescent="0.25">
      <c r="A56" s="4" t="s">
        <v>309</v>
      </c>
      <c r="B56" s="4" t="s">
        <v>284</v>
      </c>
      <c r="C56" s="4" t="s">
        <v>343</v>
      </c>
      <c r="D56" s="6" t="s">
        <v>273</v>
      </c>
      <c r="E56" s="34" t="s">
        <v>343</v>
      </c>
      <c r="F56" s="34" t="s">
        <v>273</v>
      </c>
      <c r="G56" s="93">
        <v>2652</v>
      </c>
      <c r="H56" s="94">
        <v>0.22209999999999999</v>
      </c>
      <c r="J56" s="21"/>
    </row>
    <row r="57" spans="1:10" x14ac:dyDescent="0.25">
      <c r="A57" s="4" t="s">
        <v>309</v>
      </c>
      <c r="B57" s="4" t="s">
        <v>284</v>
      </c>
      <c r="C57" s="4" t="s">
        <v>343</v>
      </c>
      <c r="D57" s="6" t="s">
        <v>273</v>
      </c>
      <c r="E57" s="4" t="s">
        <v>81</v>
      </c>
      <c r="F57" s="4" t="s">
        <v>82</v>
      </c>
      <c r="G57" s="89">
        <v>1122</v>
      </c>
      <c r="H57" s="90">
        <v>1.0699999999999999E-2</v>
      </c>
      <c r="J57" s="21"/>
    </row>
    <row r="58" spans="1:10" x14ac:dyDescent="0.25">
      <c r="A58" s="4" t="s">
        <v>309</v>
      </c>
      <c r="B58" s="4" t="s">
        <v>284</v>
      </c>
      <c r="C58" s="4" t="s">
        <v>343</v>
      </c>
      <c r="D58" s="6" t="s">
        <v>273</v>
      </c>
      <c r="E58" s="4" t="s">
        <v>134</v>
      </c>
      <c r="F58" s="4" t="s">
        <v>135</v>
      </c>
      <c r="G58" s="89">
        <v>589</v>
      </c>
      <c r="H58" s="90">
        <v>0.95245999999999997</v>
      </c>
      <c r="J58" s="21"/>
    </row>
    <row r="59" spans="1:10" x14ac:dyDescent="0.25">
      <c r="A59" s="4" t="s">
        <v>309</v>
      </c>
      <c r="B59" s="4" t="s">
        <v>284</v>
      </c>
      <c r="C59" s="4" t="s">
        <v>343</v>
      </c>
      <c r="D59" s="6" t="s">
        <v>273</v>
      </c>
      <c r="E59" s="4" t="s">
        <v>225</v>
      </c>
      <c r="F59" s="4" t="s">
        <v>226</v>
      </c>
      <c r="G59" s="89">
        <v>941</v>
      </c>
      <c r="H59" s="90">
        <v>1.7000000000000001E-2</v>
      </c>
      <c r="J59" s="21"/>
    </row>
    <row r="60" spans="1:10" x14ac:dyDescent="0.25">
      <c r="A60" s="4" t="s">
        <v>309</v>
      </c>
      <c r="B60" s="4" t="s">
        <v>284</v>
      </c>
      <c r="C60" s="4" t="s">
        <v>344</v>
      </c>
      <c r="D60" s="6" t="s">
        <v>244</v>
      </c>
      <c r="E60" s="34" t="s">
        <v>344</v>
      </c>
      <c r="F60" s="34" t="s">
        <v>244</v>
      </c>
      <c r="G60" s="93">
        <v>3759</v>
      </c>
      <c r="H60" s="94">
        <v>0.37881999999999999</v>
      </c>
      <c r="J60" s="21"/>
    </row>
    <row r="61" spans="1:10" x14ac:dyDescent="0.25">
      <c r="A61" s="4" t="s">
        <v>309</v>
      </c>
      <c r="B61" s="4" t="s">
        <v>284</v>
      </c>
      <c r="C61" s="4" t="s">
        <v>344</v>
      </c>
      <c r="D61" s="6" t="s">
        <v>244</v>
      </c>
      <c r="E61" s="4" t="s">
        <v>47</v>
      </c>
      <c r="F61" s="4" t="s">
        <v>48</v>
      </c>
      <c r="G61" s="89">
        <v>621</v>
      </c>
      <c r="H61" s="90">
        <v>0.13849</v>
      </c>
      <c r="J61" s="21"/>
    </row>
    <row r="62" spans="1:10" x14ac:dyDescent="0.25">
      <c r="A62" s="4" t="s">
        <v>309</v>
      </c>
      <c r="B62" s="4" t="s">
        <v>284</v>
      </c>
      <c r="C62" s="4" t="s">
        <v>344</v>
      </c>
      <c r="D62" s="6" t="s">
        <v>244</v>
      </c>
      <c r="E62" s="4" t="s">
        <v>55</v>
      </c>
      <c r="F62" s="4" t="s">
        <v>56</v>
      </c>
      <c r="G62" s="89">
        <v>1305</v>
      </c>
      <c r="H62" s="90">
        <v>0.90344999999999998</v>
      </c>
      <c r="J62" s="21"/>
    </row>
    <row r="63" spans="1:10" x14ac:dyDescent="0.25">
      <c r="A63" s="4" t="s">
        <v>309</v>
      </c>
      <c r="B63" s="4" t="s">
        <v>284</v>
      </c>
      <c r="C63" s="4" t="s">
        <v>344</v>
      </c>
      <c r="D63" s="6" t="s">
        <v>244</v>
      </c>
      <c r="E63" s="4" t="s">
        <v>104</v>
      </c>
      <c r="F63" s="4" t="s">
        <v>105</v>
      </c>
      <c r="G63" s="89">
        <v>1132</v>
      </c>
      <c r="H63" s="90">
        <v>7.9500000000000005E-3</v>
      </c>
      <c r="J63" s="21"/>
    </row>
    <row r="64" spans="1:10" x14ac:dyDescent="0.25">
      <c r="A64" s="4" t="s">
        <v>309</v>
      </c>
      <c r="B64" s="4" t="s">
        <v>284</v>
      </c>
      <c r="C64" s="4" t="s">
        <v>344</v>
      </c>
      <c r="D64" s="6" t="s">
        <v>244</v>
      </c>
      <c r="E64" s="4" t="s">
        <v>108</v>
      </c>
      <c r="F64" s="4" t="s">
        <v>109</v>
      </c>
      <c r="G64" s="89">
        <v>701</v>
      </c>
      <c r="H64" s="90">
        <v>0.21398</v>
      </c>
      <c r="J64" s="21"/>
    </row>
    <row r="65" spans="1:10" x14ac:dyDescent="0.25">
      <c r="A65" s="4" t="s">
        <v>309</v>
      </c>
      <c r="B65" s="4" t="s">
        <v>284</v>
      </c>
      <c r="C65" s="4" t="s">
        <v>345</v>
      </c>
      <c r="D65" s="6" t="s">
        <v>243</v>
      </c>
      <c r="E65" s="34" t="s">
        <v>345</v>
      </c>
      <c r="F65" s="34" t="s">
        <v>243</v>
      </c>
      <c r="G65" s="93">
        <v>2635</v>
      </c>
      <c r="H65" s="94">
        <v>0.64478000000000002</v>
      </c>
      <c r="J65" s="21"/>
    </row>
    <row r="66" spans="1:10" x14ac:dyDescent="0.25">
      <c r="A66" s="4" t="s">
        <v>309</v>
      </c>
      <c r="B66" s="4" t="s">
        <v>284</v>
      </c>
      <c r="C66" s="4" t="s">
        <v>345</v>
      </c>
      <c r="D66" s="6" t="s">
        <v>243</v>
      </c>
      <c r="E66" s="4" t="s">
        <v>26</v>
      </c>
      <c r="F66" s="4" t="s">
        <v>27</v>
      </c>
      <c r="G66" s="89">
        <v>505</v>
      </c>
      <c r="H66" s="90">
        <v>0.91286999999999996</v>
      </c>
      <c r="J66" s="21"/>
    </row>
    <row r="67" spans="1:10" x14ac:dyDescent="0.25">
      <c r="A67" s="4" t="s">
        <v>309</v>
      </c>
      <c r="B67" s="4" t="s">
        <v>284</v>
      </c>
      <c r="C67" s="4" t="s">
        <v>345</v>
      </c>
      <c r="D67" s="6" t="s">
        <v>243</v>
      </c>
      <c r="E67" s="4" t="s">
        <v>57</v>
      </c>
      <c r="F67" s="4" t="s">
        <v>58</v>
      </c>
      <c r="G67" s="89">
        <v>765</v>
      </c>
      <c r="H67" s="90">
        <v>3.9199999999999999E-3</v>
      </c>
      <c r="J67" s="21"/>
    </row>
    <row r="68" spans="1:10" x14ac:dyDescent="0.25">
      <c r="A68" s="4" t="s">
        <v>309</v>
      </c>
      <c r="B68" s="4" t="s">
        <v>284</v>
      </c>
      <c r="C68" s="4" t="s">
        <v>345</v>
      </c>
      <c r="D68" s="6" t="s">
        <v>243</v>
      </c>
      <c r="E68" s="4" t="s">
        <v>94</v>
      </c>
      <c r="F68" s="4" t="s">
        <v>95</v>
      </c>
      <c r="G68" s="89">
        <v>595</v>
      </c>
      <c r="H68" s="90">
        <v>0.86555000000000004</v>
      </c>
      <c r="J68" s="21"/>
    </row>
    <row r="69" spans="1:10" x14ac:dyDescent="0.25">
      <c r="A69" s="4" t="s">
        <v>309</v>
      </c>
      <c r="B69" s="4" t="s">
        <v>284</v>
      </c>
      <c r="C69" s="4" t="s">
        <v>345</v>
      </c>
      <c r="D69" s="6" t="s">
        <v>243</v>
      </c>
      <c r="E69" s="4" t="s">
        <v>201</v>
      </c>
      <c r="F69" s="4" t="s">
        <v>241</v>
      </c>
      <c r="G69" s="89">
        <v>770</v>
      </c>
      <c r="H69" s="90">
        <v>0.93506</v>
      </c>
      <c r="J69" s="21"/>
    </row>
    <row r="70" spans="1:10" x14ac:dyDescent="0.25">
      <c r="A70" s="4" t="s">
        <v>309</v>
      </c>
      <c r="B70" s="4" t="s">
        <v>284</v>
      </c>
      <c r="C70" s="4" t="s">
        <v>346</v>
      </c>
      <c r="D70" s="6" t="s">
        <v>247</v>
      </c>
      <c r="E70" s="34" t="s">
        <v>346</v>
      </c>
      <c r="F70" s="34" t="s">
        <v>247</v>
      </c>
      <c r="G70" s="93">
        <v>2371</v>
      </c>
      <c r="H70" s="94">
        <v>0.12737000000000001</v>
      </c>
      <c r="J70" s="21"/>
    </row>
    <row r="71" spans="1:10" x14ac:dyDescent="0.25">
      <c r="A71" s="4" t="s">
        <v>309</v>
      </c>
      <c r="B71" s="4" t="s">
        <v>284</v>
      </c>
      <c r="C71" s="4" t="s">
        <v>346</v>
      </c>
      <c r="D71" s="6" t="s">
        <v>247</v>
      </c>
      <c r="E71" s="4" t="s">
        <v>126</v>
      </c>
      <c r="F71" s="4" t="s">
        <v>127</v>
      </c>
      <c r="G71" s="89">
        <v>222</v>
      </c>
      <c r="H71" s="90">
        <v>4.4999999999999997E-3</v>
      </c>
      <c r="J71" s="21"/>
    </row>
    <row r="72" spans="1:10" x14ac:dyDescent="0.25">
      <c r="A72" s="4" t="s">
        <v>309</v>
      </c>
      <c r="B72" s="4" t="s">
        <v>284</v>
      </c>
      <c r="C72" s="4" t="s">
        <v>346</v>
      </c>
      <c r="D72" s="6" t="s">
        <v>247</v>
      </c>
      <c r="E72" s="4" t="s">
        <v>150</v>
      </c>
      <c r="F72" s="4" t="s">
        <v>151</v>
      </c>
      <c r="G72" s="89">
        <v>1523</v>
      </c>
      <c r="H72" s="90">
        <v>3.3489999999999999E-2</v>
      </c>
      <c r="J72" s="21"/>
    </row>
    <row r="73" spans="1:10" x14ac:dyDescent="0.25">
      <c r="A73" s="4" t="s">
        <v>309</v>
      </c>
      <c r="B73" s="4" t="s">
        <v>284</v>
      </c>
      <c r="C73" s="4" t="s">
        <v>346</v>
      </c>
      <c r="D73" s="6" t="s">
        <v>247</v>
      </c>
      <c r="E73" s="4" t="s">
        <v>189</v>
      </c>
      <c r="F73" s="4" t="s">
        <v>190</v>
      </c>
      <c r="G73" s="89">
        <v>360</v>
      </c>
      <c r="H73" s="90">
        <v>0.69167000000000001</v>
      </c>
      <c r="J73" s="21"/>
    </row>
    <row r="74" spans="1:10" x14ac:dyDescent="0.25">
      <c r="A74" s="4" t="s">
        <v>309</v>
      </c>
      <c r="B74" s="4" t="s">
        <v>284</v>
      </c>
      <c r="C74" s="4" t="s">
        <v>346</v>
      </c>
      <c r="D74" s="6" t="s">
        <v>247</v>
      </c>
      <c r="E74" s="4" t="s">
        <v>215</v>
      </c>
      <c r="F74" s="4" t="s">
        <v>216</v>
      </c>
      <c r="G74" s="89">
        <v>266</v>
      </c>
      <c r="H74" s="90">
        <v>3.7599999999999999E-3</v>
      </c>
      <c r="J74" s="21"/>
    </row>
    <row r="75" spans="1:10" x14ac:dyDescent="0.25">
      <c r="A75" s="4" t="s">
        <v>309</v>
      </c>
      <c r="B75" s="4" t="s">
        <v>284</v>
      </c>
      <c r="C75" s="4" t="s">
        <v>347</v>
      </c>
      <c r="D75" s="6" t="s">
        <v>255</v>
      </c>
      <c r="E75" s="34" t="s">
        <v>347</v>
      </c>
      <c r="F75" s="34" t="s">
        <v>255</v>
      </c>
      <c r="G75" s="93">
        <v>1962</v>
      </c>
      <c r="H75" s="94">
        <v>0.43781999999999999</v>
      </c>
      <c r="J75" s="21"/>
    </row>
    <row r="76" spans="1:10" x14ac:dyDescent="0.25">
      <c r="A76" s="4" t="s">
        <v>309</v>
      </c>
      <c r="B76" s="4" t="s">
        <v>284</v>
      </c>
      <c r="C76" s="4" t="s">
        <v>347</v>
      </c>
      <c r="D76" s="6" t="s">
        <v>255</v>
      </c>
      <c r="E76" s="4" t="s">
        <v>18</v>
      </c>
      <c r="F76" s="4" t="s">
        <v>19</v>
      </c>
      <c r="G76" s="89">
        <v>927</v>
      </c>
      <c r="H76" s="90">
        <v>7.5500000000000003E-3</v>
      </c>
      <c r="J76" s="21"/>
    </row>
    <row r="77" spans="1:10" x14ac:dyDescent="0.25">
      <c r="A77" s="4" t="s">
        <v>309</v>
      </c>
      <c r="B77" s="4" t="s">
        <v>284</v>
      </c>
      <c r="C77" s="4" t="s">
        <v>347</v>
      </c>
      <c r="D77" s="6" t="s">
        <v>255</v>
      </c>
      <c r="E77" s="4" t="s">
        <v>22</v>
      </c>
      <c r="F77" s="4" t="s">
        <v>23</v>
      </c>
      <c r="G77" s="89">
        <v>1035</v>
      </c>
      <c r="H77" s="90">
        <v>0.82318999999999998</v>
      </c>
      <c r="J77" s="21"/>
    </row>
    <row r="78" spans="1:10" x14ac:dyDescent="0.25">
      <c r="A78" s="4" t="s">
        <v>309</v>
      </c>
      <c r="B78" s="4" t="s">
        <v>284</v>
      </c>
      <c r="C78" s="4" t="s">
        <v>348</v>
      </c>
      <c r="D78" s="6" t="s">
        <v>248</v>
      </c>
      <c r="E78" s="34" t="s">
        <v>348</v>
      </c>
      <c r="F78" s="34" t="s">
        <v>248</v>
      </c>
      <c r="G78" s="93">
        <v>5610</v>
      </c>
      <c r="H78" s="94">
        <v>0.37380000000000002</v>
      </c>
      <c r="J78" s="21"/>
    </row>
    <row r="79" spans="1:10" x14ac:dyDescent="0.25">
      <c r="A79" s="4" t="s">
        <v>309</v>
      </c>
      <c r="B79" s="4" t="s">
        <v>284</v>
      </c>
      <c r="C79" s="4" t="s">
        <v>348</v>
      </c>
      <c r="D79" s="6" t="s">
        <v>248</v>
      </c>
      <c r="E79" s="4" t="s">
        <v>43</v>
      </c>
      <c r="F79" s="4" t="s">
        <v>44</v>
      </c>
      <c r="G79" s="89">
        <v>847</v>
      </c>
      <c r="H79" s="90">
        <v>0.61156999999999995</v>
      </c>
      <c r="J79" s="21"/>
    </row>
    <row r="80" spans="1:10" x14ac:dyDescent="0.25">
      <c r="A80" s="4" t="s">
        <v>309</v>
      </c>
      <c r="B80" s="4" t="s">
        <v>284</v>
      </c>
      <c r="C80" s="4" t="s">
        <v>348</v>
      </c>
      <c r="D80" s="6" t="s">
        <v>248</v>
      </c>
      <c r="E80" s="4" t="s">
        <v>67</v>
      </c>
      <c r="F80" s="4" t="s">
        <v>68</v>
      </c>
      <c r="G80" s="89">
        <v>1173</v>
      </c>
      <c r="H80" s="90">
        <v>6.8199999999999997E-3</v>
      </c>
      <c r="J80" s="21"/>
    </row>
    <row r="81" spans="1:10" x14ac:dyDescent="0.25">
      <c r="A81" s="4" t="s">
        <v>309</v>
      </c>
      <c r="B81" s="4" t="s">
        <v>284</v>
      </c>
      <c r="C81" s="4" t="s">
        <v>348</v>
      </c>
      <c r="D81" s="6" t="s">
        <v>248</v>
      </c>
      <c r="E81" s="4" t="s">
        <v>178</v>
      </c>
      <c r="F81" s="4" t="s">
        <v>232</v>
      </c>
      <c r="G81" s="89">
        <v>887</v>
      </c>
      <c r="H81" s="90">
        <v>0.20519000000000001</v>
      </c>
      <c r="J81" s="21"/>
    </row>
    <row r="82" spans="1:10" x14ac:dyDescent="0.25">
      <c r="A82" s="4" t="s">
        <v>309</v>
      </c>
      <c r="B82" s="4" t="s">
        <v>284</v>
      </c>
      <c r="C82" s="4" t="s">
        <v>348</v>
      </c>
      <c r="D82" s="6" t="s">
        <v>248</v>
      </c>
      <c r="E82" s="4" t="s">
        <v>124</v>
      </c>
      <c r="F82" s="4" t="s">
        <v>125</v>
      </c>
      <c r="G82" s="89">
        <v>542</v>
      </c>
      <c r="H82" s="90">
        <v>5.5399999999999998E-3</v>
      </c>
      <c r="J82" s="21"/>
    </row>
    <row r="83" spans="1:10" x14ac:dyDescent="0.25">
      <c r="A83" s="4" t="s">
        <v>309</v>
      </c>
      <c r="B83" s="4" t="s">
        <v>284</v>
      </c>
      <c r="C83" s="4" t="s">
        <v>348</v>
      </c>
      <c r="D83" s="6" t="s">
        <v>248</v>
      </c>
      <c r="E83" s="4" t="s">
        <v>128</v>
      </c>
      <c r="F83" s="4" t="s">
        <v>129</v>
      </c>
      <c r="G83" s="89">
        <v>1196</v>
      </c>
      <c r="H83" s="90">
        <v>0.96655999999999997</v>
      </c>
      <c r="J83" s="21"/>
    </row>
    <row r="84" spans="1:10" x14ac:dyDescent="0.25">
      <c r="A84" s="4" t="s">
        <v>309</v>
      </c>
      <c r="B84" s="4" t="s">
        <v>284</v>
      </c>
      <c r="C84" s="4" t="s">
        <v>348</v>
      </c>
      <c r="D84" s="6" t="s">
        <v>248</v>
      </c>
      <c r="E84" s="4" t="s">
        <v>136</v>
      </c>
      <c r="F84" s="4" t="s">
        <v>137</v>
      </c>
      <c r="G84" s="89">
        <v>729</v>
      </c>
      <c r="H84" s="90">
        <v>2.7399999999999998E-3</v>
      </c>
      <c r="J84" s="21"/>
    </row>
    <row r="85" spans="1:10" x14ac:dyDescent="0.25">
      <c r="A85" s="4" t="s">
        <v>309</v>
      </c>
      <c r="B85" s="4" t="s">
        <v>284</v>
      </c>
      <c r="C85" s="4" t="s">
        <v>348</v>
      </c>
      <c r="D85" s="6" t="s">
        <v>248</v>
      </c>
      <c r="E85" s="4" t="s">
        <v>166</v>
      </c>
      <c r="F85" s="4" t="s">
        <v>167</v>
      </c>
      <c r="G85" s="89">
        <v>236</v>
      </c>
      <c r="H85" s="90">
        <v>0.96609999999999996</v>
      </c>
      <c r="J85" s="21"/>
    </row>
    <row r="86" spans="1:10" x14ac:dyDescent="0.25">
      <c r="A86" s="4" t="s">
        <v>309</v>
      </c>
      <c r="B86" s="4" t="s">
        <v>284</v>
      </c>
      <c r="C86" s="4" t="s">
        <v>349</v>
      </c>
      <c r="D86" s="6" t="s">
        <v>254</v>
      </c>
      <c r="E86" s="34" t="s">
        <v>349</v>
      </c>
      <c r="F86" s="34" t="s">
        <v>254</v>
      </c>
      <c r="G86" s="93">
        <v>3543</v>
      </c>
      <c r="H86" s="94">
        <v>0.60119</v>
      </c>
      <c r="J86" s="21"/>
    </row>
    <row r="87" spans="1:10" x14ac:dyDescent="0.25">
      <c r="A87" s="4" t="s">
        <v>309</v>
      </c>
      <c r="B87" s="4" t="s">
        <v>284</v>
      </c>
      <c r="C87" s="4" t="s">
        <v>349</v>
      </c>
      <c r="D87" s="6" t="s">
        <v>254</v>
      </c>
      <c r="E87" s="4" t="s">
        <v>146</v>
      </c>
      <c r="F87" s="4" t="s">
        <v>147</v>
      </c>
      <c r="G87" s="89">
        <v>902</v>
      </c>
      <c r="H87" s="90">
        <v>6.4299999999999996E-2</v>
      </c>
      <c r="J87" s="21"/>
    </row>
    <row r="88" spans="1:10" x14ac:dyDescent="0.25">
      <c r="A88" s="4" t="s">
        <v>309</v>
      </c>
      <c r="B88" s="4" t="s">
        <v>284</v>
      </c>
      <c r="C88" s="4" t="s">
        <v>349</v>
      </c>
      <c r="D88" s="6" t="s">
        <v>254</v>
      </c>
      <c r="E88" s="4" t="s">
        <v>148</v>
      </c>
      <c r="F88" s="4" t="s">
        <v>149</v>
      </c>
      <c r="G88" s="89">
        <v>1228</v>
      </c>
      <c r="H88" s="90">
        <v>0.63599000000000006</v>
      </c>
      <c r="J88" s="21"/>
    </row>
    <row r="89" spans="1:10" x14ac:dyDescent="0.25">
      <c r="A89" s="4" t="s">
        <v>309</v>
      </c>
      <c r="B89" s="4" t="s">
        <v>284</v>
      </c>
      <c r="C89" s="4" t="s">
        <v>349</v>
      </c>
      <c r="D89" s="6" t="s">
        <v>254</v>
      </c>
      <c r="E89" s="4" t="s">
        <v>185</v>
      </c>
      <c r="F89" s="4" t="s">
        <v>186</v>
      </c>
      <c r="G89" s="89">
        <v>520</v>
      </c>
      <c r="H89" s="90">
        <v>0.84614999999999996</v>
      </c>
      <c r="J89" s="21"/>
    </row>
    <row r="90" spans="1:10" x14ac:dyDescent="0.25">
      <c r="A90" s="4" t="s">
        <v>309</v>
      </c>
      <c r="B90" s="4" t="s">
        <v>284</v>
      </c>
      <c r="C90" s="4" t="s">
        <v>349</v>
      </c>
      <c r="D90" s="6" t="s">
        <v>254</v>
      </c>
      <c r="E90" s="4" t="s">
        <v>203</v>
      </c>
      <c r="F90" s="4" t="s">
        <v>204</v>
      </c>
      <c r="G90" s="89">
        <v>893</v>
      </c>
      <c r="H90" s="90">
        <v>0.95296999999999998</v>
      </c>
      <c r="J90" s="21"/>
    </row>
    <row r="91" spans="1:10" x14ac:dyDescent="0.25">
      <c r="A91" s="4" t="s">
        <v>309</v>
      </c>
      <c r="B91" s="4" t="s">
        <v>284</v>
      </c>
      <c r="C91" s="4" t="s">
        <v>350</v>
      </c>
      <c r="D91" s="4" t="s">
        <v>274</v>
      </c>
      <c r="E91" s="34" t="s">
        <v>350</v>
      </c>
      <c r="F91" s="34" t="s">
        <v>274</v>
      </c>
      <c r="G91" s="93">
        <v>5358</v>
      </c>
      <c r="H91" s="94">
        <v>0.94998000000000005</v>
      </c>
      <c r="J91" s="21"/>
    </row>
    <row r="92" spans="1:10" x14ac:dyDescent="0.25">
      <c r="A92" s="4" t="s">
        <v>309</v>
      </c>
      <c r="B92" s="4" t="s">
        <v>284</v>
      </c>
      <c r="C92" s="4" t="s">
        <v>350</v>
      </c>
      <c r="D92" s="4" t="s">
        <v>274</v>
      </c>
      <c r="E92" s="4" t="s">
        <v>71</v>
      </c>
      <c r="F92" s="4" t="s">
        <v>72</v>
      </c>
      <c r="G92" s="89">
        <v>1354</v>
      </c>
      <c r="H92" s="90">
        <v>0.93574999999999997</v>
      </c>
      <c r="J92" s="21"/>
    </row>
    <row r="93" spans="1:10" x14ac:dyDescent="0.25">
      <c r="A93" s="4" t="s">
        <v>309</v>
      </c>
      <c r="B93" s="4" t="s">
        <v>284</v>
      </c>
      <c r="C93" s="4" t="s">
        <v>350</v>
      </c>
      <c r="D93" s="4" t="s">
        <v>274</v>
      </c>
      <c r="E93" s="4" t="s">
        <v>122</v>
      </c>
      <c r="F93" s="4" t="s">
        <v>123</v>
      </c>
      <c r="G93" s="89">
        <v>1653</v>
      </c>
      <c r="H93" s="90">
        <v>0.9758</v>
      </c>
      <c r="J93" s="21"/>
    </row>
    <row r="94" spans="1:10" x14ac:dyDescent="0.25">
      <c r="A94" s="4" t="s">
        <v>309</v>
      </c>
      <c r="B94" s="4" t="s">
        <v>284</v>
      </c>
      <c r="C94" s="4" t="s">
        <v>350</v>
      </c>
      <c r="D94" s="4" t="s">
        <v>274</v>
      </c>
      <c r="E94" s="4" t="s">
        <v>154</v>
      </c>
      <c r="F94" s="4" t="s">
        <v>155</v>
      </c>
      <c r="G94" s="89">
        <v>813</v>
      </c>
      <c r="H94" s="90">
        <v>0.94588000000000005</v>
      </c>
      <c r="J94" s="21"/>
    </row>
    <row r="95" spans="1:10" x14ac:dyDescent="0.25">
      <c r="A95" s="4" t="s">
        <v>309</v>
      </c>
      <c r="B95" s="4" t="s">
        <v>284</v>
      </c>
      <c r="C95" s="4" t="s">
        <v>350</v>
      </c>
      <c r="D95" s="4" t="s">
        <v>274</v>
      </c>
      <c r="E95" s="4" t="s">
        <v>156</v>
      </c>
      <c r="F95" s="4" t="s">
        <v>157</v>
      </c>
      <c r="G95" s="89">
        <v>429</v>
      </c>
      <c r="H95" s="90">
        <v>0.96736999999999995</v>
      </c>
      <c r="J95" s="21"/>
    </row>
    <row r="96" spans="1:10" x14ac:dyDescent="0.25">
      <c r="A96" s="4" t="s">
        <v>309</v>
      </c>
      <c r="B96" s="4" t="s">
        <v>284</v>
      </c>
      <c r="C96" s="4" t="s">
        <v>350</v>
      </c>
      <c r="D96" s="4" t="s">
        <v>274</v>
      </c>
      <c r="E96" s="4" t="s">
        <v>164</v>
      </c>
      <c r="F96" s="4" t="s">
        <v>165</v>
      </c>
      <c r="G96" s="89">
        <v>1109</v>
      </c>
      <c r="H96" s="90">
        <v>0.92515999999999998</v>
      </c>
      <c r="J96" s="21"/>
    </row>
    <row r="97" spans="1:10" x14ac:dyDescent="0.25">
      <c r="A97" s="4" t="s">
        <v>309</v>
      </c>
      <c r="B97" s="4" t="s">
        <v>284</v>
      </c>
      <c r="C97" s="4" t="s">
        <v>351</v>
      </c>
      <c r="D97" s="6" t="s">
        <v>256</v>
      </c>
      <c r="E97" s="34" t="s">
        <v>351</v>
      </c>
      <c r="F97" s="34" t="s">
        <v>256</v>
      </c>
      <c r="G97" s="93">
        <v>2426</v>
      </c>
      <c r="H97" s="94">
        <v>0.65168999999999999</v>
      </c>
      <c r="J97" s="21"/>
    </row>
    <row r="98" spans="1:10" x14ac:dyDescent="0.25">
      <c r="A98" s="4" t="s">
        <v>309</v>
      </c>
      <c r="B98" s="4" t="s">
        <v>284</v>
      </c>
      <c r="C98" s="4" t="s">
        <v>351</v>
      </c>
      <c r="D98" s="6" t="s">
        <v>256</v>
      </c>
      <c r="E98" s="4" t="s">
        <v>75</v>
      </c>
      <c r="F98" s="4" t="s">
        <v>76</v>
      </c>
      <c r="G98" s="89">
        <v>592</v>
      </c>
      <c r="H98" s="90">
        <v>0.72297</v>
      </c>
      <c r="J98" s="21"/>
    </row>
    <row r="99" spans="1:10" x14ac:dyDescent="0.25">
      <c r="A99" s="4" t="s">
        <v>309</v>
      </c>
      <c r="B99" s="4" t="s">
        <v>284</v>
      </c>
      <c r="C99" s="4" t="s">
        <v>351</v>
      </c>
      <c r="D99" s="6" t="s">
        <v>256</v>
      </c>
      <c r="E99" s="4" t="s">
        <v>90</v>
      </c>
      <c r="F99" s="4" t="s">
        <v>91</v>
      </c>
      <c r="G99" s="89">
        <v>1250</v>
      </c>
      <c r="H99" s="90">
        <v>0.86</v>
      </c>
      <c r="J99" s="21"/>
    </row>
    <row r="100" spans="1:10" x14ac:dyDescent="0.25">
      <c r="A100" s="4" t="s">
        <v>309</v>
      </c>
      <c r="B100" s="4" t="s">
        <v>284</v>
      </c>
      <c r="C100" s="4" t="s">
        <v>351</v>
      </c>
      <c r="D100" s="6" t="s">
        <v>256</v>
      </c>
      <c r="E100" s="4" t="s">
        <v>98</v>
      </c>
      <c r="F100" s="4" t="s">
        <v>99</v>
      </c>
      <c r="G100" s="89">
        <v>584</v>
      </c>
      <c r="H100" s="90">
        <v>0.13356000000000001</v>
      </c>
      <c r="J100" s="21"/>
    </row>
    <row r="101" spans="1:10" x14ac:dyDescent="0.25">
      <c r="A101" s="4" t="s">
        <v>309</v>
      </c>
      <c r="B101" s="4" t="s">
        <v>284</v>
      </c>
      <c r="C101" s="4" t="s">
        <v>352</v>
      </c>
      <c r="D101" s="6" t="s">
        <v>258</v>
      </c>
      <c r="E101" s="34" t="s">
        <v>352</v>
      </c>
      <c r="F101" s="34" t="s">
        <v>258</v>
      </c>
      <c r="G101" s="93">
        <v>3203</v>
      </c>
      <c r="H101" s="94">
        <v>0.64720999999999995</v>
      </c>
      <c r="J101" s="21"/>
    </row>
    <row r="102" spans="1:10" x14ac:dyDescent="0.25">
      <c r="A102" s="4" t="s">
        <v>309</v>
      </c>
      <c r="B102" s="4" t="s">
        <v>284</v>
      </c>
      <c r="C102" s="4" t="s">
        <v>352</v>
      </c>
      <c r="D102" s="6" t="s">
        <v>258</v>
      </c>
      <c r="E102" s="4" t="s">
        <v>20</v>
      </c>
      <c r="F102" s="4" t="s">
        <v>21</v>
      </c>
      <c r="G102" s="89">
        <v>456</v>
      </c>
      <c r="H102" s="90">
        <v>0.93640000000000001</v>
      </c>
      <c r="J102" s="21"/>
    </row>
    <row r="103" spans="1:10" x14ac:dyDescent="0.25">
      <c r="A103" s="4" t="s">
        <v>309</v>
      </c>
      <c r="B103" s="4" t="s">
        <v>284</v>
      </c>
      <c r="C103" s="4" t="s">
        <v>352</v>
      </c>
      <c r="D103" s="6" t="s">
        <v>258</v>
      </c>
      <c r="E103" s="4" t="s">
        <v>40</v>
      </c>
      <c r="F103" s="4" t="s">
        <v>41</v>
      </c>
      <c r="G103" s="89">
        <v>598</v>
      </c>
      <c r="H103" s="90">
        <v>0.29932999999999998</v>
      </c>
      <c r="J103" s="21"/>
    </row>
    <row r="104" spans="1:10" x14ac:dyDescent="0.25">
      <c r="A104" s="4" t="s">
        <v>309</v>
      </c>
      <c r="B104" s="4" t="s">
        <v>284</v>
      </c>
      <c r="C104" s="4" t="s">
        <v>352</v>
      </c>
      <c r="D104" s="6" t="s">
        <v>258</v>
      </c>
      <c r="E104" s="4" t="s">
        <v>49</v>
      </c>
      <c r="F104" s="4" t="s">
        <v>50</v>
      </c>
      <c r="G104" s="89">
        <v>747</v>
      </c>
      <c r="H104" s="90">
        <v>0.94110000000000005</v>
      </c>
      <c r="J104" s="21"/>
    </row>
    <row r="105" spans="1:10" x14ac:dyDescent="0.25">
      <c r="A105" s="4" t="s">
        <v>309</v>
      </c>
      <c r="B105" s="4" t="s">
        <v>284</v>
      </c>
      <c r="C105" s="4" t="s">
        <v>352</v>
      </c>
      <c r="D105" s="6" t="s">
        <v>258</v>
      </c>
      <c r="E105" s="4" t="s">
        <v>181</v>
      </c>
      <c r="F105" s="4" t="s">
        <v>235</v>
      </c>
      <c r="G105" s="89">
        <v>463</v>
      </c>
      <c r="H105" s="90">
        <v>0.95896000000000003</v>
      </c>
      <c r="J105" s="21"/>
    </row>
    <row r="106" spans="1:10" x14ac:dyDescent="0.25">
      <c r="A106" s="4" t="s">
        <v>309</v>
      </c>
      <c r="B106" s="4" t="s">
        <v>284</v>
      </c>
      <c r="C106" s="4" t="s">
        <v>352</v>
      </c>
      <c r="D106" s="6" t="s">
        <v>258</v>
      </c>
      <c r="E106" s="4" t="s">
        <v>160</v>
      </c>
      <c r="F106" s="4" t="s">
        <v>161</v>
      </c>
      <c r="G106" s="89">
        <v>939</v>
      </c>
      <c r="H106" s="90">
        <v>0.34078999999999998</v>
      </c>
      <c r="J106" s="21"/>
    </row>
    <row r="107" spans="1:10" x14ac:dyDescent="0.25">
      <c r="A107" s="4" t="s">
        <v>309</v>
      </c>
      <c r="B107" s="4" t="s">
        <v>284</v>
      </c>
      <c r="C107" s="4" t="s">
        <v>353</v>
      </c>
      <c r="D107" s="6" t="s">
        <v>253</v>
      </c>
      <c r="E107" s="34" t="s">
        <v>353</v>
      </c>
      <c r="F107" s="34" t="s">
        <v>253</v>
      </c>
      <c r="G107" s="93">
        <v>6739</v>
      </c>
      <c r="H107" s="94">
        <v>0.27675</v>
      </c>
      <c r="J107" s="21"/>
    </row>
    <row r="108" spans="1:10" x14ac:dyDescent="0.25">
      <c r="A108" s="4" t="s">
        <v>309</v>
      </c>
      <c r="B108" s="4" t="s">
        <v>284</v>
      </c>
      <c r="C108" s="4" t="s">
        <v>353</v>
      </c>
      <c r="D108" s="6" t="s">
        <v>253</v>
      </c>
      <c r="E108" s="4" t="s">
        <v>16</v>
      </c>
      <c r="F108" s="4" t="s">
        <v>17</v>
      </c>
      <c r="G108" s="89">
        <v>698</v>
      </c>
      <c r="H108" s="90">
        <v>4.3E-3</v>
      </c>
      <c r="J108" s="21"/>
    </row>
    <row r="109" spans="1:10" x14ac:dyDescent="0.25">
      <c r="A109" s="4" t="s">
        <v>309</v>
      </c>
      <c r="B109" s="4" t="s">
        <v>284</v>
      </c>
      <c r="C109" s="4" t="s">
        <v>353</v>
      </c>
      <c r="D109" s="6" t="s">
        <v>253</v>
      </c>
      <c r="E109" s="4" t="s">
        <v>61</v>
      </c>
      <c r="F109" s="4" t="s">
        <v>62</v>
      </c>
      <c r="G109" s="89">
        <v>742</v>
      </c>
      <c r="H109" s="90">
        <v>8.09E-3</v>
      </c>
      <c r="J109" s="21"/>
    </row>
    <row r="110" spans="1:10" x14ac:dyDescent="0.25">
      <c r="A110" s="4" t="s">
        <v>309</v>
      </c>
      <c r="B110" s="4" t="s">
        <v>284</v>
      </c>
      <c r="C110" s="4" t="s">
        <v>353</v>
      </c>
      <c r="D110" s="6" t="s">
        <v>253</v>
      </c>
      <c r="E110" s="4" t="s">
        <v>65</v>
      </c>
      <c r="F110" s="4" t="s">
        <v>66</v>
      </c>
      <c r="G110" s="89">
        <v>1339</v>
      </c>
      <c r="H110" s="90">
        <v>0.13144</v>
      </c>
      <c r="J110" s="21"/>
    </row>
    <row r="111" spans="1:10" x14ac:dyDescent="0.25">
      <c r="A111" s="4" t="s">
        <v>309</v>
      </c>
      <c r="B111" s="4" t="s">
        <v>284</v>
      </c>
      <c r="C111" s="4" t="s">
        <v>353</v>
      </c>
      <c r="D111" s="6" t="s">
        <v>253</v>
      </c>
      <c r="E111" s="4" t="s">
        <v>152</v>
      </c>
      <c r="F111" s="4" t="s">
        <v>153</v>
      </c>
      <c r="G111" s="89">
        <v>871</v>
      </c>
      <c r="H111" s="90">
        <v>2.2960000000000001E-2</v>
      </c>
      <c r="J111" s="21"/>
    </row>
    <row r="112" spans="1:10" x14ac:dyDescent="0.25">
      <c r="A112" s="4" t="s">
        <v>309</v>
      </c>
      <c r="B112" s="4" t="s">
        <v>284</v>
      </c>
      <c r="C112" s="4" t="s">
        <v>353</v>
      </c>
      <c r="D112" s="6" t="s">
        <v>253</v>
      </c>
      <c r="E112" s="4" t="s">
        <v>172</v>
      </c>
      <c r="F112" s="4" t="s">
        <v>173</v>
      </c>
      <c r="G112" s="89">
        <v>767</v>
      </c>
      <c r="H112" s="90">
        <v>0.80833999999999995</v>
      </c>
      <c r="J112" s="21"/>
    </row>
    <row r="113" spans="1:10" x14ac:dyDescent="0.25">
      <c r="A113" s="4" t="s">
        <v>309</v>
      </c>
      <c r="B113" s="4" t="s">
        <v>284</v>
      </c>
      <c r="C113" s="4" t="s">
        <v>353</v>
      </c>
      <c r="D113" s="6" t="s">
        <v>253</v>
      </c>
      <c r="E113" s="4" t="s">
        <v>205</v>
      </c>
      <c r="F113" s="4" t="s">
        <v>206</v>
      </c>
      <c r="G113" s="89">
        <v>2322</v>
      </c>
      <c r="H113" s="90">
        <v>0.44789000000000001</v>
      </c>
      <c r="J113" s="21"/>
    </row>
    <row r="114" spans="1:10" x14ac:dyDescent="0.25">
      <c r="A114" s="4" t="s">
        <v>309</v>
      </c>
      <c r="B114" s="4" t="s">
        <v>284</v>
      </c>
      <c r="C114" s="4" t="s">
        <v>354</v>
      </c>
      <c r="D114" s="6" t="s">
        <v>257</v>
      </c>
      <c r="E114" s="34" t="s">
        <v>354</v>
      </c>
      <c r="F114" s="34" t="s">
        <v>257</v>
      </c>
      <c r="G114" s="93">
        <v>3674</v>
      </c>
      <c r="H114" s="94">
        <v>0.80837999999999999</v>
      </c>
      <c r="J114" s="21"/>
    </row>
    <row r="115" spans="1:10" x14ac:dyDescent="0.25">
      <c r="A115" s="4" t="s">
        <v>309</v>
      </c>
      <c r="B115" s="4" t="s">
        <v>284</v>
      </c>
      <c r="C115" s="4" t="s">
        <v>354</v>
      </c>
      <c r="D115" s="6" t="s">
        <v>257</v>
      </c>
      <c r="E115" s="4" t="s">
        <v>32</v>
      </c>
      <c r="F115" s="4" t="s">
        <v>33</v>
      </c>
      <c r="G115" s="89">
        <v>878</v>
      </c>
      <c r="H115" s="90">
        <v>0.97038999999999997</v>
      </c>
      <c r="J115" s="21"/>
    </row>
    <row r="116" spans="1:10" x14ac:dyDescent="0.25">
      <c r="A116" s="4" t="s">
        <v>309</v>
      </c>
      <c r="B116" s="4" t="s">
        <v>284</v>
      </c>
      <c r="C116" s="4" t="s">
        <v>354</v>
      </c>
      <c r="D116" s="6" t="s">
        <v>257</v>
      </c>
      <c r="E116" s="4" t="s">
        <v>73</v>
      </c>
      <c r="F116" s="4" t="s">
        <v>74</v>
      </c>
      <c r="G116" s="89">
        <v>772</v>
      </c>
      <c r="H116" s="90">
        <v>0.88990000000000002</v>
      </c>
      <c r="J116" s="21"/>
    </row>
    <row r="117" spans="1:10" x14ac:dyDescent="0.25">
      <c r="A117" s="4" t="s">
        <v>309</v>
      </c>
      <c r="B117" s="4" t="s">
        <v>284</v>
      </c>
      <c r="C117" s="4" t="s">
        <v>354</v>
      </c>
      <c r="D117" s="6" t="s">
        <v>257</v>
      </c>
      <c r="E117" s="4" t="s">
        <v>140</v>
      </c>
      <c r="F117" s="4" t="s">
        <v>141</v>
      </c>
      <c r="G117" s="89">
        <v>1354</v>
      </c>
      <c r="H117" s="90">
        <v>0.90990000000000004</v>
      </c>
      <c r="J117" s="21"/>
    </row>
    <row r="118" spans="1:10" x14ac:dyDescent="0.25">
      <c r="A118" s="4" t="s">
        <v>309</v>
      </c>
      <c r="B118" s="4" t="s">
        <v>284</v>
      </c>
      <c r="C118" s="4" t="s">
        <v>354</v>
      </c>
      <c r="D118" s="6" t="s">
        <v>257</v>
      </c>
      <c r="E118" s="4" t="s">
        <v>144</v>
      </c>
      <c r="F118" s="4" t="s">
        <v>145</v>
      </c>
      <c r="G118" s="89">
        <v>670</v>
      </c>
      <c r="H118" s="90">
        <v>0.29701</v>
      </c>
      <c r="J118" s="21"/>
    </row>
    <row r="119" spans="1:10" x14ac:dyDescent="0.25">
      <c r="A119" s="4" t="s">
        <v>309</v>
      </c>
      <c r="B119" s="4" t="s">
        <v>284</v>
      </c>
      <c r="C119" s="4" t="s">
        <v>355</v>
      </c>
      <c r="D119" s="6" t="s">
        <v>251</v>
      </c>
      <c r="E119" s="34" t="s">
        <v>355</v>
      </c>
      <c r="F119" s="34" t="s">
        <v>251</v>
      </c>
      <c r="G119" s="93">
        <v>5092</v>
      </c>
      <c r="H119" s="94">
        <v>0.69716999999999996</v>
      </c>
      <c r="J119" s="21"/>
    </row>
    <row r="120" spans="1:10" x14ac:dyDescent="0.25">
      <c r="A120" s="4" t="s">
        <v>309</v>
      </c>
      <c r="B120" s="4" t="s">
        <v>284</v>
      </c>
      <c r="C120" s="4" t="s">
        <v>355</v>
      </c>
      <c r="D120" s="6" t="s">
        <v>251</v>
      </c>
      <c r="E120" s="4" t="s">
        <v>51</v>
      </c>
      <c r="F120" s="4" t="s">
        <v>52</v>
      </c>
      <c r="G120" s="89">
        <v>353</v>
      </c>
      <c r="H120" s="90">
        <v>0.25496000000000002</v>
      </c>
      <c r="J120" s="21"/>
    </row>
    <row r="121" spans="1:10" x14ac:dyDescent="0.25">
      <c r="A121" s="4" t="s">
        <v>309</v>
      </c>
      <c r="B121" s="4" t="s">
        <v>284</v>
      </c>
      <c r="C121" s="4" t="s">
        <v>355</v>
      </c>
      <c r="D121" s="6" t="s">
        <v>251</v>
      </c>
      <c r="E121" s="4" t="s">
        <v>77</v>
      </c>
      <c r="F121" s="4" t="s">
        <v>78</v>
      </c>
      <c r="G121" s="89">
        <v>991</v>
      </c>
      <c r="H121" s="90">
        <v>0.79918999999999996</v>
      </c>
      <c r="J121" s="21"/>
    </row>
    <row r="122" spans="1:10" x14ac:dyDescent="0.25">
      <c r="A122" s="4" t="s">
        <v>309</v>
      </c>
      <c r="B122" s="4" t="s">
        <v>284</v>
      </c>
      <c r="C122" s="4" t="s">
        <v>355</v>
      </c>
      <c r="D122" s="6" t="s">
        <v>251</v>
      </c>
      <c r="E122" s="4" t="s">
        <v>85</v>
      </c>
      <c r="F122" s="4" t="s">
        <v>231</v>
      </c>
      <c r="G122" s="89">
        <v>314</v>
      </c>
      <c r="H122" s="90">
        <v>0.95860000000000001</v>
      </c>
      <c r="J122" s="21"/>
    </row>
    <row r="123" spans="1:10" x14ac:dyDescent="0.25">
      <c r="A123" s="4" t="s">
        <v>309</v>
      </c>
      <c r="B123" s="4" t="s">
        <v>284</v>
      </c>
      <c r="C123" s="4" t="s">
        <v>355</v>
      </c>
      <c r="D123" s="6" t="s">
        <v>251</v>
      </c>
      <c r="E123" s="4" t="s">
        <v>142</v>
      </c>
      <c r="F123" s="4" t="s">
        <v>143</v>
      </c>
      <c r="G123" s="89">
        <v>1154</v>
      </c>
      <c r="H123" s="90">
        <v>0.21576999999999999</v>
      </c>
      <c r="J123" s="21"/>
    </row>
    <row r="124" spans="1:10" x14ac:dyDescent="0.25">
      <c r="A124" s="4" t="s">
        <v>309</v>
      </c>
      <c r="B124" s="4" t="s">
        <v>284</v>
      </c>
      <c r="C124" s="4" t="s">
        <v>355</v>
      </c>
      <c r="D124" s="6" t="s">
        <v>251</v>
      </c>
      <c r="E124" s="4" t="s">
        <v>191</v>
      </c>
      <c r="F124" s="4" t="s">
        <v>192</v>
      </c>
      <c r="G124" s="89">
        <v>924</v>
      </c>
      <c r="H124" s="90">
        <v>0.92749000000000004</v>
      </c>
      <c r="J124" s="21"/>
    </row>
    <row r="125" spans="1:10" x14ac:dyDescent="0.25">
      <c r="A125" s="4" t="s">
        <v>309</v>
      </c>
      <c r="B125" s="4" t="s">
        <v>284</v>
      </c>
      <c r="C125" s="4" t="s">
        <v>355</v>
      </c>
      <c r="D125" s="6" t="s">
        <v>251</v>
      </c>
      <c r="E125" s="4" t="s">
        <v>197</v>
      </c>
      <c r="F125" s="4" t="s">
        <v>198</v>
      </c>
      <c r="G125" s="89">
        <v>1356</v>
      </c>
      <c r="H125" s="90">
        <v>0.92993999999999999</v>
      </c>
      <c r="J125" s="21"/>
    </row>
    <row r="126" spans="1:10" x14ac:dyDescent="0.25">
      <c r="A126" s="4" t="s">
        <v>309</v>
      </c>
      <c r="B126" s="4" t="s">
        <v>284</v>
      </c>
      <c r="C126" s="4" t="s">
        <v>356</v>
      </c>
      <c r="D126" s="6" t="s">
        <v>357</v>
      </c>
      <c r="E126" s="34" t="s">
        <v>356</v>
      </c>
      <c r="F126" s="34" t="s">
        <v>357</v>
      </c>
      <c r="G126" s="93">
        <v>5549</v>
      </c>
      <c r="H126" s="94">
        <v>0.55181000000000002</v>
      </c>
      <c r="J126" s="21"/>
    </row>
    <row r="127" spans="1:10" x14ac:dyDescent="0.25">
      <c r="A127" s="4" t="s">
        <v>309</v>
      </c>
      <c r="B127" s="4" t="s">
        <v>284</v>
      </c>
      <c r="C127" s="4" t="s">
        <v>356</v>
      </c>
      <c r="D127" s="6" t="s">
        <v>357</v>
      </c>
      <c r="E127" s="4" t="s">
        <v>38</v>
      </c>
      <c r="F127" s="4" t="s">
        <v>39</v>
      </c>
      <c r="G127" s="89">
        <v>404</v>
      </c>
      <c r="H127" s="90">
        <v>0.61385999999999996</v>
      </c>
      <c r="J127" s="21"/>
    </row>
    <row r="128" spans="1:10" x14ac:dyDescent="0.25">
      <c r="A128" s="4" t="s">
        <v>309</v>
      </c>
      <c r="B128" s="4" t="s">
        <v>284</v>
      </c>
      <c r="C128" s="4" t="s">
        <v>356</v>
      </c>
      <c r="D128" s="6" t="s">
        <v>357</v>
      </c>
      <c r="E128" s="4" t="s">
        <v>45</v>
      </c>
      <c r="F128" s="4" t="s">
        <v>46</v>
      </c>
      <c r="G128" s="89">
        <v>351</v>
      </c>
      <c r="H128" s="90">
        <v>0.72933999999999999</v>
      </c>
      <c r="J128" s="21"/>
    </row>
    <row r="129" spans="1:10" x14ac:dyDescent="0.25">
      <c r="A129" s="4" t="s">
        <v>309</v>
      </c>
      <c r="B129" s="4" t="s">
        <v>284</v>
      </c>
      <c r="C129" s="4" t="s">
        <v>356</v>
      </c>
      <c r="D129" s="6" t="s">
        <v>357</v>
      </c>
      <c r="E129" s="4" t="s">
        <v>177</v>
      </c>
      <c r="F129" s="4" t="s">
        <v>230</v>
      </c>
      <c r="G129" s="89">
        <v>331</v>
      </c>
      <c r="H129" s="90">
        <v>0.23866999999999999</v>
      </c>
      <c r="J129" s="21"/>
    </row>
    <row r="130" spans="1:10" x14ac:dyDescent="0.25">
      <c r="A130" s="4" t="s">
        <v>309</v>
      </c>
      <c r="B130" s="4" t="s">
        <v>284</v>
      </c>
      <c r="C130" s="4" t="s">
        <v>356</v>
      </c>
      <c r="D130" s="6" t="s">
        <v>357</v>
      </c>
      <c r="E130" s="4" t="s">
        <v>83</v>
      </c>
      <c r="F130" s="4" t="s">
        <v>84</v>
      </c>
      <c r="G130" s="89">
        <v>1093</v>
      </c>
      <c r="H130" s="90">
        <v>0.75022999999999995</v>
      </c>
      <c r="J130" s="21"/>
    </row>
    <row r="131" spans="1:10" x14ac:dyDescent="0.25">
      <c r="A131" s="4" t="s">
        <v>309</v>
      </c>
      <c r="B131" s="4" t="s">
        <v>284</v>
      </c>
      <c r="C131" s="4" t="s">
        <v>356</v>
      </c>
      <c r="D131" s="6" t="s">
        <v>357</v>
      </c>
      <c r="E131" s="4" t="s">
        <v>92</v>
      </c>
      <c r="F131" s="4" t="s">
        <v>93</v>
      </c>
      <c r="G131" s="89">
        <v>522</v>
      </c>
      <c r="H131" s="90">
        <v>3.4479999999999997E-2</v>
      </c>
      <c r="J131" s="21"/>
    </row>
    <row r="132" spans="1:10" x14ac:dyDescent="0.25">
      <c r="A132" s="4" t="s">
        <v>309</v>
      </c>
      <c r="B132" s="4" t="s">
        <v>284</v>
      </c>
      <c r="C132" s="4" t="s">
        <v>356</v>
      </c>
      <c r="D132" s="6" t="s">
        <v>357</v>
      </c>
      <c r="E132" s="4" t="s">
        <v>102</v>
      </c>
      <c r="F132" s="4" t="s">
        <v>103</v>
      </c>
      <c r="G132" s="89">
        <v>802</v>
      </c>
      <c r="H132" s="90">
        <v>3.117E-2</v>
      </c>
      <c r="J132" s="21"/>
    </row>
    <row r="133" spans="1:10" x14ac:dyDescent="0.25">
      <c r="A133" s="4" t="s">
        <v>309</v>
      </c>
      <c r="B133" s="4" t="s">
        <v>284</v>
      </c>
      <c r="C133" s="4" t="s">
        <v>356</v>
      </c>
      <c r="D133" s="6" t="s">
        <v>357</v>
      </c>
      <c r="E133" s="4" t="s">
        <v>182</v>
      </c>
      <c r="F133" s="4" t="s">
        <v>236</v>
      </c>
      <c r="G133" s="89">
        <v>1110</v>
      </c>
      <c r="H133" s="90">
        <v>0.81801999999999997</v>
      </c>
      <c r="J133" s="21"/>
    </row>
    <row r="134" spans="1:10" x14ac:dyDescent="0.25">
      <c r="A134" s="4" t="s">
        <v>309</v>
      </c>
      <c r="B134" s="4" t="s">
        <v>284</v>
      </c>
      <c r="C134" s="4" t="s">
        <v>356</v>
      </c>
      <c r="D134" s="6" t="s">
        <v>357</v>
      </c>
      <c r="E134" s="4" t="s">
        <v>170</v>
      </c>
      <c r="F134" s="4" t="s">
        <v>171</v>
      </c>
      <c r="G134" s="89">
        <v>936</v>
      </c>
      <c r="H134" s="90">
        <v>0.75641000000000003</v>
      </c>
      <c r="J134" s="21"/>
    </row>
    <row r="135" spans="1:10" x14ac:dyDescent="0.25">
      <c r="A135" s="4" t="s">
        <v>309</v>
      </c>
      <c r="B135" s="4" t="s">
        <v>284</v>
      </c>
      <c r="C135" s="4" t="s">
        <v>358</v>
      </c>
      <c r="D135" s="6" t="s">
        <v>245</v>
      </c>
      <c r="E135" s="34" t="s">
        <v>358</v>
      </c>
      <c r="F135" s="34" t="s">
        <v>245</v>
      </c>
      <c r="G135" s="93">
        <v>9503</v>
      </c>
      <c r="H135" s="94">
        <v>0.88161999999999996</v>
      </c>
      <c r="J135" s="21"/>
    </row>
    <row r="136" spans="1:10" x14ac:dyDescent="0.25">
      <c r="A136" s="4" t="s">
        <v>309</v>
      </c>
      <c r="B136" s="4" t="s">
        <v>284</v>
      </c>
      <c r="C136" s="4" t="s">
        <v>358</v>
      </c>
      <c r="D136" s="6" t="s">
        <v>245</v>
      </c>
      <c r="E136" s="4" t="s">
        <v>176</v>
      </c>
      <c r="F136" s="4" t="s">
        <v>229</v>
      </c>
      <c r="G136" s="89">
        <v>675</v>
      </c>
      <c r="H136" s="90">
        <v>0.84741</v>
      </c>
      <c r="J136" s="21"/>
    </row>
    <row r="137" spans="1:10" x14ac:dyDescent="0.25">
      <c r="A137" s="4" t="s">
        <v>309</v>
      </c>
      <c r="B137" s="4" t="s">
        <v>284</v>
      </c>
      <c r="C137" s="4" t="s">
        <v>358</v>
      </c>
      <c r="D137" s="6" t="s">
        <v>245</v>
      </c>
      <c r="E137" s="4" t="s">
        <v>69</v>
      </c>
      <c r="F137" s="4" t="s">
        <v>70</v>
      </c>
      <c r="G137" s="89">
        <v>308</v>
      </c>
      <c r="H137" s="90">
        <v>0.91557999999999995</v>
      </c>
      <c r="J137" s="21"/>
    </row>
    <row r="138" spans="1:10" x14ac:dyDescent="0.25">
      <c r="A138" s="4" t="s">
        <v>309</v>
      </c>
      <c r="B138" s="4" t="s">
        <v>284</v>
      </c>
      <c r="C138" s="4" t="s">
        <v>358</v>
      </c>
      <c r="D138" s="6" t="s">
        <v>245</v>
      </c>
      <c r="E138" s="4" t="s">
        <v>183</v>
      </c>
      <c r="F138" s="4" t="s">
        <v>237</v>
      </c>
      <c r="G138" s="89">
        <v>700</v>
      </c>
      <c r="H138" s="90">
        <v>0.54286000000000001</v>
      </c>
      <c r="J138" s="21"/>
    </row>
    <row r="139" spans="1:10" x14ac:dyDescent="0.25">
      <c r="A139" s="4" t="s">
        <v>309</v>
      </c>
      <c r="B139" s="4" t="s">
        <v>284</v>
      </c>
      <c r="C139" s="4" t="s">
        <v>358</v>
      </c>
      <c r="D139" s="6" t="s">
        <v>245</v>
      </c>
      <c r="E139" s="4" t="s">
        <v>158</v>
      </c>
      <c r="F139" s="4" t="s">
        <v>159</v>
      </c>
      <c r="G139" s="89">
        <v>733</v>
      </c>
      <c r="H139" s="90">
        <v>0.94406999999999996</v>
      </c>
      <c r="J139" s="21"/>
    </row>
    <row r="140" spans="1:10" x14ac:dyDescent="0.25">
      <c r="A140" s="4" t="s">
        <v>309</v>
      </c>
      <c r="B140" s="4" t="s">
        <v>284</v>
      </c>
      <c r="C140" s="4" t="s">
        <v>358</v>
      </c>
      <c r="D140" s="6" t="s">
        <v>245</v>
      </c>
      <c r="E140" s="4" t="s">
        <v>184</v>
      </c>
      <c r="F140" s="4" t="s">
        <v>238</v>
      </c>
      <c r="G140" s="89">
        <v>861</v>
      </c>
      <c r="H140" s="90">
        <v>0.94540999999999997</v>
      </c>
      <c r="J140" s="21"/>
    </row>
    <row r="141" spans="1:10" x14ac:dyDescent="0.25">
      <c r="A141" s="4" t="s">
        <v>309</v>
      </c>
      <c r="B141" s="4" t="s">
        <v>284</v>
      </c>
      <c r="C141" s="4" t="s">
        <v>358</v>
      </c>
      <c r="D141" s="6" t="s">
        <v>245</v>
      </c>
      <c r="E141" s="4" t="s">
        <v>168</v>
      </c>
      <c r="F141" s="4" t="s">
        <v>169</v>
      </c>
      <c r="G141" s="89">
        <v>605</v>
      </c>
      <c r="H141" s="90">
        <v>0.90908999999999995</v>
      </c>
      <c r="J141" s="21"/>
    </row>
    <row r="142" spans="1:10" x14ac:dyDescent="0.25">
      <c r="A142" s="4" t="s">
        <v>309</v>
      </c>
      <c r="B142" s="4" t="s">
        <v>284</v>
      </c>
      <c r="C142" s="4" t="s">
        <v>358</v>
      </c>
      <c r="D142" s="6" t="s">
        <v>245</v>
      </c>
      <c r="E142" s="4" t="s">
        <v>193</v>
      </c>
      <c r="F142" s="4" t="s">
        <v>194</v>
      </c>
      <c r="G142" s="89">
        <v>1738</v>
      </c>
      <c r="H142" s="90">
        <v>0.93842999999999999</v>
      </c>
      <c r="J142" s="21"/>
    </row>
    <row r="143" spans="1:10" x14ac:dyDescent="0.25">
      <c r="A143" s="4" t="s">
        <v>309</v>
      </c>
      <c r="B143" s="4" t="s">
        <v>284</v>
      </c>
      <c r="C143" s="4" t="s">
        <v>358</v>
      </c>
      <c r="D143" s="6" t="s">
        <v>245</v>
      </c>
      <c r="E143" s="4" t="s">
        <v>195</v>
      </c>
      <c r="F143" s="4" t="s">
        <v>196</v>
      </c>
      <c r="G143" s="89">
        <v>746</v>
      </c>
      <c r="H143" s="90">
        <v>0.90080000000000005</v>
      </c>
      <c r="J143" s="21"/>
    </row>
    <row r="144" spans="1:10" x14ac:dyDescent="0.25">
      <c r="A144" s="4" t="s">
        <v>309</v>
      </c>
      <c r="B144" s="4" t="s">
        <v>284</v>
      </c>
      <c r="C144" s="4" t="s">
        <v>358</v>
      </c>
      <c r="D144" s="6" t="s">
        <v>245</v>
      </c>
      <c r="E144" s="4" t="s">
        <v>202</v>
      </c>
      <c r="F144" s="4" t="s">
        <v>242</v>
      </c>
      <c r="G144" s="89">
        <v>1088</v>
      </c>
      <c r="H144" s="90">
        <v>0.95587999999999995</v>
      </c>
      <c r="J144" s="21"/>
    </row>
    <row r="145" spans="1:10" x14ac:dyDescent="0.25">
      <c r="A145" s="4" t="s">
        <v>309</v>
      </c>
      <c r="B145" s="4" t="s">
        <v>284</v>
      </c>
      <c r="C145" s="4" t="s">
        <v>358</v>
      </c>
      <c r="D145" s="6" t="s">
        <v>245</v>
      </c>
      <c r="E145" s="4" t="s">
        <v>207</v>
      </c>
      <c r="F145" s="4" t="s">
        <v>208</v>
      </c>
      <c r="G145" s="89">
        <v>458</v>
      </c>
      <c r="H145" s="90">
        <v>0.49781999999999998</v>
      </c>
      <c r="J145" s="21"/>
    </row>
    <row r="146" spans="1:10" x14ac:dyDescent="0.25">
      <c r="A146" s="4" t="s">
        <v>309</v>
      </c>
      <c r="B146" s="4" t="s">
        <v>284</v>
      </c>
      <c r="C146" s="4" t="s">
        <v>358</v>
      </c>
      <c r="D146" s="6" t="s">
        <v>245</v>
      </c>
      <c r="E146" s="4" t="s">
        <v>219</v>
      </c>
      <c r="F146" s="4" t="s">
        <v>220</v>
      </c>
      <c r="G146" s="89">
        <v>1142</v>
      </c>
      <c r="H146" s="90">
        <v>0.95008999999999999</v>
      </c>
      <c r="J146" s="21"/>
    </row>
    <row r="147" spans="1:10" x14ac:dyDescent="0.25">
      <c r="A147" s="4" t="s">
        <v>309</v>
      </c>
      <c r="B147" s="4" t="s">
        <v>284</v>
      </c>
      <c r="C147" s="4" t="s">
        <v>358</v>
      </c>
      <c r="D147" s="6" t="s">
        <v>245</v>
      </c>
      <c r="E147" s="4" t="s">
        <v>223</v>
      </c>
      <c r="F147" s="4" t="s">
        <v>224</v>
      </c>
      <c r="G147" s="89">
        <v>449</v>
      </c>
      <c r="H147" s="90">
        <v>0.96214</v>
      </c>
      <c r="J147" s="21"/>
    </row>
    <row r="148" spans="1:10" x14ac:dyDescent="0.25">
      <c r="A148" s="4" t="s">
        <v>309</v>
      </c>
      <c r="B148" s="4" t="s">
        <v>284</v>
      </c>
      <c r="C148" s="4" t="s">
        <v>359</v>
      </c>
      <c r="D148" s="6" t="s">
        <v>249</v>
      </c>
      <c r="E148" s="34" t="s">
        <v>359</v>
      </c>
      <c r="F148" s="34" t="s">
        <v>249</v>
      </c>
      <c r="G148" s="93">
        <v>4123</v>
      </c>
      <c r="H148" s="94">
        <v>0.29371999999999998</v>
      </c>
      <c r="J148" s="21"/>
    </row>
    <row r="149" spans="1:10" x14ac:dyDescent="0.25">
      <c r="A149" s="4" t="s">
        <v>309</v>
      </c>
      <c r="B149" s="4" t="s">
        <v>284</v>
      </c>
      <c r="C149" s="4" t="s">
        <v>359</v>
      </c>
      <c r="D149" s="6" t="s">
        <v>249</v>
      </c>
      <c r="E149" s="4" t="s">
        <v>14</v>
      </c>
      <c r="F149" s="4" t="s">
        <v>15</v>
      </c>
      <c r="G149" s="89">
        <v>360</v>
      </c>
      <c r="H149" s="90">
        <v>2.222E-2</v>
      </c>
      <c r="J149" s="21"/>
    </row>
    <row r="150" spans="1:10" x14ac:dyDescent="0.25">
      <c r="A150" s="4" t="s">
        <v>309</v>
      </c>
      <c r="B150" s="4" t="s">
        <v>284</v>
      </c>
      <c r="C150" s="4" t="s">
        <v>359</v>
      </c>
      <c r="D150" s="6" t="s">
        <v>249</v>
      </c>
      <c r="E150" s="4" t="s">
        <v>30</v>
      </c>
      <c r="F150" s="4" t="s">
        <v>31</v>
      </c>
      <c r="G150" s="89">
        <v>759</v>
      </c>
      <c r="H150" s="90">
        <v>1.7129999999999999E-2</v>
      </c>
      <c r="J150" s="21"/>
    </row>
    <row r="151" spans="1:10" x14ac:dyDescent="0.25">
      <c r="A151" s="4" t="s">
        <v>309</v>
      </c>
      <c r="B151" s="4" t="s">
        <v>284</v>
      </c>
      <c r="C151" s="4" t="s">
        <v>359</v>
      </c>
      <c r="D151" s="6" t="s">
        <v>249</v>
      </c>
      <c r="E151" s="4" t="s">
        <v>34</v>
      </c>
      <c r="F151" s="4" t="s">
        <v>35</v>
      </c>
      <c r="G151" s="89">
        <v>621</v>
      </c>
      <c r="H151" s="90">
        <v>8.0499999999999999E-3</v>
      </c>
      <c r="J151" s="21"/>
    </row>
    <row r="152" spans="1:10" x14ac:dyDescent="0.25">
      <c r="A152" s="4" t="s">
        <v>309</v>
      </c>
      <c r="B152" s="4" t="s">
        <v>284</v>
      </c>
      <c r="C152" s="4" t="s">
        <v>359</v>
      </c>
      <c r="D152" s="6" t="s">
        <v>249</v>
      </c>
      <c r="E152" s="4" t="s">
        <v>79</v>
      </c>
      <c r="F152" s="4" t="s">
        <v>80</v>
      </c>
      <c r="G152" s="89">
        <v>352</v>
      </c>
      <c r="H152" s="90">
        <v>1.7049999999999999E-2</v>
      </c>
      <c r="J152" s="21"/>
    </row>
    <row r="153" spans="1:10" x14ac:dyDescent="0.25">
      <c r="A153" s="4" t="s">
        <v>309</v>
      </c>
      <c r="B153" s="4" t="s">
        <v>284</v>
      </c>
      <c r="C153" s="4" t="s">
        <v>359</v>
      </c>
      <c r="D153" s="6" t="s">
        <v>249</v>
      </c>
      <c r="E153" s="4" t="s">
        <v>96</v>
      </c>
      <c r="F153" s="4" t="s">
        <v>97</v>
      </c>
      <c r="G153" s="89">
        <v>1256</v>
      </c>
      <c r="H153" s="90">
        <v>0.49919999999999998</v>
      </c>
      <c r="J153" s="21"/>
    </row>
    <row r="154" spans="1:10" x14ac:dyDescent="0.25">
      <c r="A154" s="4" t="s">
        <v>309</v>
      </c>
      <c r="B154" s="4" t="s">
        <v>284</v>
      </c>
      <c r="C154" s="4" t="s">
        <v>359</v>
      </c>
      <c r="D154" s="6" t="s">
        <v>249</v>
      </c>
      <c r="E154" s="4" t="s">
        <v>114</v>
      </c>
      <c r="F154" s="4" t="s">
        <v>115</v>
      </c>
      <c r="G154" s="89">
        <v>775</v>
      </c>
      <c r="H154" s="90">
        <v>0.71226</v>
      </c>
      <c r="J154" s="21"/>
    </row>
  </sheetData>
  <mergeCells count="4">
    <mergeCell ref="F2:H2"/>
    <mergeCell ref="F4:H4"/>
    <mergeCell ref="F5:H5"/>
    <mergeCell ref="F6:H6"/>
  </mergeCells>
  <printOptions horizontalCentered="1"/>
  <pageMargins left="0.70866141732283472" right="0.70866141732283472" top="0.74803149606299213" bottom="0.74803149606299213" header="0.31496062992125984" footer="0.31496062992125984"/>
  <pageSetup paperSize="9" scale="37" orientation="portrait" r:id="rId1"/>
  <headerFooter>
    <oddFooter>&amp;C&amp;F | &amp;A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56DD0-5E84-49A3-BE41-E9DD8E2F0262}">
  <sheetPr>
    <pageSetUpPr fitToPage="1"/>
  </sheetPr>
  <dimension ref="A1:T154"/>
  <sheetViews>
    <sheetView showGridLines="0" zoomScale="80" zoomScaleNormal="80" zoomScaleSheetLayoutView="175" workbookViewId="0">
      <selection activeCell="E1" sqref="E1"/>
    </sheetView>
  </sheetViews>
  <sheetFormatPr defaultRowHeight="15" x14ac:dyDescent="0.25"/>
  <cols>
    <col min="1" max="1" width="9.7109375" customWidth="1"/>
    <col min="2" max="2" width="18.7109375" style="4" customWidth="1"/>
    <col min="3" max="3" width="11.7109375" style="4" customWidth="1"/>
    <col min="4" max="4" width="43.7109375" style="6" customWidth="1"/>
    <col min="5" max="5" width="14.7109375" customWidth="1"/>
    <col min="6" max="6" width="62.7109375" customWidth="1"/>
    <col min="7" max="8" width="9.7109375" customWidth="1"/>
    <col min="9" max="11" width="8.7109375" customWidth="1"/>
    <col min="12" max="12" width="9.7109375" customWidth="1"/>
    <col min="13" max="13" width="18.7109375" customWidth="1"/>
    <col min="14" max="14" width="8.7109375" customWidth="1"/>
    <col min="15" max="15" width="10.7109375" customWidth="1"/>
    <col min="16" max="17" width="9.7109375" customWidth="1"/>
  </cols>
  <sheetData>
    <row r="1" spans="1:20" ht="20.100000000000001" customHeight="1" x14ac:dyDescent="0.25">
      <c r="C1" s="12"/>
      <c r="D1" s="1"/>
      <c r="E1" s="318" t="s">
        <v>307</v>
      </c>
      <c r="F1" s="42"/>
      <c r="G1" s="9"/>
      <c r="H1" s="6"/>
      <c r="I1" s="6"/>
      <c r="J1" s="6"/>
      <c r="K1" s="6"/>
    </row>
    <row r="2" spans="1:20" ht="15" customHeight="1" x14ac:dyDescent="0.25">
      <c r="C2" s="40"/>
      <c r="D2" s="59"/>
      <c r="E2" s="41" t="s">
        <v>369</v>
      </c>
      <c r="F2" s="388" t="s">
        <v>366</v>
      </c>
      <c r="G2" s="388"/>
      <c r="H2" s="388"/>
      <c r="I2" s="6"/>
      <c r="J2" s="6"/>
      <c r="K2" s="6"/>
    </row>
    <row r="3" spans="1:20" ht="15" customHeight="1" x14ac:dyDescent="0.25">
      <c r="B3"/>
      <c r="C3" s="40"/>
      <c r="D3" s="59"/>
      <c r="E3" s="41" t="s">
        <v>227</v>
      </c>
      <c r="F3" s="79" t="s">
        <v>8</v>
      </c>
      <c r="G3" s="80"/>
      <c r="H3" s="81"/>
      <c r="I3" s="6"/>
      <c r="J3" s="6"/>
      <c r="K3" s="6"/>
    </row>
    <row r="4" spans="1:20" ht="15" customHeight="1" x14ac:dyDescent="0.25">
      <c r="B4"/>
      <c r="C4" s="31"/>
      <c r="D4" s="60"/>
      <c r="E4" s="41" t="s">
        <v>302</v>
      </c>
      <c r="F4" s="389" t="s">
        <v>367</v>
      </c>
      <c r="G4" s="389"/>
      <c r="H4" s="389"/>
      <c r="I4" s="6"/>
      <c r="J4" s="6"/>
      <c r="K4" s="6"/>
    </row>
    <row r="5" spans="1:20" ht="30" customHeight="1" x14ac:dyDescent="0.25">
      <c r="B5"/>
      <c r="C5" s="29"/>
      <c r="D5" s="44"/>
      <c r="E5" s="41" t="s">
        <v>303</v>
      </c>
      <c r="F5" s="389" t="s">
        <v>368</v>
      </c>
      <c r="G5" s="389"/>
      <c r="H5" s="389"/>
      <c r="I5" s="6"/>
      <c r="J5" s="6"/>
      <c r="K5" s="6"/>
    </row>
    <row r="6" spans="1:20" ht="25.5" x14ac:dyDescent="0.25">
      <c r="B6"/>
      <c r="C6" s="29"/>
      <c r="D6" s="44"/>
      <c r="E6" s="43" t="s">
        <v>338</v>
      </c>
      <c r="F6" s="388" t="s">
        <v>405</v>
      </c>
      <c r="G6" s="388"/>
      <c r="H6" s="388"/>
      <c r="I6" s="6"/>
      <c r="J6" s="6"/>
      <c r="K6" s="6"/>
    </row>
    <row r="7" spans="1:20" x14ac:dyDescent="0.25">
      <c r="C7" s="5"/>
      <c r="E7" s="43" t="s">
        <v>304</v>
      </c>
      <c r="F7" s="79" t="s">
        <v>305</v>
      </c>
      <c r="G7" s="80"/>
      <c r="H7" s="81"/>
      <c r="I7" s="6"/>
      <c r="J7" s="6"/>
      <c r="K7" s="6"/>
    </row>
    <row r="8" spans="1:20" x14ac:dyDescent="0.25">
      <c r="B8" s="3"/>
      <c r="C8" s="8"/>
      <c r="D8" s="7"/>
      <c r="E8" s="43" t="s">
        <v>306</v>
      </c>
      <c r="F8" s="79" t="s">
        <v>364</v>
      </c>
      <c r="G8" s="82"/>
      <c r="H8" s="81"/>
      <c r="I8" s="6"/>
      <c r="J8" s="6"/>
      <c r="K8" s="6"/>
    </row>
    <row r="9" spans="1:20" x14ac:dyDescent="0.25">
      <c r="E9" s="1"/>
      <c r="F9" s="1"/>
    </row>
    <row r="10" spans="1:20" x14ac:dyDescent="0.25">
      <c r="E10" s="1"/>
      <c r="F10" s="1"/>
    </row>
    <row r="11" spans="1:20" ht="60.75" thickBot="1" x14ac:dyDescent="0.3">
      <c r="A11" s="48" t="s">
        <v>880</v>
      </c>
      <c r="B11" s="48" t="s">
        <v>304</v>
      </c>
      <c r="C11" s="48" t="s">
        <v>322</v>
      </c>
      <c r="D11" s="48" t="s">
        <v>318</v>
      </c>
      <c r="E11" s="48" t="s">
        <v>323</v>
      </c>
      <c r="F11" s="48" t="s">
        <v>310</v>
      </c>
      <c r="G11" s="48" t="s">
        <v>324</v>
      </c>
      <c r="H11" s="48" t="s">
        <v>417</v>
      </c>
      <c r="I11" s="48" t="s">
        <v>462</v>
      </c>
      <c r="L11" s="48" t="s">
        <v>880</v>
      </c>
      <c r="M11" s="48" t="s">
        <v>304</v>
      </c>
      <c r="N11" s="48" t="s">
        <v>360</v>
      </c>
      <c r="O11" s="48" t="s">
        <v>361</v>
      </c>
      <c r="P11" s="48" t="s">
        <v>324</v>
      </c>
      <c r="Q11" s="48" t="s">
        <v>417</v>
      </c>
      <c r="R11" s="48" t="s">
        <v>462</v>
      </c>
    </row>
    <row r="12" spans="1:20" ht="15.75" thickBot="1" x14ac:dyDescent="0.3">
      <c r="A12" s="50" t="s">
        <v>309</v>
      </c>
      <c r="B12" s="50" t="s">
        <v>299</v>
      </c>
      <c r="C12" s="50" t="s">
        <v>325</v>
      </c>
      <c r="D12" s="51" t="s">
        <v>299</v>
      </c>
      <c r="E12" s="51" t="s">
        <v>325</v>
      </c>
      <c r="F12" s="50" t="s">
        <v>299</v>
      </c>
      <c r="G12" s="101">
        <v>130300</v>
      </c>
      <c r="H12" s="102">
        <v>0.75177000000000005</v>
      </c>
      <c r="I12" s="128">
        <v>0.98258000000000001</v>
      </c>
      <c r="J12" s="21"/>
      <c r="L12" s="20" t="s">
        <v>309</v>
      </c>
      <c r="M12" s="75" t="s">
        <v>299</v>
      </c>
      <c r="N12" s="20" t="s">
        <v>261</v>
      </c>
      <c r="O12" s="20" t="s">
        <v>418</v>
      </c>
      <c r="P12" s="76">
        <v>129366</v>
      </c>
      <c r="Q12" s="77">
        <v>0.75200999999999996</v>
      </c>
      <c r="R12" s="77">
        <v>0.98258999999999996</v>
      </c>
      <c r="T12" s="73"/>
    </row>
    <row r="13" spans="1:20" ht="15.75" thickBot="1" x14ac:dyDescent="0.3">
      <c r="A13" s="54" t="s">
        <v>309</v>
      </c>
      <c r="B13" s="54" t="s">
        <v>284</v>
      </c>
      <c r="C13" s="54" t="s">
        <v>327</v>
      </c>
      <c r="D13" s="55" t="s">
        <v>284</v>
      </c>
      <c r="E13" s="54" t="s">
        <v>327</v>
      </c>
      <c r="F13" s="54" t="s">
        <v>284</v>
      </c>
      <c r="G13" s="104">
        <v>123385</v>
      </c>
      <c r="H13" s="105">
        <v>0.74739</v>
      </c>
      <c r="I13" s="105">
        <v>0.98187800000000003</v>
      </c>
      <c r="J13" s="21"/>
      <c r="L13" s="49" t="s">
        <v>309</v>
      </c>
      <c r="M13" s="50" t="s">
        <v>299</v>
      </c>
      <c r="N13" s="49" t="s">
        <v>262</v>
      </c>
      <c r="O13" s="49" t="s">
        <v>418</v>
      </c>
      <c r="P13" s="69">
        <v>934</v>
      </c>
      <c r="Q13" s="61">
        <v>0.71841999999999995</v>
      </c>
      <c r="R13" s="61">
        <v>0.98099000000000003</v>
      </c>
      <c r="T13" s="73"/>
    </row>
    <row r="14" spans="1:20" ht="15.75" thickBot="1" x14ac:dyDescent="0.3">
      <c r="A14" s="57" t="s">
        <v>309</v>
      </c>
      <c r="B14" s="57" t="s">
        <v>311</v>
      </c>
      <c r="C14" s="57" t="s">
        <v>328</v>
      </c>
      <c r="D14" s="58" t="s">
        <v>311</v>
      </c>
      <c r="E14" s="57" t="s">
        <v>328</v>
      </c>
      <c r="F14" s="57" t="s">
        <v>311</v>
      </c>
      <c r="G14" s="107">
        <v>6915</v>
      </c>
      <c r="H14" s="108">
        <v>0.82979000000000003</v>
      </c>
      <c r="I14" s="130">
        <v>0.99394000000000005</v>
      </c>
      <c r="J14" s="21"/>
      <c r="L14" s="53" t="s">
        <v>309</v>
      </c>
      <c r="M14" s="54" t="s">
        <v>284</v>
      </c>
      <c r="N14" s="53" t="s">
        <v>261</v>
      </c>
      <c r="O14" s="53" t="s">
        <v>418</v>
      </c>
      <c r="P14" s="70">
        <v>122496</v>
      </c>
      <c r="Q14" s="63">
        <v>0.74765999999999999</v>
      </c>
      <c r="R14" s="63">
        <v>0.98189000000000004</v>
      </c>
      <c r="T14" s="73"/>
    </row>
    <row r="15" spans="1:20" x14ac:dyDescent="0.25">
      <c r="A15" s="4" t="s">
        <v>309</v>
      </c>
      <c r="B15" s="4" t="s">
        <v>311</v>
      </c>
      <c r="C15" s="4" t="s">
        <v>328</v>
      </c>
      <c r="D15" s="6" t="s">
        <v>311</v>
      </c>
      <c r="E15" s="4" t="s">
        <v>329</v>
      </c>
      <c r="F15" s="4" t="s">
        <v>312</v>
      </c>
      <c r="G15" s="89">
        <v>1243</v>
      </c>
      <c r="H15" s="90">
        <v>0.67498000000000002</v>
      </c>
      <c r="I15" s="208">
        <v>1</v>
      </c>
      <c r="J15" s="21"/>
      <c r="L15" s="53" t="s">
        <v>309</v>
      </c>
      <c r="M15" s="54" t="s">
        <v>284</v>
      </c>
      <c r="N15" s="53" t="s">
        <v>262</v>
      </c>
      <c r="O15" s="53" t="s">
        <v>418</v>
      </c>
      <c r="P15" s="70">
        <v>889</v>
      </c>
      <c r="Q15" s="63">
        <v>0.71091000000000004</v>
      </c>
      <c r="R15" s="63">
        <v>0.97984000000000004</v>
      </c>
      <c r="T15" s="21"/>
    </row>
    <row r="16" spans="1:20" x14ac:dyDescent="0.25">
      <c r="A16" s="4" t="s">
        <v>309</v>
      </c>
      <c r="B16" s="4" t="s">
        <v>311</v>
      </c>
      <c r="C16" s="4" t="s">
        <v>328</v>
      </c>
      <c r="D16" s="6" t="s">
        <v>311</v>
      </c>
      <c r="E16" s="4" t="s">
        <v>330</v>
      </c>
      <c r="F16" s="4" t="s">
        <v>313</v>
      </c>
      <c r="G16" s="89">
        <v>1870</v>
      </c>
      <c r="H16" s="90">
        <v>0.88663000000000003</v>
      </c>
      <c r="I16" s="208">
        <v>0.99460000000000004</v>
      </c>
      <c r="J16" s="21"/>
      <c r="L16" s="53" t="s">
        <v>309</v>
      </c>
      <c r="M16" s="54" t="s">
        <v>311</v>
      </c>
      <c r="N16" s="53" t="s">
        <v>261</v>
      </c>
      <c r="O16" s="53" t="s">
        <v>418</v>
      </c>
      <c r="P16" s="70">
        <v>6870</v>
      </c>
      <c r="Q16" s="63">
        <v>0.82955000000000001</v>
      </c>
      <c r="R16" s="63">
        <v>0.99390000000000001</v>
      </c>
      <c r="T16" s="21"/>
    </row>
    <row r="17" spans="1:20" ht="15.75" thickBot="1" x14ac:dyDescent="0.3">
      <c r="A17" s="4" t="s">
        <v>309</v>
      </c>
      <c r="B17" s="4" t="s">
        <v>311</v>
      </c>
      <c r="C17" s="4" t="s">
        <v>328</v>
      </c>
      <c r="D17" s="6" t="s">
        <v>311</v>
      </c>
      <c r="E17" s="4" t="s">
        <v>331</v>
      </c>
      <c r="F17" s="4" t="s">
        <v>314</v>
      </c>
      <c r="G17" s="89">
        <v>951</v>
      </c>
      <c r="H17" s="90">
        <v>0.67086999999999997</v>
      </c>
      <c r="I17" s="208">
        <v>0.99377000000000004</v>
      </c>
      <c r="J17" s="21"/>
      <c r="L17" s="56" t="s">
        <v>309</v>
      </c>
      <c r="M17" s="57" t="s">
        <v>311</v>
      </c>
      <c r="N17" s="56" t="s">
        <v>262</v>
      </c>
      <c r="O17" s="56" t="s">
        <v>418</v>
      </c>
      <c r="P17" s="71">
        <v>45</v>
      </c>
      <c r="Q17" s="65">
        <v>0.86667000000000005</v>
      </c>
      <c r="R17" s="65">
        <v>1</v>
      </c>
      <c r="T17" s="73"/>
    </row>
    <row r="18" spans="1:20" x14ac:dyDescent="0.25">
      <c r="A18" s="4" t="s">
        <v>309</v>
      </c>
      <c r="B18" s="4" t="s">
        <v>311</v>
      </c>
      <c r="C18" s="4" t="s">
        <v>328</v>
      </c>
      <c r="D18" s="6" t="s">
        <v>311</v>
      </c>
      <c r="E18" s="4" t="s">
        <v>332</v>
      </c>
      <c r="F18" s="4" t="s">
        <v>315</v>
      </c>
      <c r="G18" s="89">
        <v>1165</v>
      </c>
      <c r="H18" s="90">
        <v>0.93562000000000001</v>
      </c>
      <c r="I18" s="208">
        <v>0.99453000000000003</v>
      </c>
      <c r="J18" s="21"/>
      <c r="M18" s="4"/>
      <c r="N18" s="35"/>
      <c r="O18" s="35"/>
      <c r="P18" s="72"/>
      <c r="Q18" s="67"/>
      <c r="T18" s="73"/>
    </row>
    <row r="19" spans="1:20" x14ac:dyDescent="0.25">
      <c r="A19" s="4" t="s">
        <v>309</v>
      </c>
      <c r="B19" s="4" t="s">
        <v>311</v>
      </c>
      <c r="C19" s="4" t="s">
        <v>328</v>
      </c>
      <c r="D19" s="6" t="s">
        <v>311</v>
      </c>
      <c r="E19" s="4" t="s">
        <v>333</v>
      </c>
      <c r="F19" s="4" t="s">
        <v>316</v>
      </c>
      <c r="G19" s="89">
        <v>1017</v>
      </c>
      <c r="H19" s="90">
        <v>0.87316000000000005</v>
      </c>
      <c r="I19" s="208">
        <v>1</v>
      </c>
      <c r="J19" s="21"/>
      <c r="M19" s="4"/>
      <c r="N19" s="35"/>
      <c r="O19" s="35"/>
      <c r="P19" s="72"/>
      <c r="Q19" s="67"/>
      <c r="T19" s="73"/>
    </row>
    <row r="20" spans="1:20" ht="15.75" thickBot="1" x14ac:dyDescent="0.3">
      <c r="A20" s="46" t="s">
        <v>309</v>
      </c>
      <c r="B20" s="46" t="s">
        <v>311</v>
      </c>
      <c r="C20" s="46" t="s">
        <v>328</v>
      </c>
      <c r="D20" s="47" t="s">
        <v>311</v>
      </c>
      <c r="E20" s="46" t="s">
        <v>334</v>
      </c>
      <c r="F20" s="46" t="s">
        <v>317</v>
      </c>
      <c r="G20" s="91">
        <v>669</v>
      </c>
      <c r="H20" s="92">
        <v>0.93423</v>
      </c>
      <c r="I20" s="209">
        <v>0.97504000000000002</v>
      </c>
      <c r="J20" s="21"/>
      <c r="M20" s="4"/>
      <c r="P20" s="73"/>
      <c r="Q20" s="67"/>
      <c r="T20" s="73"/>
    </row>
    <row r="21" spans="1:20" ht="60.75" thickBot="1" x14ac:dyDescent="0.3">
      <c r="A21" s="4" t="s">
        <v>309</v>
      </c>
      <c r="B21" s="4" t="s">
        <v>284</v>
      </c>
      <c r="C21" s="4" t="s">
        <v>335</v>
      </c>
      <c r="D21" s="6" t="s">
        <v>252</v>
      </c>
      <c r="E21" s="34" t="s">
        <v>335</v>
      </c>
      <c r="F21" s="34" t="s">
        <v>252</v>
      </c>
      <c r="G21" s="93">
        <v>6512</v>
      </c>
      <c r="H21" s="94">
        <v>0.85719000000000001</v>
      </c>
      <c r="I21" s="94">
        <v>0.98796499999999998</v>
      </c>
      <c r="J21" s="21"/>
      <c r="L21" s="48" t="s">
        <v>880</v>
      </c>
      <c r="M21" s="48" t="s">
        <v>304</v>
      </c>
      <c r="N21" s="48" t="s">
        <v>360</v>
      </c>
      <c r="O21" s="48" t="s">
        <v>361</v>
      </c>
      <c r="P21" s="48" t="s">
        <v>324</v>
      </c>
      <c r="Q21" s="48" t="s">
        <v>417</v>
      </c>
      <c r="R21" s="48" t="s">
        <v>462</v>
      </c>
      <c r="T21" s="73"/>
    </row>
    <row r="22" spans="1:20" x14ac:dyDescent="0.25">
      <c r="A22" s="4" t="s">
        <v>309</v>
      </c>
      <c r="B22" s="4" t="s">
        <v>284</v>
      </c>
      <c r="C22" s="4" t="s">
        <v>335</v>
      </c>
      <c r="D22" s="6" t="s">
        <v>252</v>
      </c>
      <c r="E22" s="4" t="s">
        <v>42</v>
      </c>
      <c r="F22" s="4" t="s">
        <v>228</v>
      </c>
      <c r="G22" s="89">
        <v>535</v>
      </c>
      <c r="H22" s="90">
        <v>0.75888</v>
      </c>
      <c r="I22" s="90">
        <v>0.97129200000000004</v>
      </c>
      <c r="J22" s="21"/>
      <c r="L22" s="20" t="s">
        <v>309</v>
      </c>
      <c r="M22" s="75" t="s">
        <v>299</v>
      </c>
      <c r="N22" s="20" t="s">
        <v>419</v>
      </c>
      <c r="O22" s="20" t="s">
        <v>389</v>
      </c>
      <c r="P22" s="76">
        <v>22172</v>
      </c>
      <c r="Q22" s="77">
        <v>0.74184000000000005</v>
      </c>
      <c r="R22" s="77">
        <v>0.98267000000000004</v>
      </c>
      <c r="T22" s="73"/>
    </row>
    <row r="23" spans="1:20" x14ac:dyDescent="0.25">
      <c r="A23" s="4" t="s">
        <v>309</v>
      </c>
      <c r="B23" s="4" t="s">
        <v>284</v>
      </c>
      <c r="C23" s="4" t="s">
        <v>335</v>
      </c>
      <c r="D23" s="6" t="s">
        <v>252</v>
      </c>
      <c r="E23" s="4" t="s">
        <v>53</v>
      </c>
      <c r="F23" s="4" t="s">
        <v>54</v>
      </c>
      <c r="G23" s="89">
        <v>838</v>
      </c>
      <c r="H23" s="90">
        <v>0.93794999999999995</v>
      </c>
      <c r="I23" s="90">
        <v>0.99619800000000003</v>
      </c>
      <c r="J23" s="21"/>
      <c r="L23" s="20" t="s">
        <v>309</v>
      </c>
      <c r="M23" s="75" t="s">
        <v>299</v>
      </c>
      <c r="N23" s="20" t="s">
        <v>419</v>
      </c>
      <c r="O23" s="20" t="s">
        <v>390</v>
      </c>
      <c r="P23" s="76">
        <v>64949</v>
      </c>
      <c r="Q23" s="77">
        <v>0.75668999999999997</v>
      </c>
      <c r="R23" s="77">
        <v>0.98541999999999996</v>
      </c>
      <c r="T23" s="73"/>
    </row>
    <row r="24" spans="1:20" x14ac:dyDescent="0.25">
      <c r="A24" s="4" t="s">
        <v>309</v>
      </c>
      <c r="B24" s="4" t="s">
        <v>284</v>
      </c>
      <c r="C24" s="4" t="s">
        <v>335</v>
      </c>
      <c r="D24" s="6" t="s">
        <v>252</v>
      </c>
      <c r="E24" s="4" t="s">
        <v>100</v>
      </c>
      <c r="F24" s="4" t="s">
        <v>101</v>
      </c>
      <c r="G24" s="89">
        <v>2013</v>
      </c>
      <c r="H24" s="90">
        <v>0.79681999999999997</v>
      </c>
      <c r="I24" s="90">
        <v>0.99503699999999995</v>
      </c>
      <c r="J24" s="21"/>
      <c r="L24" s="20" t="s">
        <v>309</v>
      </c>
      <c r="M24" s="75" t="s">
        <v>299</v>
      </c>
      <c r="N24" s="20" t="s">
        <v>419</v>
      </c>
      <c r="O24" s="20" t="s">
        <v>259</v>
      </c>
      <c r="P24" s="76">
        <v>24840</v>
      </c>
      <c r="Q24" s="77">
        <v>0.76731000000000005</v>
      </c>
      <c r="R24" s="77">
        <v>0.98338999999999999</v>
      </c>
      <c r="T24" s="73"/>
    </row>
    <row r="25" spans="1:20" ht="15.75" thickBot="1" x14ac:dyDescent="0.3">
      <c r="A25" s="4" t="s">
        <v>309</v>
      </c>
      <c r="B25" s="4" t="s">
        <v>284</v>
      </c>
      <c r="C25" s="4" t="s">
        <v>335</v>
      </c>
      <c r="D25" s="6" t="s">
        <v>252</v>
      </c>
      <c r="E25" s="4" t="s">
        <v>110</v>
      </c>
      <c r="F25" s="4" t="s">
        <v>111</v>
      </c>
      <c r="G25" s="89">
        <v>630</v>
      </c>
      <c r="H25" s="90">
        <v>0.91269999999999996</v>
      </c>
      <c r="I25" s="90">
        <v>0.966387</v>
      </c>
      <c r="J25" s="21"/>
      <c r="L25" s="49" t="s">
        <v>309</v>
      </c>
      <c r="M25" s="50" t="s">
        <v>299</v>
      </c>
      <c r="N25" s="49" t="s">
        <v>419</v>
      </c>
      <c r="O25" s="49" t="s">
        <v>260</v>
      </c>
      <c r="P25" s="69">
        <v>18339</v>
      </c>
      <c r="Q25" s="61">
        <v>0.72528000000000004</v>
      </c>
      <c r="R25" s="61">
        <v>0.97094999999999998</v>
      </c>
      <c r="T25" s="73"/>
    </row>
    <row r="26" spans="1:20" x14ac:dyDescent="0.25">
      <c r="A26" s="4" t="s">
        <v>309</v>
      </c>
      <c r="B26" s="4" t="s">
        <v>284</v>
      </c>
      <c r="C26" s="4" t="s">
        <v>335</v>
      </c>
      <c r="D26" s="6" t="s">
        <v>252</v>
      </c>
      <c r="E26" s="4" t="s">
        <v>112</v>
      </c>
      <c r="F26" s="4" t="s">
        <v>113</v>
      </c>
      <c r="G26" s="89">
        <v>753</v>
      </c>
      <c r="H26" s="90">
        <v>0.90039999999999998</v>
      </c>
      <c r="I26" s="90">
        <v>0.99267899999999998</v>
      </c>
      <c r="J26" s="21"/>
      <c r="L26" s="53" t="s">
        <v>309</v>
      </c>
      <c r="M26" s="54" t="s">
        <v>284</v>
      </c>
      <c r="N26" s="53" t="s">
        <v>419</v>
      </c>
      <c r="O26" s="53" t="s">
        <v>389</v>
      </c>
      <c r="P26" s="70">
        <v>21256</v>
      </c>
      <c r="Q26" s="63">
        <v>0.73602999999999996</v>
      </c>
      <c r="R26" s="63">
        <v>0.98199000000000003</v>
      </c>
      <c r="T26" s="73"/>
    </row>
    <row r="27" spans="1:20" x14ac:dyDescent="0.25">
      <c r="A27" s="4" t="s">
        <v>309</v>
      </c>
      <c r="B27" s="4" t="s">
        <v>284</v>
      </c>
      <c r="C27" s="4" t="s">
        <v>335</v>
      </c>
      <c r="D27" s="6" t="s">
        <v>252</v>
      </c>
      <c r="E27" s="4" t="s">
        <v>209</v>
      </c>
      <c r="F27" s="4" t="s">
        <v>210</v>
      </c>
      <c r="G27" s="89">
        <v>827</v>
      </c>
      <c r="H27" s="90">
        <v>0.80774000000000001</v>
      </c>
      <c r="I27" s="90">
        <v>0.99701499999999998</v>
      </c>
      <c r="J27" s="21"/>
      <c r="L27" s="53" t="s">
        <v>309</v>
      </c>
      <c r="M27" s="54" t="s">
        <v>284</v>
      </c>
      <c r="N27" s="53" t="s">
        <v>419</v>
      </c>
      <c r="O27" s="53" t="s">
        <v>390</v>
      </c>
      <c r="P27" s="70">
        <v>61493</v>
      </c>
      <c r="Q27" s="63">
        <v>0.75378000000000001</v>
      </c>
      <c r="R27" s="63">
        <v>0.98480999999999996</v>
      </c>
      <c r="T27" s="73"/>
    </row>
    <row r="28" spans="1:20" x14ac:dyDescent="0.25">
      <c r="A28" s="4" t="s">
        <v>309</v>
      </c>
      <c r="B28" s="4" t="s">
        <v>284</v>
      </c>
      <c r="C28" s="4" t="s">
        <v>335</v>
      </c>
      <c r="D28" s="6" t="s">
        <v>252</v>
      </c>
      <c r="E28" s="4" t="s">
        <v>217</v>
      </c>
      <c r="F28" s="4" t="s">
        <v>218</v>
      </c>
      <c r="G28" s="89">
        <v>916</v>
      </c>
      <c r="H28" s="90">
        <v>0.94432000000000005</v>
      </c>
      <c r="I28" s="90">
        <v>0.97961500000000001</v>
      </c>
      <c r="J28" s="21"/>
      <c r="L28" s="53" t="s">
        <v>309</v>
      </c>
      <c r="M28" s="54" t="s">
        <v>284</v>
      </c>
      <c r="N28" s="53" t="s">
        <v>419</v>
      </c>
      <c r="O28" s="53" t="s">
        <v>259</v>
      </c>
      <c r="P28" s="70">
        <v>23351</v>
      </c>
      <c r="Q28" s="63">
        <v>0.76334999999999997</v>
      </c>
      <c r="R28" s="63">
        <v>0.98268999999999995</v>
      </c>
      <c r="T28" s="73"/>
    </row>
    <row r="29" spans="1:20" x14ac:dyDescent="0.25">
      <c r="A29" s="4" t="s">
        <v>309</v>
      </c>
      <c r="B29" s="4" t="s">
        <v>284</v>
      </c>
      <c r="C29" s="4" t="s">
        <v>339</v>
      </c>
      <c r="D29" s="6" t="s">
        <v>246</v>
      </c>
      <c r="E29" s="34" t="s">
        <v>339</v>
      </c>
      <c r="F29" s="34" t="s">
        <v>246</v>
      </c>
      <c r="G29" s="93">
        <v>9408</v>
      </c>
      <c r="H29" s="94">
        <v>0.76275999999999999</v>
      </c>
      <c r="I29" s="94">
        <v>0.995699</v>
      </c>
      <c r="J29" s="21"/>
      <c r="L29" s="53" t="s">
        <v>309</v>
      </c>
      <c r="M29" s="54" t="s">
        <v>284</v>
      </c>
      <c r="N29" s="53" t="s">
        <v>419</v>
      </c>
      <c r="O29" s="53" t="s">
        <v>260</v>
      </c>
      <c r="P29" s="70">
        <v>17285</v>
      </c>
      <c r="Q29" s="63">
        <v>0.71709999999999996</v>
      </c>
      <c r="R29" s="63">
        <v>0.9698</v>
      </c>
      <c r="T29" s="73"/>
    </row>
    <row r="30" spans="1:20" x14ac:dyDescent="0.25">
      <c r="A30" s="4" t="s">
        <v>309</v>
      </c>
      <c r="B30" s="4" t="s">
        <v>284</v>
      </c>
      <c r="C30" s="4" t="s">
        <v>339</v>
      </c>
      <c r="D30" s="6" t="s">
        <v>246</v>
      </c>
      <c r="E30" s="4" t="s">
        <v>88</v>
      </c>
      <c r="F30" s="4" t="s">
        <v>89</v>
      </c>
      <c r="G30" s="89">
        <v>744</v>
      </c>
      <c r="H30" s="90">
        <v>0.72848999999999997</v>
      </c>
      <c r="I30" s="90">
        <v>0.99085900000000005</v>
      </c>
      <c r="J30" s="21"/>
      <c r="L30" s="53" t="s">
        <v>309</v>
      </c>
      <c r="M30" s="54" t="s">
        <v>311</v>
      </c>
      <c r="N30" s="53" t="s">
        <v>419</v>
      </c>
      <c r="O30" s="53" t="s">
        <v>389</v>
      </c>
      <c r="P30" s="70">
        <v>916</v>
      </c>
      <c r="Q30" s="63">
        <v>0.87663999999999997</v>
      </c>
      <c r="R30" s="63">
        <v>0.99628000000000005</v>
      </c>
      <c r="S30" s="84"/>
      <c r="T30" s="84"/>
    </row>
    <row r="31" spans="1:20" x14ac:dyDescent="0.25">
      <c r="A31" s="4" t="s">
        <v>309</v>
      </c>
      <c r="B31" s="4" t="s">
        <v>284</v>
      </c>
      <c r="C31" s="4" t="s">
        <v>339</v>
      </c>
      <c r="D31" s="6" t="s">
        <v>246</v>
      </c>
      <c r="E31" s="4" t="s">
        <v>132</v>
      </c>
      <c r="F31" s="4" t="s">
        <v>133</v>
      </c>
      <c r="G31" s="89">
        <v>790</v>
      </c>
      <c r="H31" s="90">
        <v>0.88353999999999999</v>
      </c>
      <c r="I31" s="90">
        <v>0.99430200000000002</v>
      </c>
      <c r="J31" s="21"/>
      <c r="L31" s="53" t="s">
        <v>309</v>
      </c>
      <c r="M31" s="54" t="s">
        <v>311</v>
      </c>
      <c r="N31" s="53" t="s">
        <v>419</v>
      </c>
      <c r="O31" s="53" t="s">
        <v>390</v>
      </c>
      <c r="P31" s="70">
        <v>3456</v>
      </c>
      <c r="Q31" s="63">
        <v>0.80845</v>
      </c>
      <c r="R31" s="63">
        <v>0.99572000000000005</v>
      </c>
      <c r="S31" s="84"/>
      <c r="T31" s="84"/>
    </row>
    <row r="32" spans="1:20" x14ac:dyDescent="0.25">
      <c r="A32" s="4" t="s">
        <v>309</v>
      </c>
      <c r="B32" s="4" t="s">
        <v>284</v>
      </c>
      <c r="C32" s="4" t="s">
        <v>339</v>
      </c>
      <c r="D32" s="6" t="s">
        <v>246</v>
      </c>
      <c r="E32" s="4" t="s">
        <v>138</v>
      </c>
      <c r="F32" s="4" t="s">
        <v>139</v>
      </c>
      <c r="G32" s="89">
        <v>1771</v>
      </c>
      <c r="H32" s="90">
        <v>0.87973000000000001</v>
      </c>
      <c r="I32" s="90">
        <v>0.999359</v>
      </c>
      <c r="J32" s="21"/>
      <c r="L32" s="53" t="s">
        <v>309</v>
      </c>
      <c r="M32" s="54" t="s">
        <v>311</v>
      </c>
      <c r="N32" s="53" t="s">
        <v>419</v>
      </c>
      <c r="O32" s="53" t="s">
        <v>259</v>
      </c>
      <c r="P32" s="70">
        <v>1489</v>
      </c>
      <c r="Q32" s="63">
        <v>0.82942000000000005</v>
      </c>
      <c r="R32" s="63">
        <v>0.99356</v>
      </c>
      <c r="S32" s="84"/>
      <c r="T32" s="84"/>
    </row>
    <row r="33" spans="1:20" ht="15.75" thickBot="1" x14ac:dyDescent="0.3">
      <c r="A33" s="4" t="s">
        <v>309</v>
      </c>
      <c r="B33" s="4" t="s">
        <v>284</v>
      </c>
      <c r="C33" s="4" t="s">
        <v>339</v>
      </c>
      <c r="D33" s="6" t="s">
        <v>246</v>
      </c>
      <c r="E33" s="4" t="s">
        <v>162</v>
      </c>
      <c r="F33" s="4" t="s">
        <v>163</v>
      </c>
      <c r="G33" s="89">
        <v>725</v>
      </c>
      <c r="H33" s="90">
        <v>0.90620999999999996</v>
      </c>
      <c r="I33" s="90">
        <v>0.99394899999999997</v>
      </c>
      <c r="J33" s="21"/>
      <c r="L33" s="56" t="s">
        <v>309</v>
      </c>
      <c r="M33" s="57" t="s">
        <v>311</v>
      </c>
      <c r="N33" s="56" t="s">
        <v>419</v>
      </c>
      <c r="O33" s="56" t="s">
        <v>260</v>
      </c>
      <c r="P33" s="71">
        <v>1054</v>
      </c>
      <c r="Q33" s="65">
        <v>0.85958000000000001</v>
      </c>
      <c r="R33" s="65">
        <v>0.98692999999999997</v>
      </c>
      <c r="S33" s="84"/>
      <c r="T33" s="84"/>
    </row>
    <row r="34" spans="1:20" x14ac:dyDescent="0.25">
      <c r="A34" s="4" t="s">
        <v>309</v>
      </c>
      <c r="B34" s="4" t="s">
        <v>284</v>
      </c>
      <c r="C34" s="4" t="s">
        <v>339</v>
      </c>
      <c r="D34" s="6" t="s">
        <v>246</v>
      </c>
      <c r="E34" s="4" t="s">
        <v>187</v>
      </c>
      <c r="F34" s="4" t="s">
        <v>188</v>
      </c>
      <c r="G34" s="89">
        <v>1254</v>
      </c>
      <c r="H34" s="90">
        <v>0.59091000000000005</v>
      </c>
      <c r="I34" s="90">
        <v>0.98537200000000003</v>
      </c>
      <c r="J34" s="21"/>
      <c r="T34" s="73"/>
    </row>
    <row r="35" spans="1:20" x14ac:dyDescent="0.25">
      <c r="A35" s="4" t="s">
        <v>309</v>
      </c>
      <c r="B35" s="4" t="s">
        <v>284</v>
      </c>
      <c r="C35" s="4" t="s">
        <v>339</v>
      </c>
      <c r="D35" s="6" t="s">
        <v>246</v>
      </c>
      <c r="E35" s="4" t="s">
        <v>199</v>
      </c>
      <c r="F35" s="4" t="s">
        <v>239</v>
      </c>
      <c r="G35" s="89">
        <v>2008</v>
      </c>
      <c r="H35" s="90">
        <v>0.68674999999999997</v>
      </c>
      <c r="I35" s="90">
        <v>0.99927500000000002</v>
      </c>
      <c r="J35" s="21"/>
      <c r="T35" s="73"/>
    </row>
    <row r="36" spans="1:20" x14ac:dyDescent="0.25">
      <c r="A36" s="4" t="s">
        <v>309</v>
      </c>
      <c r="B36" s="4" t="s">
        <v>284</v>
      </c>
      <c r="C36" s="4" t="s">
        <v>339</v>
      </c>
      <c r="D36" s="6" t="s">
        <v>246</v>
      </c>
      <c r="E36" s="4" t="s">
        <v>200</v>
      </c>
      <c r="F36" s="4" t="s">
        <v>240</v>
      </c>
      <c r="G36" s="89">
        <v>2116</v>
      </c>
      <c r="H36" s="90">
        <v>0.75661999999999996</v>
      </c>
      <c r="I36" s="90">
        <v>0.99688699999999997</v>
      </c>
      <c r="J36" s="21"/>
      <c r="T36" s="73"/>
    </row>
    <row r="37" spans="1:20" x14ac:dyDescent="0.25">
      <c r="A37" s="4" t="s">
        <v>309</v>
      </c>
      <c r="B37" s="4" t="s">
        <v>284</v>
      </c>
      <c r="C37" s="4" t="s">
        <v>340</v>
      </c>
      <c r="D37" s="6" t="s">
        <v>341</v>
      </c>
      <c r="E37" s="34" t="s">
        <v>340</v>
      </c>
      <c r="F37" s="34" t="s">
        <v>341</v>
      </c>
      <c r="G37" s="93">
        <v>15217</v>
      </c>
      <c r="H37" s="94">
        <v>0.76861000000000002</v>
      </c>
      <c r="I37" s="94">
        <v>0.96334699999999995</v>
      </c>
      <c r="J37" s="21"/>
      <c r="T37" s="73"/>
    </row>
    <row r="38" spans="1:20" x14ac:dyDescent="0.25">
      <c r="A38" s="4" t="s">
        <v>309</v>
      </c>
      <c r="B38" s="4" t="s">
        <v>284</v>
      </c>
      <c r="C38" s="4" t="s">
        <v>340</v>
      </c>
      <c r="D38" s="6" t="s">
        <v>341</v>
      </c>
      <c r="E38" s="4" t="s">
        <v>24</v>
      </c>
      <c r="F38" s="4" t="s">
        <v>25</v>
      </c>
      <c r="G38" s="89">
        <v>1754</v>
      </c>
      <c r="H38" s="90">
        <v>0.78220999999999996</v>
      </c>
      <c r="I38" s="90">
        <v>0.96619699999999997</v>
      </c>
      <c r="J38" s="21"/>
      <c r="T38" s="73"/>
    </row>
    <row r="39" spans="1:20" x14ac:dyDescent="0.25">
      <c r="A39" s="4" t="s">
        <v>309</v>
      </c>
      <c r="B39" s="4" t="s">
        <v>284</v>
      </c>
      <c r="C39" s="4" t="s">
        <v>340</v>
      </c>
      <c r="D39" s="6" t="s">
        <v>341</v>
      </c>
      <c r="E39" s="4" t="s">
        <v>36</v>
      </c>
      <c r="F39" s="4" t="s">
        <v>37</v>
      </c>
      <c r="G39" s="89">
        <v>1295</v>
      </c>
      <c r="H39" s="90">
        <v>0.71814999999999996</v>
      </c>
      <c r="I39" s="90">
        <v>0.77759199999999995</v>
      </c>
      <c r="J39" s="21"/>
      <c r="T39" s="73"/>
    </row>
    <row r="40" spans="1:20" x14ac:dyDescent="0.25">
      <c r="A40" s="4" t="s">
        <v>309</v>
      </c>
      <c r="B40" s="4" t="s">
        <v>284</v>
      </c>
      <c r="C40" s="4" t="s">
        <v>340</v>
      </c>
      <c r="D40" s="6" t="s">
        <v>341</v>
      </c>
      <c r="E40" s="4" t="s">
        <v>59</v>
      </c>
      <c r="F40" s="4" t="s">
        <v>60</v>
      </c>
      <c r="G40" s="89">
        <v>1867</v>
      </c>
      <c r="H40" s="90">
        <v>0.81252999999999997</v>
      </c>
      <c r="I40" s="90">
        <v>0.99736999999999998</v>
      </c>
      <c r="J40" s="21"/>
      <c r="T40" s="73"/>
    </row>
    <row r="41" spans="1:20" x14ac:dyDescent="0.25">
      <c r="A41" s="4" t="s">
        <v>309</v>
      </c>
      <c r="B41" s="4" t="s">
        <v>284</v>
      </c>
      <c r="C41" s="4" t="s">
        <v>340</v>
      </c>
      <c r="D41" s="6" t="s">
        <v>341</v>
      </c>
      <c r="E41" s="4" t="s">
        <v>63</v>
      </c>
      <c r="F41" s="4" t="s">
        <v>64</v>
      </c>
      <c r="G41" s="89">
        <v>844</v>
      </c>
      <c r="H41" s="90">
        <v>0.39692</v>
      </c>
      <c r="I41" s="90">
        <v>0.90785899999999997</v>
      </c>
      <c r="J41" s="21"/>
      <c r="T41" s="73"/>
    </row>
    <row r="42" spans="1:20" x14ac:dyDescent="0.25">
      <c r="A42" s="4" t="s">
        <v>309</v>
      </c>
      <c r="B42" s="4" t="s">
        <v>284</v>
      </c>
      <c r="C42" s="4" t="s">
        <v>340</v>
      </c>
      <c r="D42" s="6" t="s">
        <v>341</v>
      </c>
      <c r="E42" s="4" t="s">
        <v>86</v>
      </c>
      <c r="F42" s="4" t="s">
        <v>87</v>
      </c>
      <c r="G42" s="89">
        <v>609</v>
      </c>
      <c r="H42" s="90">
        <v>0.91296999999999995</v>
      </c>
      <c r="I42" s="90">
        <v>0.98756699999999997</v>
      </c>
      <c r="J42" s="21"/>
      <c r="T42" s="73"/>
    </row>
    <row r="43" spans="1:20" x14ac:dyDescent="0.25">
      <c r="A43" s="4" t="s">
        <v>309</v>
      </c>
      <c r="B43" s="4" t="s">
        <v>284</v>
      </c>
      <c r="C43" s="4" t="s">
        <v>340</v>
      </c>
      <c r="D43" s="6" t="s">
        <v>341</v>
      </c>
      <c r="E43" s="4" t="s">
        <v>116</v>
      </c>
      <c r="F43" s="4" t="s">
        <v>117</v>
      </c>
      <c r="G43" s="89">
        <v>2630</v>
      </c>
      <c r="H43" s="90">
        <v>0.73346</v>
      </c>
      <c r="I43" s="90">
        <v>0.99535600000000002</v>
      </c>
      <c r="J43" s="21"/>
      <c r="T43" s="73"/>
    </row>
    <row r="44" spans="1:20" x14ac:dyDescent="0.25">
      <c r="A44" s="4" t="s">
        <v>309</v>
      </c>
      <c r="B44" s="4" t="s">
        <v>284</v>
      </c>
      <c r="C44" s="4" t="s">
        <v>340</v>
      </c>
      <c r="D44" s="6" t="s">
        <v>341</v>
      </c>
      <c r="E44" s="4" t="s">
        <v>118</v>
      </c>
      <c r="F44" s="4" t="s">
        <v>119</v>
      </c>
      <c r="G44" s="89">
        <v>724</v>
      </c>
      <c r="H44" s="90">
        <v>0.84116000000000002</v>
      </c>
      <c r="I44" s="90">
        <v>0.99836100000000005</v>
      </c>
      <c r="J44" s="21"/>
      <c r="T44" s="73"/>
    </row>
    <row r="45" spans="1:20" x14ac:dyDescent="0.25">
      <c r="A45" s="4" t="s">
        <v>309</v>
      </c>
      <c r="B45" s="4" t="s">
        <v>284</v>
      </c>
      <c r="C45" s="4" t="s">
        <v>340</v>
      </c>
      <c r="D45" s="6" t="s">
        <v>341</v>
      </c>
      <c r="E45" s="4" t="s">
        <v>120</v>
      </c>
      <c r="F45" s="4" t="s">
        <v>121</v>
      </c>
      <c r="G45" s="89">
        <v>1674</v>
      </c>
      <c r="H45" s="90">
        <v>0.82198000000000004</v>
      </c>
      <c r="I45" s="90">
        <v>0.99637900000000001</v>
      </c>
      <c r="J45" s="21"/>
      <c r="T45" s="73"/>
    </row>
    <row r="46" spans="1:20" x14ac:dyDescent="0.25">
      <c r="A46" s="4" t="s">
        <v>309</v>
      </c>
      <c r="B46" s="4" t="s">
        <v>284</v>
      </c>
      <c r="C46" s="4" t="s">
        <v>340</v>
      </c>
      <c r="D46" s="6" t="s">
        <v>341</v>
      </c>
      <c r="E46" s="4" t="s">
        <v>130</v>
      </c>
      <c r="F46" s="4" t="s">
        <v>131</v>
      </c>
      <c r="G46" s="89">
        <v>1009</v>
      </c>
      <c r="H46" s="90">
        <v>0.74429999999999996</v>
      </c>
      <c r="I46" s="90">
        <v>0.985564</v>
      </c>
      <c r="J46" s="21"/>
      <c r="T46" s="73"/>
    </row>
    <row r="47" spans="1:20" x14ac:dyDescent="0.25">
      <c r="A47" s="4" t="s">
        <v>309</v>
      </c>
      <c r="B47" s="4" t="s">
        <v>284</v>
      </c>
      <c r="C47" s="4" t="s">
        <v>340</v>
      </c>
      <c r="D47" s="6" t="s">
        <v>341</v>
      </c>
      <c r="E47" s="4" t="s">
        <v>179</v>
      </c>
      <c r="F47" s="4" t="s">
        <v>233</v>
      </c>
      <c r="G47" s="89">
        <v>766</v>
      </c>
      <c r="H47" s="90">
        <v>0.76893</v>
      </c>
      <c r="I47" s="90">
        <v>0.97194700000000001</v>
      </c>
      <c r="J47" s="21"/>
      <c r="T47" s="73"/>
    </row>
    <row r="48" spans="1:20" x14ac:dyDescent="0.25">
      <c r="A48" s="4" t="s">
        <v>309</v>
      </c>
      <c r="B48" s="4" t="s">
        <v>284</v>
      </c>
      <c r="C48" s="4" t="s">
        <v>340</v>
      </c>
      <c r="D48" s="6" t="s">
        <v>341</v>
      </c>
      <c r="E48" s="4" t="s">
        <v>180</v>
      </c>
      <c r="F48" s="4" t="s">
        <v>234</v>
      </c>
      <c r="G48" s="89">
        <v>617</v>
      </c>
      <c r="H48" s="90">
        <v>0.84279000000000004</v>
      </c>
      <c r="I48" s="90">
        <v>0.96475</v>
      </c>
      <c r="J48" s="21"/>
      <c r="T48" s="73"/>
    </row>
    <row r="49" spans="1:20" x14ac:dyDescent="0.25">
      <c r="A49" s="4" t="s">
        <v>309</v>
      </c>
      <c r="B49" s="4" t="s">
        <v>284</v>
      </c>
      <c r="C49" s="4" t="s">
        <v>340</v>
      </c>
      <c r="D49" s="6" t="s">
        <v>341</v>
      </c>
      <c r="E49" s="4" t="s">
        <v>211</v>
      </c>
      <c r="F49" s="4" t="s">
        <v>212</v>
      </c>
      <c r="G49" s="89">
        <v>725</v>
      </c>
      <c r="H49" s="90">
        <v>0.78344999999999998</v>
      </c>
      <c r="I49" s="90">
        <v>0.98782599999999998</v>
      </c>
      <c r="J49" s="21"/>
      <c r="T49" s="73"/>
    </row>
    <row r="50" spans="1:20" x14ac:dyDescent="0.25">
      <c r="A50" s="4" t="s">
        <v>309</v>
      </c>
      <c r="B50" s="4" t="s">
        <v>284</v>
      </c>
      <c r="C50" s="4" t="s">
        <v>340</v>
      </c>
      <c r="D50" s="6" t="s">
        <v>341</v>
      </c>
      <c r="E50" s="4" t="s">
        <v>213</v>
      </c>
      <c r="F50" s="4" t="s">
        <v>214</v>
      </c>
      <c r="G50" s="89">
        <v>703</v>
      </c>
      <c r="H50" s="90">
        <v>0.91607000000000005</v>
      </c>
      <c r="I50" s="90">
        <v>0.97428099999999995</v>
      </c>
      <c r="J50" s="21"/>
      <c r="T50" s="73"/>
    </row>
    <row r="51" spans="1:20" x14ac:dyDescent="0.25">
      <c r="A51" s="4" t="s">
        <v>309</v>
      </c>
      <c r="B51" s="4" t="s">
        <v>284</v>
      </c>
      <c r="C51" s="4" t="s">
        <v>342</v>
      </c>
      <c r="D51" s="6" t="s">
        <v>250</v>
      </c>
      <c r="E51" s="34" t="s">
        <v>342</v>
      </c>
      <c r="F51" s="34" t="s">
        <v>250</v>
      </c>
      <c r="G51" s="93">
        <v>4827</v>
      </c>
      <c r="H51" s="94">
        <v>0.80525999999999998</v>
      </c>
      <c r="I51" s="94">
        <v>0.99717800000000001</v>
      </c>
      <c r="J51" s="21"/>
      <c r="T51" s="73"/>
    </row>
    <row r="52" spans="1:20" x14ac:dyDescent="0.25">
      <c r="A52" s="4" t="s">
        <v>309</v>
      </c>
      <c r="B52" s="4" t="s">
        <v>284</v>
      </c>
      <c r="C52" s="4" t="s">
        <v>342</v>
      </c>
      <c r="D52" s="6" t="s">
        <v>250</v>
      </c>
      <c r="E52" s="4" t="s">
        <v>28</v>
      </c>
      <c r="F52" s="4" t="s">
        <v>29</v>
      </c>
      <c r="G52" s="89">
        <v>1150</v>
      </c>
      <c r="H52" s="90">
        <v>0.92957000000000001</v>
      </c>
      <c r="I52" s="90">
        <v>0.99534500000000004</v>
      </c>
      <c r="J52" s="21"/>
      <c r="T52" s="73"/>
    </row>
    <row r="53" spans="1:20" x14ac:dyDescent="0.25">
      <c r="A53" s="4" t="s">
        <v>309</v>
      </c>
      <c r="B53" s="4" t="s">
        <v>284</v>
      </c>
      <c r="C53" s="4" t="s">
        <v>342</v>
      </c>
      <c r="D53" s="6" t="s">
        <v>250</v>
      </c>
      <c r="E53" s="4" t="s">
        <v>106</v>
      </c>
      <c r="F53" s="4" t="s">
        <v>107</v>
      </c>
      <c r="G53" s="89">
        <v>2274</v>
      </c>
      <c r="H53" s="90">
        <v>0.70711999999999997</v>
      </c>
      <c r="I53" s="90">
        <v>1</v>
      </c>
      <c r="J53" s="21"/>
      <c r="T53" s="73"/>
    </row>
    <row r="54" spans="1:20" x14ac:dyDescent="0.25">
      <c r="A54" s="4" t="s">
        <v>309</v>
      </c>
      <c r="B54" s="4" t="s">
        <v>284</v>
      </c>
      <c r="C54" s="4" t="s">
        <v>342</v>
      </c>
      <c r="D54" s="6" t="s">
        <v>250</v>
      </c>
      <c r="E54" s="4" t="s">
        <v>174</v>
      </c>
      <c r="F54" s="4" t="s">
        <v>175</v>
      </c>
      <c r="G54" s="89">
        <v>384</v>
      </c>
      <c r="H54" s="90">
        <v>0.85677000000000003</v>
      </c>
      <c r="I54" s="90">
        <v>0.99697000000000002</v>
      </c>
      <c r="J54" s="21"/>
      <c r="T54" s="73"/>
    </row>
    <row r="55" spans="1:20" x14ac:dyDescent="0.25">
      <c r="A55" s="4" t="s">
        <v>309</v>
      </c>
      <c r="B55" s="4" t="s">
        <v>284</v>
      </c>
      <c r="C55" s="4" t="s">
        <v>342</v>
      </c>
      <c r="D55" s="6" t="s">
        <v>250</v>
      </c>
      <c r="E55" s="4" t="s">
        <v>221</v>
      </c>
      <c r="F55" s="4" t="s">
        <v>222</v>
      </c>
      <c r="G55" s="89">
        <v>1019</v>
      </c>
      <c r="H55" s="90">
        <v>0.86456999999999995</v>
      </c>
      <c r="I55" s="90">
        <v>0.99435700000000005</v>
      </c>
      <c r="J55" s="21"/>
      <c r="T55" s="73"/>
    </row>
    <row r="56" spans="1:20" x14ac:dyDescent="0.25">
      <c r="A56" s="4" t="s">
        <v>309</v>
      </c>
      <c r="B56" s="4" t="s">
        <v>284</v>
      </c>
      <c r="C56" s="4" t="s">
        <v>343</v>
      </c>
      <c r="D56" s="6" t="s">
        <v>273</v>
      </c>
      <c r="E56" s="34" t="s">
        <v>343</v>
      </c>
      <c r="F56" s="34" t="s">
        <v>273</v>
      </c>
      <c r="G56" s="93">
        <v>3510</v>
      </c>
      <c r="H56" s="94">
        <v>0.87607000000000002</v>
      </c>
      <c r="I56" s="94">
        <v>0.98557700000000004</v>
      </c>
      <c r="J56" s="21"/>
      <c r="T56" s="73"/>
    </row>
    <row r="57" spans="1:20" x14ac:dyDescent="0.25">
      <c r="A57" s="4" t="s">
        <v>309</v>
      </c>
      <c r="B57" s="4" t="s">
        <v>284</v>
      </c>
      <c r="C57" s="4" t="s">
        <v>343</v>
      </c>
      <c r="D57" s="6" t="s">
        <v>273</v>
      </c>
      <c r="E57" s="4" t="s">
        <v>81</v>
      </c>
      <c r="F57" s="4" t="s">
        <v>82</v>
      </c>
      <c r="G57" s="89">
        <v>1448</v>
      </c>
      <c r="H57" s="90">
        <v>0.92334000000000005</v>
      </c>
      <c r="I57" s="90">
        <v>1</v>
      </c>
      <c r="J57" s="21"/>
      <c r="T57" s="73"/>
    </row>
    <row r="58" spans="1:20" x14ac:dyDescent="0.25">
      <c r="A58" s="4" t="s">
        <v>309</v>
      </c>
      <c r="B58" s="4" t="s">
        <v>284</v>
      </c>
      <c r="C58" s="4" t="s">
        <v>343</v>
      </c>
      <c r="D58" s="6" t="s">
        <v>273</v>
      </c>
      <c r="E58" s="4" t="s">
        <v>134</v>
      </c>
      <c r="F58" s="4" t="s">
        <v>135</v>
      </c>
      <c r="G58" s="89">
        <v>678</v>
      </c>
      <c r="H58" s="90">
        <v>0.91003000000000001</v>
      </c>
      <c r="I58" s="90">
        <v>0.99838199999999999</v>
      </c>
      <c r="J58" s="21"/>
      <c r="T58" s="73"/>
    </row>
    <row r="59" spans="1:20" x14ac:dyDescent="0.25">
      <c r="A59" s="4" t="s">
        <v>309</v>
      </c>
      <c r="B59" s="4" t="s">
        <v>284</v>
      </c>
      <c r="C59" s="4" t="s">
        <v>343</v>
      </c>
      <c r="D59" s="6" t="s">
        <v>273</v>
      </c>
      <c r="E59" s="4" t="s">
        <v>225</v>
      </c>
      <c r="F59" s="4" t="s">
        <v>226</v>
      </c>
      <c r="G59" s="89">
        <v>1384</v>
      </c>
      <c r="H59" s="90">
        <v>0.80996999999999997</v>
      </c>
      <c r="I59" s="90">
        <v>0.96223199999999998</v>
      </c>
      <c r="J59" s="21"/>
      <c r="T59" s="73"/>
    </row>
    <row r="60" spans="1:20" x14ac:dyDescent="0.25">
      <c r="A60" s="4" t="s">
        <v>309</v>
      </c>
      <c r="B60" s="4" t="s">
        <v>284</v>
      </c>
      <c r="C60" s="4" t="s">
        <v>344</v>
      </c>
      <c r="D60" s="6" t="s">
        <v>244</v>
      </c>
      <c r="E60" s="34" t="s">
        <v>344</v>
      </c>
      <c r="F60" s="34" t="s">
        <v>244</v>
      </c>
      <c r="G60" s="93">
        <v>4732</v>
      </c>
      <c r="H60" s="94">
        <v>0.76226000000000005</v>
      </c>
      <c r="I60" s="94">
        <v>0.95600300000000005</v>
      </c>
      <c r="J60" s="21"/>
      <c r="T60" s="73"/>
    </row>
    <row r="61" spans="1:20" x14ac:dyDescent="0.25">
      <c r="A61" s="4" t="s">
        <v>309</v>
      </c>
      <c r="B61" s="4" t="s">
        <v>284</v>
      </c>
      <c r="C61" s="4" t="s">
        <v>344</v>
      </c>
      <c r="D61" s="6" t="s">
        <v>244</v>
      </c>
      <c r="E61" s="4" t="s">
        <v>47</v>
      </c>
      <c r="F61" s="4" t="s">
        <v>48</v>
      </c>
      <c r="G61" s="89">
        <v>700</v>
      </c>
      <c r="H61" s="90">
        <v>0.93</v>
      </c>
      <c r="I61" s="90">
        <v>0.97894700000000001</v>
      </c>
      <c r="J61" s="21"/>
      <c r="T61" s="73"/>
    </row>
    <row r="62" spans="1:20" x14ac:dyDescent="0.25">
      <c r="A62" s="4" t="s">
        <v>309</v>
      </c>
      <c r="B62" s="4" t="s">
        <v>284</v>
      </c>
      <c r="C62" s="4" t="s">
        <v>344</v>
      </c>
      <c r="D62" s="6" t="s">
        <v>244</v>
      </c>
      <c r="E62" s="4" t="s">
        <v>55</v>
      </c>
      <c r="F62" s="4" t="s">
        <v>56</v>
      </c>
      <c r="G62" s="89">
        <v>1673</v>
      </c>
      <c r="H62" s="90">
        <v>0.74417</v>
      </c>
      <c r="I62" s="90">
        <v>0.89632800000000001</v>
      </c>
      <c r="J62" s="21"/>
      <c r="T62" s="73"/>
    </row>
    <row r="63" spans="1:20" x14ac:dyDescent="0.25">
      <c r="A63" s="4" t="s">
        <v>309</v>
      </c>
      <c r="B63" s="4" t="s">
        <v>284</v>
      </c>
      <c r="C63" s="4" t="s">
        <v>344</v>
      </c>
      <c r="D63" s="6" t="s">
        <v>244</v>
      </c>
      <c r="E63" s="4" t="s">
        <v>104</v>
      </c>
      <c r="F63" s="4" t="s">
        <v>105</v>
      </c>
      <c r="G63" s="89">
        <v>1404</v>
      </c>
      <c r="H63" s="90">
        <v>0.73860000000000003</v>
      </c>
      <c r="I63" s="90">
        <v>0.99520200000000003</v>
      </c>
      <c r="J63" s="21"/>
      <c r="T63" s="73"/>
    </row>
    <row r="64" spans="1:20" x14ac:dyDescent="0.25">
      <c r="A64" s="4" t="s">
        <v>309</v>
      </c>
      <c r="B64" s="4" t="s">
        <v>284</v>
      </c>
      <c r="C64" s="4" t="s">
        <v>344</v>
      </c>
      <c r="D64" s="6" t="s">
        <v>244</v>
      </c>
      <c r="E64" s="4" t="s">
        <v>108</v>
      </c>
      <c r="F64" s="4" t="s">
        <v>109</v>
      </c>
      <c r="G64" s="89">
        <v>955</v>
      </c>
      <c r="H64" s="90">
        <v>0.70576000000000005</v>
      </c>
      <c r="I64" s="90">
        <v>0.99556900000000004</v>
      </c>
      <c r="J64" s="21"/>
      <c r="T64" s="73"/>
    </row>
    <row r="65" spans="1:20" x14ac:dyDescent="0.25">
      <c r="A65" s="4" t="s">
        <v>309</v>
      </c>
      <c r="B65" s="4" t="s">
        <v>284</v>
      </c>
      <c r="C65" s="4" t="s">
        <v>345</v>
      </c>
      <c r="D65" s="6" t="s">
        <v>243</v>
      </c>
      <c r="E65" s="34" t="s">
        <v>345</v>
      </c>
      <c r="F65" s="34" t="s">
        <v>243</v>
      </c>
      <c r="G65" s="93">
        <v>3198</v>
      </c>
      <c r="H65" s="94">
        <v>0.92683000000000004</v>
      </c>
      <c r="I65" s="94">
        <v>0.99263199999999996</v>
      </c>
      <c r="J65" s="21"/>
      <c r="T65" s="73"/>
    </row>
    <row r="66" spans="1:20" x14ac:dyDescent="0.25">
      <c r="A66" s="4" t="s">
        <v>309</v>
      </c>
      <c r="B66" s="4" t="s">
        <v>284</v>
      </c>
      <c r="C66" s="4" t="s">
        <v>345</v>
      </c>
      <c r="D66" s="6" t="s">
        <v>243</v>
      </c>
      <c r="E66" s="4" t="s">
        <v>26</v>
      </c>
      <c r="F66" s="4" t="s">
        <v>27</v>
      </c>
      <c r="G66" s="89">
        <v>509</v>
      </c>
      <c r="H66" s="90">
        <v>0.92927000000000004</v>
      </c>
      <c r="I66" s="90">
        <v>1</v>
      </c>
      <c r="J66" s="21"/>
      <c r="T66" s="73"/>
    </row>
    <row r="67" spans="1:20" x14ac:dyDescent="0.25">
      <c r="A67" s="4" t="s">
        <v>309</v>
      </c>
      <c r="B67" s="4" t="s">
        <v>284</v>
      </c>
      <c r="C67" s="4" t="s">
        <v>345</v>
      </c>
      <c r="D67" s="6" t="s">
        <v>243</v>
      </c>
      <c r="E67" s="4" t="s">
        <v>57</v>
      </c>
      <c r="F67" s="4" t="s">
        <v>58</v>
      </c>
      <c r="G67" s="89">
        <v>1008</v>
      </c>
      <c r="H67" s="90">
        <v>0.95138999999999996</v>
      </c>
      <c r="I67" s="90">
        <v>0.98764200000000002</v>
      </c>
      <c r="J67" s="21"/>
      <c r="T67" s="73"/>
    </row>
    <row r="68" spans="1:20" x14ac:dyDescent="0.25">
      <c r="A68" s="4" t="s">
        <v>309</v>
      </c>
      <c r="B68" s="4" t="s">
        <v>284</v>
      </c>
      <c r="C68" s="4" t="s">
        <v>345</v>
      </c>
      <c r="D68" s="6" t="s">
        <v>243</v>
      </c>
      <c r="E68" s="4" t="s">
        <v>94</v>
      </c>
      <c r="F68" s="4" t="s">
        <v>95</v>
      </c>
      <c r="G68" s="89">
        <v>599</v>
      </c>
      <c r="H68" s="90">
        <v>0.83138999999999996</v>
      </c>
      <c r="I68" s="90">
        <v>0.99799599999999999</v>
      </c>
      <c r="J68" s="21"/>
      <c r="T68" s="73"/>
    </row>
    <row r="69" spans="1:20" x14ac:dyDescent="0.25">
      <c r="A69" s="4" t="s">
        <v>309</v>
      </c>
      <c r="B69" s="4" t="s">
        <v>284</v>
      </c>
      <c r="C69" s="4" t="s">
        <v>345</v>
      </c>
      <c r="D69" s="6" t="s">
        <v>243</v>
      </c>
      <c r="E69" s="4" t="s">
        <v>201</v>
      </c>
      <c r="F69" s="4" t="s">
        <v>241</v>
      </c>
      <c r="G69" s="89">
        <v>1082</v>
      </c>
      <c r="H69" s="90">
        <v>0.95564000000000004</v>
      </c>
      <c r="I69" s="90">
        <v>0.991371</v>
      </c>
      <c r="J69" s="21"/>
      <c r="T69" s="73"/>
    </row>
    <row r="70" spans="1:20" x14ac:dyDescent="0.25">
      <c r="A70" s="4" t="s">
        <v>309</v>
      </c>
      <c r="B70" s="4" t="s">
        <v>284</v>
      </c>
      <c r="C70" s="4" t="s">
        <v>346</v>
      </c>
      <c r="D70" s="6" t="s">
        <v>247</v>
      </c>
      <c r="E70" s="34" t="s">
        <v>346</v>
      </c>
      <c r="F70" s="34" t="s">
        <v>247</v>
      </c>
      <c r="G70" s="93">
        <v>3095</v>
      </c>
      <c r="H70" s="94">
        <v>0.37931999999999999</v>
      </c>
      <c r="I70" s="94">
        <v>0.97996700000000003</v>
      </c>
      <c r="J70" s="21"/>
      <c r="T70" s="73"/>
    </row>
    <row r="71" spans="1:20" x14ac:dyDescent="0.25">
      <c r="A71" s="4" t="s">
        <v>309</v>
      </c>
      <c r="B71" s="4" t="s">
        <v>284</v>
      </c>
      <c r="C71" s="4" t="s">
        <v>346</v>
      </c>
      <c r="D71" s="6" t="s">
        <v>247</v>
      </c>
      <c r="E71" s="4" t="s">
        <v>126</v>
      </c>
      <c r="F71" s="4" t="s">
        <v>127</v>
      </c>
      <c r="G71" s="89">
        <v>244</v>
      </c>
      <c r="H71" s="90">
        <v>0.52459</v>
      </c>
      <c r="I71" s="90">
        <v>0.98461500000000002</v>
      </c>
      <c r="J71" s="21"/>
      <c r="T71" s="73"/>
    </row>
    <row r="72" spans="1:20" x14ac:dyDescent="0.25">
      <c r="A72" s="4" t="s">
        <v>309</v>
      </c>
      <c r="B72" s="4" t="s">
        <v>284</v>
      </c>
      <c r="C72" s="4" t="s">
        <v>346</v>
      </c>
      <c r="D72" s="6" t="s">
        <v>247</v>
      </c>
      <c r="E72" s="4" t="s">
        <v>150</v>
      </c>
      <c r="F72" s="4" t="s">
        <v>151</v>
      </c>
      <c r="G72" s="89">
        <v>2205</v>
      </c>
      <c r="H72" s="90">
        <v>0.37823000000000001</v>
      </c>
      <c r="I72" s="90">
        <v>0.99285699999999999</v>
      </c>
      <c r="J72" s="21"/>
      <c r="T72" s="73"/>
    </row>
    <row r="73" spans="1:20" x14ac:dyDescent="0.25">
      <c r="A73" s="4" t="s">
        <v>309</v>
      </c>
      <c r="B73" s="4" t="s">
        <v>284</v>
      </c>
      <c r="C73" s="4" t="s">
        <v>346</v>
      </c>
      <c r="D73" s="6" t="s">
        <v>247</v>
      </c>
      <c r="E73" s="4" t="s">
        <v>189</v>
      </c>
      <c r="F73" s="4" t="s">
        <v>190</v>
      </c>
      <c r="G73" s="89">
        <v>369</v>
      </c>
      <c r="H73" s="90">
        <v>2.981E-2</v>
      </c>
      <c r="I73" s="90">
        <v>1</v>
      </c>
      <c r="J73" s="21"/>
      <c r="T73" s="73"/>
    </row>
    <row r="74" spans="1:20" x14ac:dyDescent="0.25">
      <c r="A74" s="4" t="s">
        <v>309</v>
      </c>
      <c r="B74" s="4" t="s">
        <v>284</v>
      </c>
      <c r="C74" s="4" t="s">
        <v>346</v>
      </c>
      <c r="D74" s="6" t="s">
        <v>247</v>
      </c>
      <c r="E74" s="4" t="s">
        <v>215</v>
      </c>
      <c r="F74" s="4" t="s">
        <v>216</v>
      </c>
      <c r="G74" s="89">
        <v>277</v>
      </c>
      <c r="H74" s="90">
        <v>0.72563</v>
      </c>
      <c r="I74" s="90">
        <v>0.92626699999999995</v>
      </c>
      <c r="J74" s="21"/>
      <c r="T74" s="73"/>
    </row>
    <row r="75" spans="1:20" x14ac:dyDescent="0.25">
      <c r="A75" s="4" t="s">
        <v>309</v>
      </c>
      <c r="B75" s="4" t="s">
        <v>284</v>
      </c>
      <c r="C75" s="4" t="s">
        <v>347</v>
      </c>
      <c r="D75" s="6" t="s">
        <v>255</v>
      </c>
      <c r="E75" s="34" t="s">
        <v>347</v>
      </c>
      <c r="F75" s="34" t="s">
        <v>255</v>
      </c>
      <c r="G75" s="93">
        <v>2742</v>
      </c>
      <c r="H75" s="94">
        <v>0.39313999999999999</v>
      </c>
      <c r="I75" s="94">
        <v>0.99814800000000004</v>
      </c>
      <c r="J75" s="21"/>
      <c r="T75" s="73"/>
    </row>
    <row r="76" spans="1:20" x14ac:dyDescent="0.25">
      <c r="A76" s="4" t="s">
        <v>309</v>
      </c>
      <c r="B76" s="4" t="s">
        <v>284</v>
      </c>
      <c r="C76" s="4" t="s">
        <v>347</v>
      </c>
      <c r="D76" s="6" t="s">
        <v>255</v>
      </c>
      <c r="E76" s="4" t="s">
        <v>18</v>
      </c>
      <c r="F76" s="4" t="s">
        <v>19</v>
      </c>
      <c r="G76" s="89">
        <v>1261</v>
      </c>
      <c r="H76" s="90">
        <v>0.81364000000000003</v>
      </c>
      <c r="I76" s="90">
        <v>0.99902599999999997</v>
      </c>
      <c r="J76" s="21"/>
      <c r="T76" s="73"/>
    </row>
    <row r="77" spans="1:20" x14ac:dyDescent="0.25">
      <c r="A77" s="4" t="s">
        <v>309</v>
      </c>
      <c r="B77" s="4" t="s">
        <v>284</v>
      </c>
      <c r="C77" s="4" t="s">
        <v>347</v>
      </c>
      <c r="D77" s="6" t="s">
        <v>255</v>
      </c>
      <c r="E77" s="4" t="s">
        <v>22</v>
      </c>
      <c r="F77" s="4" t="s">
        <v>23</v>
      </c>
      <c r="G77" s="89">
        <v>1481</v>
      </c>
      <c r="H77" s="90">
        <v>3.5110000000000002E-2</v>
      </c>
      <c r="I77" s="90">
        <v>0.981132</v>
      </c>
      <c r="J77" s="21"/>
      <c r="T77" s="73"/>
    </row>
    <row r="78" spans="1:20" x14ac:dyDescent="0.25">
      <c r="A78" s="4" t="s">
        <v>309</v>
      </c>
      <c r="B78" s="4" t="s">
        <v>284</v>
      </c>
      <c r="C78" s="4" t="s">
        <v>348</v>
      </c>
      <c r="D78" s="6" t="s">
        <v>248</v>
      </c>
      <c r="E78" s="34" t="s">
        <v>348</v>
      </c>
      <c r="F78" s="34" t="s">
        <v>248</v>
      </c>
      <c r="G78" s="93">
        <v>7230</v>
      </c>
      <c r="H78" s="94">
        <v>0.80027999999999999</v>
      </c>
      <c r="I78" s="94">
        <v>0.99126300000000001</v>
      </c>
      <c r="J78" s="21"/>
      <c r="T78" s="73"/>
    </row>
    <row r="79" spans="1:20" x14ac:dyDescent="0.25">
      <c r="A79" s="4" t="s">
        <v>309</v>
      </c>
      <c r="B79" s="4" t="s">
        <v>284</v>
      </c>
      <c r="C79" s="4" t="s">
        <v>348</v>
      </c>
      <c r="D79" s="6" t="s">
        <v>248</v>
      </c>
      <c r="E79" s="4" t="s">
        <v>43</v>
      </c>
      <c r="F79" s="4" t="s">
        <v>44</v>
      </c>
      <c r="G79" s="89">
        <v>850</v>
      </c>
      <c r="H79" s="90">
        <v>0.86941000000000002</v>
      </c>
      <c r="I79" s="90">
        <v>0.96854499999999999</v>
      </c>
      <c r="J79" s="21"/>
      <c r="T79" s="73"/>
    </row>
    <row r="80" spans="1:20" x14ac:dyDescent="0.25">
      <c r="A80" s="4" t="s">
        <v>309</v>
      </c>
      <c r="B80" s="4" t="s">
        <v>284</v>
      </c>
      <c r="C80" s="4" t="s">
        <v>348</v>
      </c>
      <c r="D80" s="6" t="s">
        <v>248</v>
      </c>
      <c r="E80" s="4" t="s">
        <v>67</v>
      </c>
      <c r="F80" s="4" t="s">
        <v>68</v>
      </c>
      <c r="G80" s="89">
        <v>1574</v>
      </c>
      <c r="H80" s="90">
        <v>0.91232999999999997</v>
      </c>
      <c r="I80" s="90">
        <v>0.99930399999999997</v>
      </c>
      <c r="J80" s="21"/>
      <c r="T80" s="73"/>
    </row>
    <row r="81" spans="1:20" x14ac:dyDescent="0.25">
      <c r="A81" s="4" t="s">
        <v>309</v>
      </c>
      <c r="B81" s="4" t="s">
        <v>284</v>
      </c>
      <c r="C81" s="4" t="s">
        <v>348</v>
      </c>
      <c r="D81" s="6" t="s">
        <v>248</v>
      </c>
      <c r="E81" s="4" t="s">
        <v>178</v>
      </c>
      <c r="F81" s="4" t="s">
        <v>232</v>
      </c>
      <c r="G81" s="89">
        <v>1422</v>
      </c>
      <c r="H81" s="90">
        <v>0.95640000000000003</v>
      </c>
      <c r="I81" s="90">
        <v>0.99706700000000004</v>
      </c>
      <c r="J81" s="21"/>
      <c r="T81" s="73"/>
    </row>
    <row r="82" spans="1:20" x14ac:dyDescent="0.25">
      <c r="A82" s="4" t="s">
        <v>309</v>
      </c>
      <c r="B82" s="4" t="s">
        <v>284</v>
      </c>
      <c r="C82" s="4" t="s">
        <v>348</v>
      </c>
      <c r="D82" s="6" t="s">
        <v>248</v>
      </c>
      <c r="E82" s="4" t="s">
        <v>124</v>
      </c>
      <c r="F82" s="4" t="s">
        <v>125</v>
      </c>
      <c r="G82" s="89">
        <v>720</v>
      </c>
      <c r="H82" s="90">
        <v>9.0279999999999999E-2</v>
      </c>
      <c r="I82" s="90">
        <v>0.8125</v>
      </c>
      <c r="J82" s="21"/>
      <c r="T82" s="73"/>
    </row>
    <row r="83" spans="1:20" x14ac:dyDescent="0.25">
      <c r="A83" s="4" t="s">
        <v>309</v>
      </c>
      <c r="B83" s="4" t="s">
        <v>284</v>
      </c>
      <c r="C83" s="4" t="s">
        <v>348</v>
      </c>
      <c r="D83" s="6" t="s">
        <v>248</v>
      </c>
      <c r="E83" s="4" t="s">
        <v>128</v>
      </c>
      <c r="F83" s="4" t="s">
        <v>129</v>
      </c>
      <c r="G83" s="89">
        <v>1697</v>
      </c>
      <c r="H83" s="90">
        <v>0.95108999999999999</v>
      </c>
      <c r="I83" s="90">
        <v>0.99691200000000002</v>
      </c>
      <c r="J83" s="21"/>
      <c r="T83" s="73"/>
    </row>
    <row r="84" spans="1:20" x14ac:dyDescent="0.25">
      <c r="A84" s="4" t="s">
        <v>309</v>
      </c>
      <c r="B84" s="4" t="s">
        <v>284</v>
      </c>
      <c r="C84" s="4" t="s">
        <v>348</v>
      </c>
      <c r="D84" s="6" t="s">
        <v>248</v>
      </c>
      <c r="E84" s="4" t="s">
        <v>136</v>
      </c>
      <c r="F84" s="4" t="s">
        <v>137</v>
      </c>
      <c r="G84" s="89">
        <v>730</v>
      </c>
      <c r="H84" s="90">
        <v>0.67534000000000005</v>
      </c>
      <c r="I84" s="90">
        <v>0.99797599999999997</v>
      </c>
      <c r="J84" s="21"/>
      <c r="T84" s="73"/>
    </row>
    <row r="85" spans="1:20" x14ac:dyDescent="0.25">
      <c r="A85" s="4" t="s">
        <v>309</v>
      </c>
      <c r="B85" s="4" t="s">
        <v>284</v>
      </c>
      <c r="C85" s="4" t="s">
        <v>348</v>
      </c>
      <c r="D85" s="6" t="s">
        <v>248</v>
      </c>
      <c r="E85" s="4" t="s">
        <v>166</v>
      </c>
      <c r="F85" s="4" t="s">
        <v>167</v>
      </c>
      <c r="G85" s="89">
        <v>237</v>
      </c>
      <c r="H85" s="90">
        <v>0.33333000000000002</v>
      </c>
      <c r="I85" s="90">
        <v>0.98750000000000004</v>
      </c>
      <c r="J85" s="21"/>
      <c r="T85" s="73"/>
    </row>
    <row r="86" spans="1:20" x14ac:dyDescent="0.25">
      <c r="A86" s="4" t="s">
        <v>309</v>
      </c>
      <c r="B86" s="4" t="s">
        <v>284</v>
      </c>
      <c r="C86" s="4" t="s">
        <v>349</v>
      </c>
      <c r="D86" s="6" t="s">
        <v>254</v>
      </c>
      <c r="E86" s="34" t="s">
        <v>349</v>
      </c>
      <c r="F86" s="34" t="s">
        <v>254</v>
      </c>
      <c r="G86" s="93">
        <v>4653</v>
      </c>
      <c r="H86" s="94">
        <v>0.70406000000000002</v>
      </c>
      <c r="I86" s="94">
        <v>0.99634999999999996</v>
      </c>
      <c r="J86" s="21"/>
      <c r="T86" s="73"/>
    </row>
    <row r="87" spans="1:20" x14ac:dyDescent="0.25">
      <c r="A87" s="4" t="s">
        <v>309</v>
      </c>
      <c r="B87" s="4" t="s">
        <v>284</v>
      </c>
      <c r="C87" s="4" t="s">
        <v>349</v>
      </c>
      <c r="D87" s="6" t="s">
        <v>254</v>
      </c>
      <c r="E87" s="4" t="s">
        <v>146</v>
      </c>
      <c r="F87" s="4" t="s">
        <v>147</v>
      </c>
      <c r="G87" s="89">
        <v>1178</v>
      </c>
      <c r="H87" s="90">
        <v>0.94057999999999997</v>
      </c>
      <c r="I87" s="90">
        <v>1</v>
      </c>
      <c r="J87" s="21"/>
      <c r="T87" s="73"/>
    </row>
    <row r="88" spans="1:20" x14ac:dyDescent="0.25">
      <c r="A88" s="4" t="s">
        <v>309</v>
      </c>
      <c r="B88" s="4" t="s">
        <v>284</v>
      </c>
      <c r="C88" s="4" t="s">
        <v>349</v>
      </c>
      <c r="D88" s="6" t="s">
        <v>254</v>
      </c>
      <c r="E88" s="4" t="s">
        <v>148</v>
      </c>
      <c r="F88" s="4" t="s">
        <v>149</v>
      </c>
      <c r="G88" s="89">
        <v>1564</v>
      </c>
      <c r="H88" s="90">
        <v>0.61189000000000004</v>
      </c>
      <c r="I88" s="90">
        <v>0.99376900000000001</v>
      </c>
      <c r="J88" s="21"/>
      <c r="T88" s="73"/>
    </row>
    <row r="89" spans="1:20" x14ac:dyDescent="0.25">
      <c r="A89" s="4" t="s">
        <v>309</v>
      </c>
      <c r="B89" s="4" t="s">
        <v>284</v>
      </c>
      <c r="C89" s="4" t="s">
        <v>349</v>
      </c>
      <c r="D89" s="6" t="s">
        <v>254</v>
      </c>
      <c r="E89" s="4" t="s">
        <v>185</v>
      </c>
      <c r="F89" s="4" t="s">
        <v>186</v>
      </c>
      <c r="G89" s="89">
        <v>679</v>
      </c>
      <c r="H89" s="90">
        <v>0.77466999999999997</v>
      </c>
      <c r="I89" s="90">
        <v>0.99621199999999999</v>
      </c>
      <c r="J89" s="21"/>
      <c r="T89" s="73"/>
    </row>
    <row r="90" spans="1:20" x14ac:dyDescent="0.25">
      <c r="A90" s="4" t="s">
        <v>309</v>
      </c>
      <c r="B90" s="4" t="s">
        <v>284</v>
      </c>
      <c r="C90" s="4" t="s">
        <v>349</v>
      </c>
      <c r="D90" s="6" t="s">
        <v>254</v>
      </c>
      <c r="E90" s="4" t="s">
        <v>203</v>
      </c>
      <c r="F90" s="4" t="s">
        <v>204</v>
      </c>
      <c r="G90" s="89">
        <v>1232</v>
      </c>
      <c r="H90" s="90">
        <v>0.55601</v>
      </c>
      <c r="I90" s="90">
        <v>0.99419400000000002</v>
      </c>
      <c r="J90" s="21"/>
      <c r="T90" s="73"/>
    </row>
    <row r="91" spans="1:20" x14ac:dyDescent="0.25">
      <c r="A91" s="4" t="s">
        <v>309</v>
      </c>
      <c r="B91" s="4" t="s">
        <v>284</v>
      </c>
      <c r="C91" s="4" t="s">
        <v>350</v>
      </c>
      <c r="D91" s="4" t="s">
        <v>274</v>
      </c>
      <c r="E91" s="34" t="s">
        <v>350</v>
      </c>
      <c r="F91" s="34" t="s">
        <v>274</v>
      </c>
      <c r="G91" s="93">
        <v>6649</v>
      </c>
      <c r="H91" s="94">
        <v>0.67920000000000003</v>
      </c>
      <c r="I91" s="94">
        <v>0.98710399999999998</v>
      </c>
      <c r="J91" s="21"/>
      <c r="T91" s="73"/>
    </row>
    <row r="92" spans="1:20" x14ac:dyDescent="0.25">
      <c r="A92" s="4" t="s">
        <v>309</v>
      </c>
      <c r="B92" s="4" t="s">
        <v>284</v>
      </c>
      <c r="C92" s="4" t="s">
        <v>350</v>
      </c>
      <c r="D92" s="4" t="s">
        <v>274</v>
      </c>
      <c r="E92" s="4" t="s">
        <v>71</v>
      </c>
      <c r="F92" s="4" t="s">
        <v>72</v>
      </c>
      <c r="G92" s="89">
        <v>1768</v>
      </c>
      <c r="H92" s="90">
        <v>0.81560999999999995</v>
      </c>
      <c r="I92" s="90">
        <v>1</v>
      </c>
      <c r="J92" s="21"/>
      <c r="T92" s="73"/>
    </row>
    <row r="93" spans="1:20" x14ac:dyDescent="0.25">
      <c r="A93" s="4" t="s">
        <v>309</v>
      </c>
      <c r="B93" s="4" t="s">
        <v>284</v>
      </c>
      <c r="C93" s="4" t="s">
        <v>350</v>
      </c>
      <c r="D93" s="4" t="s">
        <v>274</v>
      </c>
      <c r="E93" s="4" t="s">
        <v>122</v>
      </c>
      <c r="F93" s="4" t="s">
        <v>123</v>
      </c>
      <c r="G93" s="89">
        <v>2276</v>
      </c>
      <c r="H93" s="90">
        <v>0.51141999999999999</v>
      </c>
      <c r="I93" s="90">
        <v>0.98895500000000003</v>
      </c>
      <c r="J93" s="21"/>
      <c r="T93" s="73"/>
    </row>
    <row r="94" spans="1:20" x14ac:dyDescent="0.25">
      <c r="A94" s="4" t="s">
        <v>309</v>
      </c>
      <c r="B94" s="4" t="s">
        <v>284</v>
      </c>
      <c r="C94" s="4" t="s">
        <v>350</v>
      </c>
      <c r="D94" s="4" t="s">
        <v>274</v>
      </c>
      <c r="E94" s="4" t="s">
        <v>154</v>
      </c>
      <c r="F94" s="4" t="s">
        <v>155</v>
      </c>
      <c r="G94" s="89">
        <v>818</v>
      </c>
      <c r="H94" s="90">
        <v>0.38263999999999998</v>
      </c>
      <c r="I94" s="90">
        <v>0.975078</v>
      </c>
      <c r="J94" s="21"/>
      <c r="T94" s="73"/>
    </row>
    <row r="95" spans="1:20" x14ac:dyDescent="0.25">
      <c r="A95" s="4" t="s">
        <v>309</v>
      </c>
      <c r="B95" s="4" t="s">
        <v>284</v>
      </c>
      <c r="C95" s="4" t="s">
        <v>350</v>
      </c>
      <c r="D95" s="4" t="s">
        <v>274</v>
      </c>
      <c r="E95" s="4" t="s">
        <v>156</v>
      </c>
      <c r="F95" s="4" t="s">
        <v>157</v>
      </c>
      <c r="G95" s="89">
        <v>451</v>
      </c>
      <c r="H95" s="90">
        <v>0.89356999999999998</v>
      </c>
      <c r="I95" s="90">
        <v>0.978155</v>
      </c>
      <c r="J95" s="21"/>
      <c r="T95" s="73"/>
    </row>
    <row r="96" spans="1:20" x14ac:dyDescent="0.25">
      <c r="A96" s="4" t="s">
        <v>309</v>
      </c>
      <c r="B96" s="4" t="s">
        <v>284</v>
      </c>
      <c r="C96" s="4" t="s">
        <v>350</v>
      </c>
      <c r="D96" s="4" t="s">
        <v>274</v>
      </c>
      <c r="E96" s="4" t="s">
        <v>164</v>
      </c>
      <c r="F96" s="4" t="s">
        <v>165</v>
      </c>
      <c r="G96" s="89">
        <v>1336</v>
      </c>
      <c r="H96" s="90">
        <v>0.89371</v>
      </c>
      <c r="I96" s="90">
        <v>0.97628800000000004</v>
      </c>
      <c r="J96" s="21"/>
      <c r="T96" s="73"/>
    </row>
    <row r="97" spans="1:20" x14ac:dyDescent="0.25">
      <c r="A97" s="4" t="s">
        <v>309</v>
      </c>
      <c r="B97" s="4" t="s">
        <v>284</v>
      </c>
      <c r="C97" s="4" t="s">
        <v>351</v>
      </c>
      <c r="D97" s="6" t="s">
        <v>256</v>
      </c>
      <c r="E97" s="34" t="s">
        <v>351</v>
      </c>
      <c r="F97" s="34" t="s">
        <v>256</v>
      </c>
      <c r="G97" s="93">
        <v>3010</v>
      </c>
      <c r="H97" s="94">
        <v>0.73023000000000005</v>
      </c>
      <c r="I97" s="94">
        <v>0.99277300000000002</v>
      </c>
      <c r="J97" s="21"/>
      <c r="T97" s="73"/>
    </row>
    <row r="98" spans="1:20" x14ac:dyDescent="0.25">
      <c r="A98" s="4" t="s">
        <v>309</v>
      </c>
      <c r="B98" s="4" t="s">
        <v>284</v>
      </c>
      <c r="C98" s="4" t="s">
        <v>351</v>
      </c>
      <c r="D98" s="6" t="s">
        <v>256</v>
      </c>
      <c r="E98" s="4" t="s">
        <v>75</v>
      </c>
      <c r="F98" s="4" t="s">
        <v>76</v>
      </c>
      <c r="G98" s="89">
        <v>600</v>
      </c>
      <c r="H98" s="90">
        <v>0.75166999999999995</v>
      </c>
      <c r="I98" s="90">
        <v>1</v>
      </c>
      <c r="J98" s="21"/>
      <c r="T98" s="73"/>
    </row>
    <row r="99" spans="1:20" x14ac:dyDescent="0.25">
      <c r="A99" s="4" t="s">
        <v>309</v>
      </c>
      <c r="B99" s="4" t="s">
        <v>284</v>
      </c>
      <c r="C99" s="4" t="s">
        <v>351</v>
      </c>
      <c r="D99" s="6" t="s">
        <v>256</v>
      </c>
      <c r="E99" s="4" t="s">
        <v>90</v>
      </c>
      <c r="F99" s="4" t="s">
        <v>91</v>
      </c>
      <c r="G99" s="89">
        <v>1821</v>
      </c>
      <c r="H99" s="90">
        <v>0.68479000000000001</v>
      </c>
      <c r="I99" s="90">
        <v>0.99362499999999998</v>
      </c>
      <c r="J99" s="21"/>
      <c r="T99" s="73"/>
    </row>
    <row r="100" spans="1:20" x14ac:dyDescent="0.25">
      <c r="A100" s="4" t="s">
        <v>309</v>
      </c>
      <c r="B100" s="4" t="s">
        <v>284</v>
      </c>
      <c r="C100" s="4" t="s">
        <v>351</v>
      </c>
      <c r="D100" s="6" t="s">
        <v>256</v>
      </c>
      <c r="E100" s="4" t="s">
        <v>98</v>
      </c>
      <c r="F100" s="4" t="s">
        <v>99</v>
      </c>
      <c r="G100" s="89">
        <v>589</v>
      </c>
      <c r="H100" s="90">
        <v>0.84889999999999999</v>
      </c>
      <c r="I100" s="90">
        <v>0.98425200000000002</v>
      </c>
      <c r="J100" s="21"/>
      <c r="T100" s="73"/>
    </row>
    <row r="101" spans="1:20" x14ac:dyDescent="0.25">
      <c r="A101" s="4" t="s">
        <v>309</v>
      </c>
      <c r="B101" s="4" t="s">
        <v>284</v>
      </c>
      <c r="C101" s="4" t="s">
        <v>352</v>
      </c>
      <c r="D101" s="6" t="s">
        <v>258</v>
      </c>
      <c r="E101" s="34" t="s">
        <v>352</v>
      </c>
      <c r="F101" s="34" t="s">
        <v>258</v>
      </c>
      <c r="G101" s="93">
        <v>4078</v>
      </c>
      <c r="H101" s="94">
        <v>0.89822999999999997</v>
      </c>
      <c r="I101" s="94">
        <v>0.99673500000000004</v>
      </c>
      <c r="J101" s="21"/>
      <c r="T101" s="73"/>
    </row>
    <row r="102" spans="1:20" x14ac:dyDescent="0.25">
      <c r="A102" s="4" t="s">
        <v>309</v>
      </c>
      <c r="B102" s="4" t="s">
        <v>284</v>
      </c>
      <c r="C102" s="4" t="s">
        <v>352</v>
      </c>
      <c r="D102" s="6" t="s">
        <v>258</v>
      </c>
      <c r="E102" s="4" t="s">
        <v>20</v>
      </c>
      <c r="F102" s="4" t="s">
        <v>21</v>
      </c>
      <c r="G102" s="89">
        <v>568</v>
      </c>
      <c r="H102" s="90">
        <v>0.96126999999999996</v>
      </c>
      <c r="I102" s="90">
        <v>0.99453599999999998</v>
      </c>
      <c r="J102" s="21"/>
      <c r="T102" s="73"/>
    </row>
    <row r="103" spans="1:20" x14ac:dyDescent="0.25">
      <c r="A103" s="4" t="s">
        <v>309</v>
      </c>
      <c r="B103" s="4" t="s">
        <v>284</v>
      </c>
      <c r="C103" s="4" t="s">
        <v>352</v>
      </c>
      <c r="D103" s="6" t="s">
        <v>258</v>
      </c>
      <c r="E103" s="4" t="s">
        <v>40</v>
      </c>
      <c r="F103" s="4" t="s">
        <v>41</v>
      </c>
      <c r="G103" s="89">
        <v>841</v>
      </c>
      <c r="H103" s="90">
        <v>0.90488000000000002</v>
      </c>
      <c r="I103" s="90">
        <v>0.99607299999999999</v>
      </c>
      <c r="J103" s="21"/>
      <c r="T103" s="73"/>
    </row>
    <row r="104" spans="1:20" x14ac:dyDescent="0.25">
      <c r="A104" s="4" t="s">
        <v>309</v>
      </c>
      <c r="B104" s="4" t="s">
        <v>284</v>
      </c>
      <c r="C104" s="4" t="s">
        <v>352</v>
      </c>
      <c r="D104" s="6" t="s">
        <v>258</v>
      </c>
      <c r="E104" s="4" t="s">
        <v>49</v>
      </c>
      <c r="F104" s="4" t="s">
        <v>50</v>
      </c>
      <c r="G104" s="89">
        <v>949</v>
      </c>
      <c r="H104" s="90">
        <v>0.79662999999999995</v>
      </c>
      <c r="I104" s="90">
        <v>0.99473699999999998</v>
      </c>
      <c r="J104" s="21"/>
      <c r="T104" s="73"/>
    </row>
    <row r="105" spans="1:20" x14ac:dyDescent="0.25">
      <c r="A105" s="4" t="s">
        <v>309</v>
      </c>
      <c r="B105" s="4" t="s">
        <v>284</v>
      </c>
      <c r="C105" s="4" t="s">
        <v>352</v>
      </c>
      <c r="D105" s="6" t="s">
        <v>258</v>
      </c>
      <c r="E105" s="4" t="s">
        <v>181</v>
      </c>
      <c r="F105" s="4" t="s">
        <v>235</v>
      </c>
      <c r="G105" s="89">
        <v>597</v>
      </c>
      <c r="H105" s="90">
        <v>0.91625000000000001</v>
      </c>
      <c r="I105" s="90">
        <v>1</v>
      </c>
      <c r="J105" s="21"/>
      <c r="T105" s="73"/>
    </row>
    <row r="106" spans="1:20" x14ac:dyDescent="0.25">
      <c r="A106" s="4" t="s">
        <v>309</v>
      </c>
      <c r="B106" s="4" t="s">
        <v>284</v>
      </c>
      <c r="C106" s="4" t="s">
        <v>352</v>
      </c>
      <c r="D106" s="6" t="s">
        <v>258</v>
      </c>
      <c r="E106" s="4" t="s">
        <v>160</v>
      </c>
      <c r="F106" s="4" t="s">
        <v>161</v>
      </c>
      <c r="G106" s="89">
        <v>1123</v>
      </c>
      <c r="H106" s="90">
        <v>0.93767</v>
      </c>
      <c r="I106" s="90">
        <v>0.99810399999999999</v>
      </c>
      <c r="J106" s="21"/>
      <c r="T106" s="73"/>
    </row>
    <row r="107" spans="1:20" x14ac:dyDescent="0.25">
      <c r="A107" s="4" t="s">
        <v>309</v>
      </c>
      <c r="B107" s="4" t="s">
        <v>284</v>
      </c>
      <c r="C107" s="4" t="s">
        <v>353</v>
      </c>
      <c r="D107" s="6" t="s">
        <v>253</v>
      </c>
      <c r="E107" s="34" t="s">
        <v>353</v>
      </c>
      <c r="F107" s="34" t="s">
        <v>253</v>
      </c>
      <c r="G107" s="93">
        <v>8718</v>
      </c>
      <c r="H107" s="94">
        <v>0.66666999999999998</v>
      </c>
      <c r="I107" s="94">
        <v>0.98092800000000002</v>
      </c>
      <c r="J107" s="21"/>
      <c r="T107" s="73"/>
    </row>
    <row r="108" spans="1:20" x14ac:dyDescent="0.25">
      <c r="A108" s="4" t="s">
        <v>309</v>
      </c>
      <c r="B108" s="4" t="s">
        <v>284</v>
      </c>
      <c r="C108" s="4" t="s">
        <v>353</v>
      </c>
      <c r="D108" s="6" t="s">
        <v>253</v>
      </c>
      <c r="E108" s="4" t="s">
        <v>16</v>
      </c>
      <c r="F108" s="4" t="s">
        <v>17</v>
      </c>
      <c r="G108" s="89">
        <v>801</v>
      </c>
      <c r="H108" s="90">
        <v>0.65668000000000004</v>
      </c>
      <c r="I108" s="90">
        <v>0.95636399999999999</v>
      </c>
      <c r="J108" s="21"/>
      <c r="T108" s="73"/>
    </row>
    <row r="109" spans="1:20" x14ac:dyDescent="0.25">
      <c r="A109" s="4" t="s">
        <v>309</v>
      </c>
      <c r="B109" s="4" t="s">
        <v>284</v>
      </c>
      <c r="C109" s="4" t="s">
        <v>353</v>
      </c>
      <c r="D109" s="6" t="s">
        <v>253</v>
      </c>
      <c r="E109" s="4" t="s">
        <v>61</v>
      </c>
      <c r="F109" s="4" t="s">
        <v>62</v>
      </c>
      <c r="G109" s="89">
        <v>754</v>
      </c>
      <c r="H109" s="90">
        <v>0.73341999999999996</v>
      </c>
      <c r="I109" s="90">
        <v>0.97876099999999999</v>
      </c>
      <c r="J109" s="21"/>
      <c r="T109" s="73"/>
    </row>
    <row r="110" spans="1:20" x14ac:dyDescent="0.25">
      <c r="A110" s="4" t="s">
        <v>309</v>
      </c>
      <c r="B110" s="4" t="s">
        <v>284</v>
      </c>
      <c r="C110" s="4" t="s">
        <v>353</v>
      </c>
      <c r="D110" s="6" t="s">
        <v>253</v>
      </c>
      <c r="E110" s="4" t="s">
        <v>65</v>
      </c>
      <c r="F110" s="4" t="s">
        <v>66</v>
      </c>
      <c r="G110" s="89">
        <v>1635</v>
      </c>
      <c r="H110" s="90">
        <v>0.80488999999999999</v>
      </c>
      <c r="I110" s="90">
        <v>0.99320799999999998</v>
      </c>
      <c r="J110" s="21"/>
      <c r="T110" s="73"/>
    </row>
    <row r="111" spans="1:20" x14ac:dyDescent="0.25">
      <c r="A111" s="4" t="s">
        <v>309</v>
      </c>
      <c r="B111" s="4" t="s">
        <v>284</v>
      </c>
      <c r="C111" s="4" t="s">
        <v>353</v>
      </c>
      <c r="D111" s="6" t="s">
        <v>253</v>
      </c>
      <c r="E111" s="4" t="s">
        <v>152</v>
      </c>
      <c r="F111" s="4" t="s">
        <v>153</v>
      </c>
      <c r="G111" s="89">
        <v>1454</v>
      </c>
      <c r="H111" s="90">
        <v>0.43329000000000001</v>
      </c>
      <c r="I111" s="90">
        <v>0.99369099999999999</v>
      </c>
      <c r="J111" s="21"/>
      <c r="T111" s="73"/>
    </row>
    <row r="112" spans="1:20" x14ac:dyDescent="0.25">
      <c r="A112" s="4" t="s">
        <v>309</v>
      </c>
      <c r="B112" s="4" t="s">
        <v>284</v>
      </c>
      <c r="C112" s="4" t="s">
        <v>353</v>
      </c>
      <c r="D112" s="6" t="s">
        <v>253</v>
      </c>
      <c r="E112" s="4" t="s">
        <v>172</v>
      </c>
      <c r="F112" s="4" t="s">
        <v>173</v>
      </c>
      <c r="G112" s="89">
        <v>823</v>
      </c>
      <c r="H112" s="90">
        <v>0.74604999999999999</v>
      </c>
      <c r="I112" s="90">
        <v>0.92192200000000002</v>
      </c>
      <c r="J112" s="21"/>
      <c r="T112" s="73"/>
    </row>
    <row r="113" spans="1:20" x14ac:dyDescent="0.25">
      <c r="A113" s="4" t="s">
        <v>309</v>
      </c>
      <c r="B113" s="4" t="s">
        <v>284</v>
      </c>
      <c r="C113" s="4" t="s">
        <v>353</v>
      </c>
      <c r="D113" s="6" t="s">
        <v>253</v>
      </c>
      <c r="E113" s="4" t="s">
        <v>205</v>
      </c>
      <c r="F113" s="4" t="s">
        <v>206</v>
      </c>
      <c r="G113" s="89">
        <v>3251</v>
      </c>
      <c r="H113" s="90">
        <v>0.66840999999999995</v>
      </c>
      <c r="I113" s="90">
        <v>0.99450799999999995</v>
      </c>
      <c r="J113" s="21"/>
      <c r="T113" s="73"/>
    </row>
    <row r="114" spans="1:20" x14ac:dyDescent="0.25">
      <c r="A114" s="4" t="s">
        <v>309</v>
      </c>
      <c r="B114" s="4" t="s">
        <v>284</v>
      </c>
      <c r="C114" s="4" t="s">
        <v>354</v>
      </c>
      <c r="D114" s="6" t="s">
        <v>257</v>
      </c>
      <c r="E114" s="34" t="s">
        <v>354</v>
      </c>
      <c r="F114" s="34" t="s">
        <v>257</v>
      </c>
      <c r="G114" s="93">
        <v>4998</v>
      </c>
      <c r="H114" s="94">
        <v>0.80632000000000004</v>
      </c>
      <c r="I114" s="94">
        <v>0.98653599999999997</v>
      </c>
      <c r="J114" s="21"/>
      <c r="T114" s="73"/>
    </row>
    <row r="115" spans="1:20" x14ac:dyDescent="0.25">
      <c r="A115" s="4" t="s">
        <v>309</v>
      </c>
      <c r="B115" s="4" t="s">
        <v>284</v>
      </c>
      <c r="C115" s="4" t="s">
        <v>354</v>
      </c>
      <c r="D115" s="6" t="s">
        <v>257</v>
      </c>
      <c r="E115" s="4" t="s">
        <v>32</v>
      </c>
      <c r="F115" s="4" t="s">
        <v>33</v>
      </c>
      <c r="G115" s="89">
        <v>1194</v>
      </c>
      <c r="H115" s="90">
        <v>0.88693</v>
      </c>
      <c r="I115" s="90">
        <v>1</v>
      </c>
      <c r="J115" s="21"/>
      <c r="T115" s="73"/>
    </row>
    <row r="116" spans="1:20" x14ac:dyDescent="0.25">
      <c r="A116" s="4" t="s">
        <v>309</v>
      </c>
      <c r="B116" s="4" t="s">
        <v>284</v>
      </c>
      <c r="C116" s="4" t="s">
        <v>354</v>
      </c>
      <c r="D116" s="6" t="s">
        <v>257</v>
      </c>
      <c r="E116" s="4" t="s">
        <v>73</v>
      </c>
      <c r="F116" s="4" t="s">
        <v>74</v>
      </c>
      <c r="G116" s="89">
        <v>1169</v>
      </c>
      <c r="H116" s="90">
        <v>0.65268999999999999</v>
      </c>
      <c r="I116" s="90">
        <v>0.98706300000000002</v>
      </c>
      <c r="J116" s="21"/>
      <c r="T116" s="73"/>
    </row>
    <row r="117" spans="1:20" x14ac:dyDescent="0.25">
      <c r="A117" s="4" t="s">
        <v>309</v>
      </c>
      <c r="B117" s="4" t="s">
        <v>284</v>
      </c>
      <c r="C117" s="4" t="s">
        <v>354</v>
      </c>
      <c r="D117" s="6" t="s">
        <v>257</v>
      </c>
      <c r="E117" s="4" t="s">
        <v>140</v>
      </c>
      <c r="F117" s="4" t="s">
        <v>141</v>
      </c>
      <c r="G117" s="89">
        <v>1712</v>
      </c>
      <c r="H117" s="90">
        <v>0.84638000000000002</v>
      </c>
      <c r="I117" s="90">
        <v>0.99178599999999995</v>
      </c>
      <c r="J117" s="21"/>
      <c r="T117" s="73"/>
    </row>
    <row r="118" spans="1:20" x14ac:dyDescent="0.25">
      <c r="A118" s="4" t="s">
        <v>309</v>
      </c>
      <c r="B118" s="4" t="s">
        <v>284</v>
      </c>
      <c r="C118" s="4" t="s">
        <v>354</v>
      </c>
      <c r="D118" s="6" t="s">
        <v>257</v>
      </c>
      <c r="E118" s="4" t="s">
        <v>144</v>
      </c>
      <c r="F118" s="4" t="s">
        <v>145</v>
      </c>
      <c r="G118" s="89">
        <v>923</v>
      </c>
      <c r="H118" s="90">
        <v>0.82232000000000005</v>
      </c>
      <c r="I118" s="90">
        <v>0.95833299999999999</v>
      </c>
      <c r="J118" s="21"/>
      <c r="T118" s="73"/>
    </row>
    <row r="119" spans="1:20" x14ac:dyDescent="0.25">
      <c r="A119" s="4" t="s">
        <v>309</v>
      </c>
      <c r="B119" s="4" t="s">
        <v>284</v>
      </c>
      <c r="C119" s="4" t="s">
        <v>355</v>
      </c>
      <c r="D119" s="6" t="s">
        <v>251</v>
      </c>
      <c r="E119" s="34" t="s">
        <v>355</v>
      </c>
      <c r="F119" s="34" t="s">
        <v>251</v>
      </c>
      <c r="G119" s="93">
        <v>6631</v>
      </c>
      <c r="H119" s="94">
        <v>0.73292000000000002</v>
      </c>
      <c r="I119" s="94">
        <v>0.99082599999999998</v>
      </c>
      <c r="J119" s="21"/>
      <c r="T119" s="73"/>
    </row>
    <row r="120" spans="1:20" x14ac:dyDescent="0.25">
      <c r="A120" s="4" t="s">
        <v>309</v>
      </c>
      <c r="B120" s="4" t="s">
        <v>284</v>
      </c>
      <c r="C120" s="4" t="s">
        <v>355</v>
      </c>
      <c r="D120" s="6" t="s">
        <v>251</v>
      </c>
      <c r="E120" s="4" t="s">
        <v>51</v>
      </c>
      <c r="F120" s="4" t="s">
        <v>52</v>
      </c>
      <c r="G120" s="89">
        <v>371</v>
      </c>
      <c r="H120" s="90">
        <v>0.91374999999999995</v>
      </c>
      <c r="I120" s="90">
        <v>0.94166700000000003</v>
      </c>
      <c r="J120" s="21"/>
      <c r="T120" s="73"/>
    </row>
    <row r="121" spans="1:20" x14ac:dyDescent="0.25">
      <c r="A121" s="4" t="s">
        <v>309</v>
      </c>
      <c r="B121" s="4" t="s">
        <v>284</v>
      </c>
      <c r="C121" s="4" t="s">
        <v>355</v>
      </c>
      <c r="D121" s="6" t="s">
        <v>251</v>
      </c>
      <c r="E121" s="4" t="s">
        <v>77</v>
      </c>
      <c r="F121" s="4" t="s">
        <v>78</v>
      </c>
      <c r="G121" s="89">
        <v>1311</v>
      </c>
      <c r="H121" s="90">
        <v>0.80930999999999997</v>
      </c>
      <c r="I121" s="90">
        <v>0.99531000000000003</v>
      </c>
      <c r="J121" s="21"/>
      <c r="T121" s="73"/>
    </row>
    <row r="122" spans="1:20" x14ac:dyDescent="0.25">
      <c r="A122" s="4" t="s">
        <v>309</v>
      </c>
      <c r="B122" s="4" t="s">
        <v>284</v>
      </c>
      <c r="C122" s="4" t="s">
        <v>355</v>
      </c>
      <c r="D122" s="6" t="s">
        <v>251</v>
      </c>
      <c r="E122" s="4" t="s">
        <v>85</v>
      </c>
      <c r="F122" s="4" t="s">
        <v>231</v>
      </c>
      <c r="G122" s="89">
        <v>443</v>
      </c>
      <c r="H122" s="90">
        <v>0.95711000000000002</v>
      </c>
      <c r="I122" s="90">
        <v>1</v>
      </c>
      <c r="J122" s="21"/>
      <c r="T122" s="73"/>
    </row>
    <row r="123" spans="1:20" x14ac:dyDescent="0.25">
      <c r="A123" s="4" t="s">
        <v>309</v>
      </c>
      <c r="B123" s="4" t="s">
        <v>284</v>
      </c>
      <c r="C123" s="4" t="s">
        <v>355</v>
      </c>
      <c r="D123" s="6" t="s">
        <v>251</v>
      </c>
      <c r="E123" s="4" t="s">
        <v>142</v>
      </c>
      <c r="F123" s="4" t="s">
        <v>143</v>
      </c>
      <c r="G123" s="89">
        <v>1423</v>
      </c>
      <c r="H123" s="90">
        <v>0.68025000000000002</v>
      </c>
      <c r="I123" s="90">
        <v>1</v>
      </c>
      <c r="J123" s="21"/>
      <c r="T123" s="73"/>
    </row>
    <row r="124" spans="1:20" x14ac:dyDescent="0.25">
      <c r="A124" s="4" t="s">
        <v>309</v>
      </c>
      <c r="B124" s="4" t="s">
        <v>284</v>
      </c>
      <c r="C124" s="4" t="s">
        <v>355</v>
      </c>
      <c r="D124" s="6" t="s">
        <v>251</v>
      </c>
      <c r="E124" s="4" t="s">
        <v>191</v>
      </c>
      <c r="F124" s="4" t="s">
        <v>192</v>
      </c>
      <c r="G124" s="89">
        <v>1269</v>
      </c>
      <c r="H124" s="90">
        <v>0.92356000000000005</v>
      </c>
      <c r="I124" s="90">
        <v>0.99490699999999999</v>
      </c>
      <c r="J124" s="21"/>
      <c r="T124" s="73"/>
    </row>
    <row r="125" spans="1:20" x14ac:dyDescent="0.25">
      <c r="A125" s="4" t="s">
        <v>309</v>
      </c>
      <c r="B125" s="4" t="s">
        <v>284</v>
      </c>
      <c r="C125" s="4" t="s">
        <v>355</v>
      </c>
      <c r="D125" s="6" t="s">
        <v>251</v>
      </c>
      <c r="E125" s="4" t="s">
        <v>197</v>
      </c>
      <c r="F125" s="4" t="s">
        <v>198</v>
      </c>
      <c r="G125" s="89">
        <v>1814</v>
      </c>
      <c r="H125" s="90">
        <v>0.49393999999999999</v>
      </c>
      <c r="I125" s="90">
        <v>0.98569899999999999</v>
      </c>
      <c r="J125" s="21"/>
      <c r="T125" s="73"/>
    </row>
    <row r="126" spans="1:20" x14ac:dyDescent="0.25">
      <c r="A126" s="4" t="s">
        <v>309</v>
      </c>
      <c r="B126" s="4" t="s">
        <v>284</v>
      </c>
      <c r="C126" s="4" t="s">
        <v>356</v>
      </c>
      <c r="D126" s="6" t="s">
        <v>357</v>
      </c>
      <c r="E126" s="34" t="s">
        <v>356</v>
      </c>
      <c r="F126" s="34" t="s">
        <v>357</v>
      </c>
      <c r="G126" s="93">
        <v>6625</v>
      </c>
      <c r="H126" s="94">
        <v>0.47592000000000001</v>
      </c>
      <c r="I126" s="94">
        <v>0.98592900000000006</v>
      </c>
      <c r="J126" s="21"/>
      <c r="T126" s="73"/>
    </row>
    <row r="127" spans="1:20" x14ac:dyDescent="0.25">
      <c r="A127" s="4" t="s">
        <v>309</v>
      </c>
      <c r="B127" s="4" t="s">
        <v>284</v>
      </c>
      <c r="C127" s="4" t="s">
        <v>356</v>
      </c>
      <c r="D127" s="6" t="s">
        <v>357</v>
      </c>
      <c r="E127" s="4" t="s">
        <v>38</v>
      </c>
      <c r="F127" s="4" t="s">
        <v>39</v>
      </c>
      <c r="G127" s="89">
        <v>411</v>
      </c>
      <c r="H127" s="90">
        <v>0.61556999999999995</v>
      </c>
      <c r="I127" s="90">
        <v>0.99606300000000003</v>
      </c>
      <c r="J127" s="21"/>
      <c r="T127" s="73"/>
    </row>
    <row r="128" spans="1:20" x14ac:dyDescent="0.25">
      <c r="A128" s="4" t="s">
        <v>309</v>
      </c>
      <c r="B128" s="4" t="s">
        <v>284</v>
      </c>
      <c r="C128" s="4" t="s">
        <v>356</v>
      </c>
      <c r="D128" s="6" t="s">
        <v>357</v>
      </c>
      <c r="E128" s="4" t="s">
        <v>45</v>
      </c>
      <c r="F128" s="4" t="s">
        <v>46</v>
      </c>
      <c r="G128" s="89">
        <v>358</v>
      </c>
      <c r="H128" s="90">
        <v>0.82401999999999997</v>
      </c>
      <c r="I128" s="90">
        <v>0.986622</v>
      </c>
      <c r="J128" s="21"/>
      <c r="T128" s="73"/>
    </row>
    <row r="129" spans="1:20" x14ac:dyDescent="0.25">
      <c r="A129" s="4" t="s">
        <v>309</v>
      </c>
      <c r="B129" s="4" t="s">
        <v>284</v>
      </c>
      <c r="C129" s="4" t="s">
        <v>356</v>
      </c>
      <c r="D129" s="6" t="s">
        <v>357</v>
      </c>
      <c r="E129" s="4" t="s">
        <v>177</v>
      </c>
      <c r="F129" s="4" t="s">
        <v>230</v>
      </c>
      <c r="G129" s="89">
        <v>336</v>
      </c>
      <c r="H129" s="90">
        <v>0.65476000000000001</v>
      </c>
      <c r="I129" s="90">
        <v>0.995475</v>
      </c>
      <c r="J129" s="21"/>
      <c r="T129" s="73"/>
    </row>
    <row r="130" spans="1:20" x14ac:dyDescent="0.25">
      <c r="A130" s="4" t="s">
        <v>309</v>
      </c>
      <c r="B130" s="4" t="s">
        <v>284</v>
      </c>
      <c r="C130" s="4" t="s">
        <v>356</v>
      </c>
      <c r="D130" s="6" t="s">
        <v>357</v>
      </c>
      <c r="E130" s="4" t="s">
        <v>83</v>
      </c>
      <c r="F130" s="4" t="s">
        <v>84</v>
      </c>
      <c r="G130" s="89">
        <v>1536</v>
      </c>
      <c r="H130" s="90">
        <v>0.71679999999999999</v>
      </c>
      <c r="I130" s="90">
        <v>0.99818700000000005</v>
      </c>
      <c r="J130" s="21"/>
      <c r="T130" s="73"/>
    </row>
    <row r="131" spans="1:20" x14ac:dyDescent="0.25">
      <c r="A131" s="4" t="s">
        <v>309</v>
      </c>
      <c r="B131" s="4" t="s">
        <v>284</v>
      </c>
      <c r="C131" s="4" t="s">
        <v>356</v>
      </c>
      <c r="D131" s="6" t="s">
        <v>357</v>
      </c>
      <c r="E131" s="4" t="s">
        <v>92</v>
      </c>
      <c r="F131" s="4" t="s">
        <v>93</v>
      </c>
      <c r="G131" s="89">
        <v>549</v>
      </c>
      <c r="H131" s="90">
        <v>0.78142</v>
      </c>
      <c r="I131" s="90">
        <v>0.99536000000000002</v>
      </c>
      <c r="J131" s="21"/>
      <c r="T131" s="73"/>
    </row>
    <row r="132" spans="1:20" x14ac:dyDescent="0.25">
      <c r="A132" s="4" t="s">
        <v>309</v>
      </c>
      <c r="B132" s="4" t="s">
        <v>284</v>
      </c>
      <c r="C132" s="4" t="s">
        <v>356</v>
      </c>
      <c r="D132" s="6" t="s">
        <v>357</v>
      </c>
      <c r="E132" s="4" t="s">
        <v>102</v>
      </c>
      <c r="F132" s="4" t="s">
        <v>103</v>
      </c>
      <c r="G132" s="89">
        <v>849</v>
      </c>
      <c r="H132" s="90">
        <v>0.73851999999999995</v>
      </c>
      <c r="I132" s="90">
        <v>0.95144200000000001</v>
      </c>
      <c r="J132" s="21"/>
      <c r="T132" s="73"/>
    </row>
    <row r="133" spans="1:20" x14ac:dyDescent="0.25">
      <c r="A133" s="4" t="s">
        <v>309</v>
      </c>
      <c r="B133" s="4" t="s">
        <v>284</v>
      </c>
      <c r="C133" s="4" t="s">
        <v>356</v>
      </c>
      <c r="D133" s="6" t="s">
        <v>357</v>
      </c>
      <c r="E133" s="4" t="s">
        <v>182</v>
      </c>
      <c r="F133" s="4" t="s">
        <v>236</v>
      </c>
      <c r="G133" s="89">
        <v>1143</v>
      </c>
      <c r="H133" s="90">
        <v>1.6619999999999999E-2</v>
      </c>
      <c r="I133" s="90">
        <v>1</v>
      </c>
      <c r="J133" s="21"/>
      <c r="T133" s="73"/>
    </row>
    <row r="134" spans="1:20" x14ac:dyDescent="0.25">
      <c r="A134" s="4" t="s">
        <v>309</v>
      </c>
      <c r="B134" s="4" t="s">
        <v>284</v>
      </c>
      <c r="C134" s="4" t="s">
        <v>356</v>
      </c>
      <c r="D134" s="6" t="s">
        <v>357</v>
      </c>
      <c r="E134" s="4" t="s">
        <v>170</v>
      </c>
      <c r="F134" s="4" t="s">
        <v>171</v>
      </c>
      <c r="G134" s="89">
        <v>1443</v>
      </c>
      <c r="H134" s="90">
        <v>0.14484</v>
      </c>
      <c r="I134" s="90">
        <v>0.98584899999999998</v>
      </c>
      <c r="J134" s="21"/>
      <c r="T134" s="73"/>
    </row>
    <row r="135" spans="1:20" x14ac:dyDescent="0.25">
      <c r="A135" s="4" t="s">
        <v>309</v>
      </c>
      <c r="B135" s="4" t="s">
        <v>284</v>
      </c>
      <c r="C135" s="4" t="s">
        <v>358</v>
      </c>
      <c r="D135" s="6" t="s">
        <v>245</v>
      </c>
      <c r="E135" s="34" t="s">
        <v>358</v>
      </c>
      <c r="F135" s="34" t="s">
        <v>245</v>
      </c>
      <c r="G135" s="93">
        <v>12267</v>
      </c>
      <c r="H135" s="94">
        <v>0.83255999999999997</v>
      </c>
      <c r="I135" s="94">
        <v>0.99444999999999995</v>
      </c>
      <c r="J135" s="21"/>
      <c r="T135" s="73"/>
    </row>
    <row r="136" spans="1:20" x14ac:dyDescent="0.25">
      <c r="A136" s="4" t="s">
        <v>309</v>
      </c>
      <c r="B136" s="4" t="s">
        <v>284</v>
      </c>
      <c r="C136" s="4" t="s">
        <v>358</v>
      </c>
      <c r="D136" s="6" t="s">
        <v>245</v>
      </c>
      <c r="E136" s="4" t="s">
        <v>176</v>
      </c>
      <c r="F136" s="4" t="s">
        <v>229</v>
      </c>
      <c r="G136" s="89">
        <v>834</v>
      </c>
      <c r="H136" s="90">
        <v>0.747</v>
      </c>
      <c r="I136" s="90">
        <v>0.99361999999999995</v>
      </c>
      <c r="J136" s="21"/>
      <c r="T136" s="73"/>
    </row>
    <row r="137" spans="1:20" x14ac:dyDescent="0.25">
      <c r="A137" s="4" t="s">
        <v>309</v>
      </c>
      <c r="B137" s="4" t="s">
        <v>284</v>
      </c>
      <c r="C137" s="4" t="s">
        <v>358</v>
      </c>
      <c r="D137" s="6" t="s">
        <v>245</v>
      </c>
      <c r="E137" s="4" t="s">
        <v>69</v>
      </c>
      <c r="F137" s="4" t="s">
        <v>70</v>
      </c>
      <c r="G137" s="89">
        <v>382</v>
      </c>
      <c r="H137" s="90">
        <v>0.95287999999999995</v>
      </c>
      <c r="I137" s="90">
        <v>1</v>
      </c>
      <c r="J137" s="21"/>
      <c r="T137" s="73"/>
    </row>
    <row r="138" spans="1:20" x14ac:dyDescent="0.25">
      <c r="A138" s="4" t="s">
        <v>309</v>
      </c>
      <c r="B138" s="4" t="s">
        <v>284</v>
      </c>
      <c r="C138" s="4" t="s">
        <v>358</v>
      </c>
      <c r="D138" s="6" t="s">
        <v>245</v>
      </c>
      <c r="E138" s="4" t="s">
        <v>183</v>
      </c>
      <c r="F138" s="4" t="s">
        <v>237</v>
      </c>
      <c r="G138" s="89">
        <v>984</v>
      </c>
      <c r="H138" s="90">
        <v>0.80996000000000001</v>
      </c>
      <c r="I138" s="90">
        <v>0.98395100000000002</v>
      </c>
      <c r="J138" s="21"/>
      <c r="T138" s="73"/>
    </row>
    <row r="139" spans="1:20" x14ac:dyDescent="0.25">
      <c r="A139" s="4" t="s">
        <v>309</v>
      </c>
      <c r="B139" s="4" t="s">
        <v>284</v>
      </c>
      <c r="C139" s="4" t="s">
        <v>358</v>
      </c>
      <c r="D139" s="6" t="s">
        <v>245</v>
      </c>
      <c r="E139" s="4" t="s">
        <v>158</v>
      </c>
      <c r="F139" s="4" t="s">
        <v>159</v>
      </c>
      <c r="G139" s="89">
        <v>1093</v>
      </c>
      <c r="H139" s="90">
        <v>0.90485000000000004</v>
      </c>
      <c r="I139" s="90">
        <v>0.99899000000000004</v>
      </c>
      <c r="J139" s="21"/>
      <c r="T139" s="73"/>
    </row>
    <row r="140" spans="1:20" x14ac:dyDescent="0.25">
      <c r="A140" s="4" t="s">
        <v>309</v>
      </c>
      <c r="B140" s="4" t="s">
        <v>284</v>
      </c>
      <c r="C140" s="4" t="s">
        <v>358</v>
      </c>
      <c r="D140" s="6" t="s">
        <v>245</v>
      </c>
      <c r="E140" s="4" t="s">
        <v>184</v>
      </c>
      <c r="F140" s="4" t="s">
        <v>238</v>
      </c>
      <c r="G140" s="89">
        <v>1106</v>
      </c>
      <c r="H140" s="90">
        <v>0.94937000000000005</v>
      </c>
      <c r="I140" s="90">
        <v>1</v>
      </c>
      <c r="J140" s="21"/>
      <c r="T140" s="73"/>
    </row>
    <row r="141" spans="1:20" x14ac:dyDescent="0.25">
      <c r="A141" s="4" t="s">
        <v>309</v>
      </c>
      <c r="B141" s="4" t="s">
        <v>284</v>
      </c>
      <c r="C141" s="4" t="s">
        <v>358</v>
      </c>
      <c r="D141" s="6" t="s">
        <v>245</v>
      </c>
      <c r="E141" s="4" t="s">
        <v>168</v>
      </c>
      <c r="F141" s="4" t="s">
        <v>169</v>
      </c>
      <c r="G141" s="89">
        <v>748</v>
      </c>
      <c r="H141" s="90">
        <v>0.91844999999999999</v>
      </c>
      <c r="I141" s="90">
        <v>0.99709700000000001</v>
      </c>
      <c r="J141" s="21"/>
      <c r="T141" s="73"/>
    </row>
    <row r="142" spans="1:20" x14ac:dyDescent="0.25">
      <c r="A142" s="4" t="s">
        <v>309</v>
      </c>
      <c r="B142" s="4" t="s">
        <v>284</v>
      </c>
      <c r="C142" s="4" t="s">
        <v>358</v>
      </c>
      <c r="D142" s="6" t="s">
        <v>245</v>
      </c>
      <c r="E142" s="4" t="s">
        <v>193</v>
      </c>
      <c r="F142" s="4" t="s">
        <v>194</v>
      </c>
      <c r="G142" s="89">
        <v>2057</v>
      </c>
      <c r="H142" s="90">
        <v>0.61789000000000005</v>
      </c>
      <c r="I142" s="90">
        <v>1</v>
      </c>
      <c r="J142" s="21"/>
      <c r="T142" s="73"/>
    </row>
    <row r="143" spans="1:20" x14ac:dyDescent="0.25">
      <c r="A143" s="4" t="s">
        <v>309</v>
      </c>
      <c r="B143" s="4" t="s">
        <v>284</v>
      </c>
      <c r="C143" s="4" t="s">
        <v>358</v>
      </c>
      <c r="D143" s="6" t="s">
        <v>245</v>
      </c>
      <c r="E143" s="4" t="s">
        <v>195</v>
      </c>
      <c r="F143" s="4" t="s">
        <v>196</v>
      </c>
      <c r="G143" s="89">
        <v>963</v>
      </c>
      <c r="H143" s="90">
        <v>0.86189000000000004</v>
      </c>
      <c r="I143" s="90">
        <v>0.97189700000000001</v>
      </c>
      <c r="J143" s="21"/>
      <c r="T143" s="73"/>
    </row>
    <row r="144" spans="1:20" x14ac:dyDescent="0.25">
      <c r="A144" s="4" t="s">
        <v>309</v>
      </c>
      <c r="B144" s="4" t="s">
        <v>284</v>
      </c>
      <c r="C144" s="4" t="s">
        <v>358</v>
      </c>
      <c r="D144" s="6" t="s">
        <v>245</v>
      </c>
      <c r="E144" s="4" t="s">
        <v>202</v>
      </c>
      <c r="F144" s="4" t="s">
        <v>242</v>
      </c>
      <c r="G144" s="89">
        <v>1457</v>
      </c>
      <c r="H144" s="90">
        <v>0.94577999999999995</v>
      </c>
      <c r="I144" s="90">
        <v>1</v>
      </c>
      <c r="J144" s="21"/>
      <c r="T144" s="73"/>
    </row>
    <row r="145" spans="1:20" x14ac:dyDescent="0.25">
      <c r="A145" s="4" t="s">
        <v>309</v>
      </c>
      <c r="B145" s="4" t="s">
        <v>284</v>
      </c>
      <c r="C145" s="4" t="s">
        <v>358</v>
      </c>
      <c r="D145" s="6" t="s">
        <v>245</v>
      </c>
      <c r="E145" s="4" t="s">
        <v>207</v>
      </c>
      <c r="F145" s="4" t="s">
        <v>208</v>
      </c>
      <c r="G145" s="89">
        <v>630</v>
      </c>
      <c r="H145" s="90">
        <v>0.85238000000000003</v>
      </c>
      <c r="I145" s="90">
        <v>1</v>
      </c>
      <c r="J145" s="21"/>
      <c r="T145" s="73"/>
    </row>
    <row r="146" spans="1:20" x14ac:dyDescent="0.25">
      <c r="A146" s="4" t="s">
        <v>309</v>
      </c>
      <c r="B146" s="4" t="s">
        <v>284</v>
      </c>
      <c r="C146" s="4" t="s">
        <v>358</v>
      </c>
      <c r="D146" s="6" t="s">
        <v>245</v>
      </c>
      <c r="E146" s="4" t="s">
        <v>219</v>
      </c>
      <c r="F146" s="4" t="s">
        <v>220</v>
      </c>
      <c r="G146" s="89">
        <v>1504</v>
      </c>
      <c r="H146" s="90">
        <v>0.84440999999999999</v>
      </c>
      <c r="I146" s="90">
        <v>0.99218799999999996</v>
      </c>
      <c r="J146" s="21"/>
      <c r="T146" s="73"/>
    </row>
    <row r="147" spans="1:20" x14ac:dyDescent="0.25">
      <c r="A147" s="4" t="s">
        <v>309</v>
      </c>
      <c r="B147" s="4" t="s">
        <v>284</v>
      </c>
      <c r="C147" s="4" t="s">
        <v>358</v>
      </c>
      <c r="D147" s="6" t="s">
        <v>245</v>
      </c>
      <c r="E147" s="4" t="s">
        <v>223</v>
      </c>
      <c r="F147" s="4" t="s">
        <v>224</v>
      </c>
      <c r="G147" s="89">
        <v>509</v>
      </c>
      <c r="H147" s="90">
        <v>0.81925000000000003</v>
      </c>
      <c r="I147" s="90">
        <v>0.99285699999999999</v>
      </c>
      <c r="J147" s="21"/>
      <c r="T147" s="73"/>
    </row>
    <row r="148" spans="1:20" x14ac:dyDescent="0.25">
      <c r="A148" s="4" t="s">
        <v>309</v>
      </c>
      <c r="B148" s="4" t="s">
        <v>284</v>
      </c>
      <c r="C148" s="4" t="s">
        <v>359</v>
      </c>
      <c r="D148" s="6" t="s">
        <v>249</v>
      </c>
      <c r="E148" s="34" t="s">
        <v>359</v>
      </c>
      <c r="F148" s="34" t="s">
        <v>249</v>
      </c>
      <c r="G148" s="93">
        <v>5285</v>
      </c>
      <c r="H148" s="94">
        <v>0.84597999999999995</v>
      </c>
      <c r="I148" s="94">
        <v>0.91356800000000005</v>
      </c>
      <c r="J148" s="21"/>
      <c r="T148" s="73"/>
    </row>
    <row r="149" spans="1:20" x14ac:dyDescent="0.25">
      <c r="A149" s="4" t="s">
        <v>309</v>
      </c>
      <c r="B149" s="4" t="s">
        <v>284</v>
      </c>
      <c r="C149" s="4" t="s">
        <v>359</v>
      </c>
      <c r="D149" s="6" t="s">
        <v>249</v>
      </c>
      <c r="E149" s="4" t="s">
        <v>14</v>
      </c>
      <c r="F149" s="4" t="s">
        <v>15</v>
      </c>
      <c r="G149" s="89">
        <v>367</v>
      </c>
      <c r="H149" s="90">
        <v>0.94823000000000002</v>
      </c>
      <c r="I149" s="90">
        <v>1</v>
      </c>
      <c r="J149" s="21"/>
      <c r="T149" s="73"/>
    </row>
    <row r="150" spans="1:20" x14ac:dyDescent="0.25">
      <c r="A150" s="4" t="s">
        <v>309</v>
      </c>
      <c r="B150" s="4" t="s">
        <v>284</v>
      </c>
      <c r="C150" s="4" t="s">
        <v>359</v>
      </c>
      <c r="D150" s="6" t="s">
        <v>249</v>
      </c>
      <c r="E150" s="4" t="s">
        <v>30</v>
      </c>
      <c r="F150" s="4" t="s">
        <v>31</v>
      </c>
      <c r="G150" s="89">
        <v>1210</v>
      </c>
      <c r="H150" s="90">
        <v>0.88595000000000002</v>
      </c>
      <c r="I150" s="90">
        <v>0.97101400000000004</v>
      </c>
      <c r="J150" s="21"/>
      <c r="T150" s="73"/>
    </row>
    <row r="151" spans="1:20" x14ac:dyDescent="0.25">
      <c r="A151" s="4" t="s">
        <v>309</v>
      </c>
      <c r="B151" s="4" t="s">
        <v>284</v>
      </c>
      <c r="C151" s="4" t="s">
        <v>359</v>
      </c>
      <c r="D151" s="6" t="s">
        <v>249</v>
      </c>
      <c r="E151" s="4" t="s">
        <v>34</v>
      </c>
      <c r="F151" s="4" t="s">
        <v>35</v>
      </c>
      <c r="G151" s="89">
        <v>630</v>
      </c>
      <c r="H151" s="90">
        <v>0.93491999999999997</v>
      </c>
      <c r="I151" s="90">
        <v>0.98991600000000002</v>
      </c>
      <c r="J151" s="21"/>
      <c r="T151" s="73"/>
    </row>
    <row r="152" spans="1:20" x14ac:dyDescent="0.25">
      <c r="A152" s="4" t="s">
        <v>309</v>
      </c>
      <c r="B152" s="4" t="s">
        <v>284</v>
      </c>
      <c r="C152" s="4" t="s">
        <v>359</v>
      </c>
      <c r="D152" s="6" t="s">
        <v>249</v>
      </c>
      <c r="E152" s="4" t="s">
        <v>79</v>
      </c>
      <c r="F152" s="4" t="s">
        <v>80</v>
      </c>
      <c r="G152" s="89">
        <v>371</v>
      </c>
      <c r="H152" s="90">
        <v>0.94879000000000002</v>
      </c>
      <c r="I152" s="90">
        <v>0.98324</v>
      </c>
      <c r="J152" s="21"/>
      <c r="T152" s="73"/>
    </row>
    <row r="153" spans="1:20" x14ac:dyDescent="0.25">
      <c r="A153" s="4" t="s">
        <v>309</v>
      </c>
      <c r="B153" s="4" t="s">
        <v>284</v>
      </c>
      <c r="C153" s="4" t="s">
        <v>359</v>
      </c>
      <c r="D153" s="6" t="s">
        <v>249</v>
      </c>
      <c r="E153" s="4" t="s">
        <v>96</v>
      </c>
      <c r="F153" s="4" t="s">
        <v>97</v>
      </c>
      <c r="G153" s="89">
        <v>1909</v>
      </c>
      <c r="H153" s="90">
        <v>0.71136999999999995</v>
      </c>
      <c r="I153" s="90">
        <v>0.78770300000000004</v>
      </c>
      <c r="J153" s="21"/>
      <c r="T153" s="73"/>
    </row>
    <row r="154" spans="1:20" x14ac:dyDescent="0.25">
      <c r="A154" s="4" t="s">
        <v>309</v>
      </c>
      <c r="B154" s="4" t="s">
        <v>284</v>
      </c>
      <c r="C154" s="4" t="s">
        <v>359</v>
      </c>
      <c r="D154" s="6" t="s">
        <v>249</v>
      </c>
      <c r="E154" s="4" t="s">
        <v>114</v>
      </c>
      <c r="F154" s="4" t="s">
        <v>115</v>
      </c>
      <c r="G154" s="89">
        <v>798</v>
      </c>
      <c r="H154" s="90">
        <v>0.94235999999999998</v>
      </c>
      <c r="I154" s="90">
        <v>0.98300699999999996</v>
      </c>
      <c r="J154" s="21"/>
      <c r="T154" s="73"/>
    </row>
  </sheetData>
  <mergeCells count="4">
    <mergeCell ref="F2:H2"/>
    <mergeCell ref="F4:H4"/>
    <mergeCell ref="F5:H5"/>
    <mergeCell ref="F6:H6"/>
  </mergeCells>
  <printOptions horizontalCentered="1"/>
  <pageMargins left="0.70866141732283472" right="0.70866141732283472" top="0.74803149606299213" bottom="0.74803149606299213" header="0.31496062992125984" footer="0.31496062992125984"/>
  <pageSetup paperSize="9" scale="37" orientation="portrait" r:id="rId1"/>
  <headerFooter>
    <oddFooter>&amp;C&amp;F | &amp;A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F05CB-D156-4E49-B9F0-444DDDBD5B11}">
  <sheetPr>
    <pageSetUpPr fitToPage="1"/>
  </sheetPr>
  <dimension ref="A1:V154"/>
  <sheetViews>
    <sheetView showGridLines="0" zoomScale="80" zoomScaleNormal="80" zoomScaleSheetLayoutView="175" workbookViewId="0">
      <selection activeCell="E1" sqref="E1"/>
    </sheetView>
  </sheetViews>
  <sheetFormatPr defaultRowHeight="15" x14ac:dyDescent="0.25"/>
  <cols>
    <col min="1" max="1" width="9.7109375" customWidth="1"/>
    <col min="2" max="2" width="18.7109375" style="4" customWidth="1"/>
    <col min="3" max="3" width="11.7109375" style="4" customWidth="1"/>
    <col min="4" max="4" width="43.7109375" style="6" customWidth="1"/>
    <col min="5" max="5" width="14.7109375" customWidth="1"/>
    <col min="6" max="6" width="62.7109375" customWidth="1"/>
    <col min="7" max="8" width="9.7109375" customWidth="1"/>
    <col min="9" max="9" width="9.7109375" style="4" customWidth="1"/>
    <col min="10" max="11" width="8.7109375" customWidth="1"/>
    <col min="12" max="12" width="9.7109375" customWidth="1"/>
    <col min="13" max="13" width="18.7109375" customWidth="1"/>
    <col min="14" max="14" width="21.7109375" bestFit="1" customWidth="1"/>
    <col min="15" max="15" width="27.140625" customWidth="1"/>
    <col min="16" max="16" width="12.140625" customWidth="1"/>
    <col min="17" max="17" width="10.7109375" customWidth="1"/>
    <col min="18" max="18" width="13" customWidth="1"/>
  </cols>
  <sheetData>
    <row r="1" spans="1:22" ht="20.100000000000001" customHeight="1" x14ac:dyDescent="0.25">
      <c r="C1" s="12"/>
      <c r="D1" s="1"/>
      <c r="E1" s="318" t="s">
        <v>307</v>
      </c>
      <c r="F1" s="42"/>
      <c r="G1" s="9"/>
      <c r="H1" s="6"/>
      <c r="I1" s="6"/>
      <c r="J1" s="6"/>
      <c r="K1" s="6"/>
      <c r="Q1" s="84"/>
    </row>
    <row r="2" spans="1:22" ht="30" customHeight="1" x14ac:dyDescent="0.25">
      <c r="C2" s="40"/>
      <c r="D2" s="59"/>
      <c r="E2" s="41" t="s">
        <v>362</v>
      </c>
      <c r="F2" s="389" t="s">
        <v>760</v>
      </c>
      <c r="G2" s="389"/>
      <c r="H2" s="389"/>
      <c r="I2" s="389"/>
      <c r="J2" s="6"/>
      <c r="K2" s="6"/>
    </row>
    <row r="3" spans="1:22" ht="15" customHeight="1" x14ac:dyDescent="0.25">
      <c r="B3"/>
      <c r="C3" s="40"/>
      <c r="D3" s="59"/>
      <c r="E3" s="41" t="s">
        <v>227</v>
      </c>
      <c r="F3" s="79" t="s">
        <v>8</v>
      </c>
      <c r="G3" s="80"/>
      <c r="H3" s="81"/>
      <c r="I3" s="81"/>
      <c r="J3" s="6"/>
      <c r="K3" s="6"/>
    </row>
    <row r="4" spans="1:22" ht="30" customHeight="1" x14ac:dyDescent="0.25">
      <c r="B4"/>
      <c r="C4" s="31"/>
      <c r="D4" s="60"/>
      <c r="E4" s="41" t="s">
        <v>302</v>
      </c>
      <c r="F4" s="389" t="s">
        <v>371</v>
      </c>
      <c r="G4" s="389"/>
      <c r="H4" s="389"/>
      <c r="I4" s="389"/>
      <c r="J4" s="6"/>
      <c r="K4" s="6"/>
      <c r="Q4" s="84"/>
    </row>
    <row r="5" spans="1:22" ht="30" customHeight="1" x14ac:dyDescent="0.25">
      <c r="B5"/>
      <c r="C5" s="29"/>
      <c r="D5" s="44"/>
      <c r="E5" s="41" t="s">
        <v>303</v>
      </c>
      <c r="F5" s="389" t="s">
        <v>427</v>
      </c>
      <c r="G5" s="389"/>
      <c r="H5" s="389"/>
      <c r="I5" s="389"/>
      <c r="J5" s="6"/>
      <c r="K5" s="6"/>
      <c r="Q5" s="84"/>
    </row>
    <row r="6" spans="1:22" ht="30" customHeight="1" x14ac:dyDescent="0.25">
      <c r="B6"/>
      <c r="C6" s="29"/>
      <c r="D6" s="44"/>
      <c r="E6" s="43" t="s">
        <v>338</v>
      </c>
      <c r="F6" s="389" t="s">
        <v>883</v>
      </c>
      <c r="G6" s="389"/>
      <c r="H6" s="389"/>
      <c r="I6" s="389"/>
      <c r="J6" s="6"/>
      <c r="K6" s="6"/>
      <c r="O6" s="84"/>
    </row>
    <row r="7" spans="1:22" x14ac:dyDescent="0.25">
      <c r="C7" s="5"/>
      <c r="E7" s="43" t="s">
        <v>304</v>
      </c>
      <c r="F7" s="79" t="s">
        <v>305</v>
      </c>
      <c r="G7" s="80"/>
      <c r="H7" s="81"/>
      <c r="I7" s="81"/>
      <c r="J7" s="6"/>
      <c r="K7" s="6"/>
    </row>
    <row r="8" spans="1:22" x14ac:dyDescent="0.25">
      <c r="B8" s="3"/>
      <c r="C8" s="8"/>
      <c r="D8" s="7"/>
      <c r="E8" s="43" t="s">
        <v>306</v>
      </c>
      <c r="F8" s="79" t="s">
        <v>364</v>
      </c>
      <c r="G8" s="82"/>
      <c r="H8" s="81"/>
      <c r="I8" s="81"/>
      <c r="J8" s="6"/>
      <c r="K8" s="6"/>
    </row>
    <row r="9" spans="1:22" x14ac:dyDescent="0.25">
      <c r="E9" s="1"/>
      <c r="F9" s="1"/>
    </row>
    <row r="10" spans="1:22" x14ac:dyDescent="0.25">
      <c r="E10" s="1"/>
      <c r="F10" s="1"/>
    </row>
    <row r="11" spans="1:22" ht="45.75" thickBot="1" x14ac:dyDescent="0.3">
      <c r="A11" s="48" t="s">
        <v>880</v>
      </c>
      <c r="B11" s="48" t="s">
        <v>304</v>
      </c>
      <c r="C11" s="48" t="s">
        <v>322</v>
      </c>
      <c r="D11" s="48" t="s">
        <v>318</v>
      </c>
      <c r="E11" s="48" t="s">
        <v>323</v>
      </c>
      <c r="F11" s="48" t="s">
        <v>310</v>
      </c>
      <c r="G11" s="48" t="s">
        <v>324</v>
      </c>
      <c r="H11" s="48" t="s">
        <v>336</v>
      </c>
      <c r="I11" s="48" t="s">
        <v>337</v>
      </c>
      <c r="L11" s="48" t="s">
        <v>880</v>
      </c>
      <c r="M11" s="48" t="s">
        <v>304</v>
      </c>
      <c r="N11" s="48" t="s">
        <v>319</v>
      </c>
      <c r="O11" s="48" t="s">
        <v>360</v>
      </c>
      <c r="P11" s="48" t="s">
        <v>361</v>
      </c>
      <c r="Q11" s="48" t="s">
        <v>324</v>
      </c>
      <c r="R11" s="48" t="s">
        <v>444</v>
      </c>
    </row>
    <row r="12" spans="1:22" ht="15.75" thickBot="1" x14ac:dyDescent="0.3">
      <c r="A12" s="49" t="s">
        <v>309</v>
      </c>
      <c r="B12" s="50" t="s">
        <v>299</v>
      </c>
      <c r="C12" s="50" t="s">
        <v>325</v>
      </c>
      <c r="D12" s="51" t="s">
        <v>299</v>
      </c>
      <c r="E12" s="52" t="s">
        <v>325</v>
      </c>
      <c r="F12" s="49" t="s">
        <v>299</v>
      </c>
      <c r="G12" s="69">
        <v>125886</v>
      </c>
      <c r="H12" s="61">
        <v>0.86362300000000003</v>
      </c>
      <c r="I12" s="211" t="s">
        <v>405</v>
      </c>
      <c r="L12" s="20" t="s">
        <v>309</v>
      </c>
      <c r="M12" s="75" t="s">
        <v>299</v>
      </c>
      <c r="N12" s="75" t="s">
        <v>425</v>
      </c>
      <c r="O12" s="215" t="s">
        <v>261</v>
      </c>
      <c r="P12" s="75" t="s">
        <v>418</v>
      </c>
      <c r="Q12" s="76">
        <v>125036</v>
      </c>
      <c r="R12" s="77">
        <v>0.86384000000000005</v>
      </c>
      <c r="U12" s="73"/>
      <c r="V12" s="73"/>
    </row>
    <row r="13" spans="1:22" ht="15.75" thickBot="1" x14ac:dyDescent="0.3">
      <c r="A13" s="53" t="s">
        <v>309</v>
      </c>
      <c r="B13" s="54" t="s">
        <v>284</v>
      </c>
      <c r="C13" s="54" t="s">
        <v>327</v>
      </c>
      <c r="D13" s="55" t="s">
        <v>284</v>
      </c>
      <c r="E13" s="53" t="s">
        <v>327</v>
      </c>
      <c r="F13" s="53" t="s">
        <v>284</v>
      </c>
      <c r="G13" s="70">
        <v>119206</v>
      </c>
      <c r="H13" s="63">
        <v>0.86362300000000003</v>
      </c>
      <c r="I13" s="212" t="s">
        <v>405</v>
      </c>
      <c r="L13" s="49" t="s">
        <v>309</v>
      </c>
      <c r="M13" s="50" t="s">
        <v>299</v>
      </c>
      <c r="N13" s="50" t="s">
        <v>425</v>
      </c>
      <c r="O13" s="216" t="s">
        <v>262</v>
      </c>
      <c r="P13" s="50" t="s">
        <v>418</v>
      </c>
      <c r="Q13" s="69">
        <v>850</v>
      </c>
      <c r="R13" s="61">
        <v>0.83176000000000005</v>
      </c>
      <c r="U13" s="73"/>
      <c r="V13" s="73"/>
    </row>
    <row r="14" spans="1:22" ht="15.75" thickBot="1" x14ac:dyDescent="0.3">
      <c r="A14" s="56" t="s">
        <v>309</v>
      </c>
      <c r="B14" s="57" t="s">
        <v>311</v>
      </c>
      <c r="C14" s="57" t="s">
        <v>328</v>
      </c>
      <c r="D14" s="58" t="s">
        <v>311</v>
      </c>
      <c r="E14" s="56" t="s">
        <v>328</v>
      </c>
      <c r="F14" s="56" t="s">
        <v>311</v>
      </c>
      <c r="G14" s="71">
        <v>6680</v>
      </c>
      <c r="H14" s="65">
        <v>0.86047899999999999</v>
      </c>
      <c r="I14" s="213" t="s">
        <v>405</v>
      </c>
      <c r="L14" s="53" t="s">
        <v>309</v>
      </c>
      <c r="M14" s="54" t="s">
        <v>284</v>
      </c>
      <c r="N14" s="54" t="s">
        <v>425</v>
      </c>
      <c r="O14" s="217" t="s">
        <v>261</v>
      </c>
      <c r="P14" s="54" t="s">
        <v>418</v>
      </c>
      <c r="Q14" s="70">
        <v>118398</v>
      </c>
      <c r="R14" s="63">
        <v>0.86399000000000004</v>
      </c>
      <c r="U14" s="73"/>
      <c r="V14" s="73"/>
    </row>
    <row r="15" spans="1:22" x14ac:dyDescent="0.25">
      <c r="A15" t="s">
        <v>309</v>
      </c>
      <c r="B15" s="4" t="s">
        <v>311</v>
      </c>
      <c r="C15" s="4" t="s">
        <v>329</v>
      </c>
      <c r="D15" s="6" t="s">
        <v>312</v>
      </c>
      <c r="E15" s="4" t="s">
        <v>329</v>
      </c>
      <c r="F15" s="4" t="s">
        <v>312</v>
      </c>
      <c r="G15" s="89">
        <v>1216</v>
      </c>
      <c r="H15" s="90">
        <v>0.80016399999999999</v>
      </c>
      <c r="I15" s="90">
        <v>0.80764999999999998</v>
      </c>
      <c r="K15" s="21"/>
      <c r="L15" s="53" t="s">
        <v>309</v>
      </c>
      <c r="M15" s="54" t="s">
        <v>284</v>
      </c>
      <c r="N15" s="54" t="s">
        <v>425</v>
      </c>
      <c r="O15" s="217" t="s">
        <v>262</v>
      </c>
      <c r="P15" s="54" t="s">
        <v>418</v>
      </c>
      <c r="Q15" s="70">
        <v>808</v>
      </c>
      <c r="R15" s="63">
        <v>0.83540000000000003</v>
      </c>
      <c r="U15" s="73"/>
      <c r="V15" s="73"/>
    </row>
    <row r="16" spans="1:22" x14ac:dyDescent="0.25">
      <c r="A16" t="s">
        <v>309</v>
      </c>
      <c r="B16" s="4" t="s">
        <v>311</v>
      </c>
      <c r="C16" s="4" t="s">
        <v>330</v>
      </c>
      <c r="D16" s="6" t="s">
        <v>313</v>
      </c>
      <c r="E16" s="4" t="s">
        <v>330</v>
      </c>
      <c r="F16" s="4" t="s">
        <v>313</v>
      </c>
      <c r="G16" s="89">
        <v>1807</v>
      </c>
      <c r="H16" s="90">
        <v>0.90481500000000004</v>
      </c>
      <c r="I16" s="90">
        <v>0.89812000000000003</v>
      </c>
      <c r="K16" s="21"/>
      <c r="L16" s="53" t="s">
        <v>309</v>
      </c>
      <c r="M16" s="54" t="s">
        <v>311</v>
      </c>
      <c r="N16" s="54" t="s">
        <v>425</v>
      </c>
      <c r="O16" s="217" t="s">
        <v>261</v>
      </c>
      <c r="P16" s="54" t="s">
        <v>418</v>
      </c>
      <c r="Q16" s="70">
        <v>6638</v>
      </c>
      <c r="R16" s="63">
        <v>0.86109999999999998</v>
      </c>
      <c r="U16" s="73"/>
      <c r="V16" s="73"/>
    </row>
    <row r="17" spans="1:22" ht="15.75" thickBot="1" x14ac:dyDescent="0.3">
      <c r="A17" t="s">
        <v>309</v>
      </c>
      <c r="B17" s="4" t="s">
        <v>311</v>
      </c>
      <c r="C17" s="4" t="s">
        <v>331</v>
      </c>
      <c r="D17" s="6" t="s">
        <v>314</v>
      </c>
      <c r="E17" s="4" t="s">
        <v>331</v>
      </c>
      <c r="F17" s="4" t="s">
        <v>314</v>
      </c>
      <c r="G17" s="89">
        <v>912</v>
      </c>
      <c r="H17" s="90">
        <v>0.83552599999999999</v>
      </c>
      <c r="I17" s="90">
        <v>0.83930000000000005</v>
      </c>
      <c r="K17" s="21"/>
      <c r="L17" s="56" t="s">
        <v>309</v>
      </c>
      <c r="M17" s="57" t="s">
        <v>311</v>
      </c>
      <c r="N17" s="57" t="s">
        <v>425</v>
      </c>
      <c r="O17" s="218" t="s">
        <v>262</v>
      </c>
      <c r="P17" s="57" t="s">
        <v>418</v>
      </c>
      <c r="Q17" s="71">
        <v>42</v>
      </c>
      <c r="R17" s="65">
        <v>0.76190000000000002</v>
      </c>
      <c r="U17" s="73"/>
      <c r="V17" s="73"/>
    </row>
    <row r="18" spans="1:22" x14ac:dyDescent="0.25">
      <c r="A18" t="s">
        <v>309</v>
      </c>
      <c r="B18" s="4" t="s">
        <v>311</v>
      </c>
      <c r="C18" s="4" t="s">
        <v>332</v>
      </c>
      <c r="D18" s="6" t="s">
        <v>315</v>
      </c>
      <c r="E18" s="4" t="s">
        <v>332</v>
      </c>
      <c r="F18" s="4" t="s">
        <v>315</v>
      </c>
      <c r="G18" s="89">
        <v>1123</v>
      </c>
      <c r="H18" s="90">
        <v>0.85752399999999995</v>
      </c>
      <c r="I18" s="90">
        <v>0.85787999999999998</v>
      </c>
      <c r="K18" s="21"/>
      <c r="M18" s="4"/>
      <c r="N18" s="4"/>
      <c r="O18" s="219"/>
      <c r="P18" s="4"/>
      <c r="Q18" s="72"/>
      <c r="R18" s="67"/>
      <c r="U18" s="73"/>
      <c r="V18" s="73"/>
    </row>
    <row r="19" spans="1:22" x14ac:dyDescent="0.25">
      <c r="A19" t="s">
        <v>309</v>
      </c>
      <c r="B19" s="4" t="s">
        <v>311</v>
      </c>
      <c r="C19" s="4" t="s">
        <v>333</v>
      </c>
      <c r="D19" s="6" t="s">
        <v>316</v>
      </c>
      <c r="E19" s="4" t="s">
        <v>333</v>
      </c>
      <c r="F19" s="4" t="s">
        <v>316</v>
      </c>
      <c r="G19" s="89">
        <v>978</v>
      </c>
      <c r="H19" s="90">
        <v>0.86707599999999996</v>
      </c>
      <c r="I19" s="90">
        <v>0.87990000000000002</v>
      </c>
      <c r="K19" s="21"/>
      <c r="M19" s="4"/>
      <c r="N19" s="4"/>
      <c r="O19" s="220"/>
      <c r="P19" s="4"/>
      <c r="Q19" s="73"/>
      <c r="R19" s="21"/>
      <c r="U19" s="73"/>
      <c r="V19" s="73"/>
    </row>
    <row r="20" spans="1:22" ht="15.75" thickBot="1" x14ac:dyDescent="0.3">
      <c r="A20" s="45" t="s">
        <v>309</v>
      </c>
      <c r="B20" s="46" t="s">
        <v>311</v>
      </c>
      <c r="C20" s="46" t="s">
        <v>334</v>
      </c>
      <c r="D20" s="47" t="s">
        <v>317</v>
      </c>
      <c r="E20" s="46" t="s">
        <v>334</v>
      </c>
      <c r="F20" s="46" t="s">
        <v>317</v>
      </c>
      <c r="G20" s="91">
        <v>644</v>
      </c>
      <c r="H20" s="92">
        <v>0.88043499999999997</v>
      </c>
      <c r="I20" s="92">
        <v>0.87175999999999998</v>
      </c>
      <c r="K20" s="21"/>
      <c r="M20" s="4"/>
      <c r="N20" s="4"/>
      <c r="O20" s="220"/>
      <c r="P20" s="4"/>
      <c r="Q20" s="73"/>
      <c r="R20" s="21"/>
      <c r="U20" s="73"/>
      <c r="V20" s="73"/>
    </row>
    <row r="21" spans="1:22" ht="45.75" thickBot="1" x14ac:dyDescent="0.3">
      <c r="A21" t="s">
        <v>309</v>
      </c>
      <c r="B21" s="4" t="s">
        <v>284</v>
      </c>
      <c r="C21" s="4" t="s">
        <v>335</v>
      </c>
      <c r="D21" s="6" t="s">
        <v>252</v>
      </c>
      <c r="E21" s="34" t="s">
        <v>335</v>
      </c>
      <c r="F21" s="34" t="s">
        <v>252</v>
      </c>
      <c r="G21" s="93">
        <v>6310</v>
      </c>
      <c r="H21" s="94">
        <v>0.88019000000000003</v>
      </c>
      <c r="I21" s="94">
        <v>0.88212999999999997</v>
      </c>
      <c r="K21" s="21"/>
      <c r="L21" s="48" t="s">
        <v>880</v>
      </c>
      <c r="M21" s="48" t="s">
        <v>304</v>
      </c>
      <c r="N21" s="48" t="s">
        <v>319</v>
      </c>
      <c r="O21" s="221" t="s">
        <v>360</v>
      </c>
      <c r="P21" s="48" t="s">
        <v>361</v>
      </c>
      <c r="Q21" s="48" t="s">
        <v>324</v>
      </c>
      <c r="R21" s="48" t="s">
        <v>444</v>
      </c>
      <c r="U21" s="73"/>
      <c r="V21" s="73"/>
    </row>
    <row r="22" spans="1:22" x14ac:dyDescent="0.25">
      <c r="A22" t="s">
        <v>309</v>
      </c>
      <c r="B22" s="4" t="s">
        <v>284</v>
      </c>
      <c r="C22" s="4" t="s">
        <v>335</v>
      </c>
      <c r="D22" s="6" t="s">
        <v>252</v>
      </c>
      <c r="E22" s="4" t="s">
        <v>42</v>
      </c>
      <c r="F22" s="4" t="s">
        <v>228</v>
      </c>
      <c r="G22" s="89">
        <v>522</v>
      </c>
      <c r="H22" s="90">
        <v>0.854406</v>
      </c>
      <c r="I22" s="90">
        <v>0.85912999999999995</v>
      </c>
      <c r="K22" s="21"/>
      <c r="L22" s="20" t="s">
        <v>309</v>
      </c>
      <c r="M22" s="75" t="s">
        <v>299</v>
      </c>
      <c r="N22" s="75" t="s">
        <v>425</v>
      </c>
      <c r="O22" s="215" t="s">
        <v>419</v>
      </c>
      <c r="P22" s="75" t="s">
        <v>420</v>
      </c>
      <c r="Q22" s="76">
        <v>21376</v>
      </c>
      <c r="R22" s="77">
        <v>0.92954700000000001</v>
      </c>
      <c r="U22" s="73"/>
      <c r="V22" s="73"/>
    </row>
    <row r="23" spans="1:22" x14ac:dyDescent="0.25">
      <c r="A23" t="s">
        <v>309</v>
      </c>
      <c r="B23" s="4" t="s">
        <v>284</v>
      </c>
      <c r="C23" s="4" t="s">
        <v>335</v>
      </c>
      <c r="D23" s="6" t="s">
        <v>252</v>
      </c>
      <c r="E23" s="4" t="s">
        <v>53</v>
      </c>
      <c r="F23" s="4" t="s">
        <v>54</v>
      </c>
      <c r="G23" s="89">
        <v>814</v>
      </c>
      <c r="H23" s="90">
        <v>0.87714999999999999</v>
      </c>
      <c r="I23" s="90">
        <v>0.88088</v>
      </c>
      <c r="K23" s="21"/>
      <c r="L23" s="20" t="s">
        <v>309</v>
      </c>
      <c r="M23" s="75" t="s">
        <v>299</v>
      </c>
      <c r="N23" s="75" t="s">
        <v>425</v>
      </c>
      <c r="O23" s="215" t="s">
        <v>419</v>
      </c>
      <c r="P23" s="75" t="s">
        <v>421</v>
      </c>
      <c r="Q23" s="76">
        <v>63472</v>
      </c>
      <c r="R23" s="77">
        <v>0.944164</v>
      </c>
      <c r="U23" s="73"/>
      <c r="V23" s="73"/>
    </row>
    <row r="24" spans="1:22" x14ac:dyDescent="0.25">
      <c r="A24" t="s">
        <v>309</v>
      </c>
      <c r="B24" s="4" t="s">
        <v>284</v>
      </c>
      <c r="C24" s="4" t="s">
        <v>335</v>
      </c>
      <c r="D24" s="6" t="s">
        <v>252</v>
      </c>
      <c r="E24" s="4" t="s">
        <v>100</v>
      </c>
      <c r="F24" s="4" t="s">
        <v>101</v>
      </c>
      <c r="G24" s="89">
        <v>1953</v>
      </c>
      <c r="H24" s="90">
        <v>0.88171999999999995</v>
      </c>
      <c r="I24" s="90">
        <v>0.87727999999999995</v>
      </c>
      <c r="K24" s="21"/>
      <c r="L24" s="20" t="s">
        <v>309</v>
      </c>
      <c r="M24" s="75" t="s">
        <v>299</v>
      </c>
      <c r="N24" s="75" t="s">
        <v>425</v>
      </c>
      <c r="O24" s="215" t="s">
        <v>419</v>
      </c>
      <c r="P24" s="75" t="s">
        <v>422</v>
      </c>
      <c r="Q24" s="76">
        <v>23873</v>
      </c>
      <c r="R24" s="77">
        <v>0.87232399999999999</v>
      </c>
      <c r="U24" s="73"/>
      <c r="V24" s="73"/>
    </row>
    <row r="25" spans="1:22" ht="15.75" thickBot="1" x14ac:dyDescent="0.3">
      <c r="A25" t="s">
        <v>309</v>
      </c>
      <c r="B25" s="4" t="s">
        <v>284</v>
      </c>
      <c r="C25" s="4" t="s">
        <v>335</v>
      </c>
      <c r="D25" s="6" t="s">
        <v>252</v>
      </c>
      <c r="E25" s="4" t="s">
        <v>110</v>
      </c>
      <c r="F25" s="4" t="s">
        <v>111</v>
      </c>
      <c r="G25" s="89">
        <v>599</v>
      </c>
      <c r="H25" s="90">
        <v>0.90150300000000005</v>
      </c>
      <c r="I25" s="90">
        <v>0.91339000000000004</v>
      </c>
      <c r="K25" s="21"/>
      <c r="L25" s="49" t="s">
        <v>309</v>
      </c>
      <c r="M25" s="50" t="s">
        <v>299</v>
      </c>
      <c r="N25" s="50" t="s">
        <v>425</v>
      </c>
      <c r="O25" s="216" t="s">
        <v>419</v>
      </c>
      <c r="P25" s="50" t="s">
        <v>423</v>
      </c>
      <c r="Q25" s="69">
        <v>17165</v>
      </c>
      <c r="R25" s="61">
        <v>0.47159899999999999</v>
      </c>
      <c r="U25" s="73"/>
      <c r="V25" s="73"/>
    </row>
    <row r="26" spans="1:22" x14ac:dyDescent="0.25">
      <c r="A26" t="s">
        <v>309</v>
      </c>
      <c r="B26" s="4" t="s">
        <v>284</v>
      </c>
      <c r="C26" s="4" t="s">
        <v>335</v>
      </c>
      <c r="D26" s="6" t="s">
        <v>252</v>
      </c>
      <c r="E26" s="4" t="s">
        <v>112</v>
      </c>
      <c r="F26" s="4" t="s">
        <v>113</v>
      </c>
      <c r="G26" s="89">
        <v>721</v>
      </c>
      <c r="H26" s="90">
        <v>0.88488199999999995</v>
      </c>
      <c r="I26" s="90">
        <v>0.88393999999999995</v>
      </c>
      <c r="K26" s="21"/>
      <c r="L26" s="53" t="s">
        <v>309</v>
      </c>
      <c r="M26" s="54" t="s">
        <v>284</v>
      </c>
      <c r="N26" s="54" t="s">
        <v>425</v>
      </c>
      <c r="O26" s="217" t="s">
        <v>419</v>
      </c>
      <c r="P26" s="54" t="s">
        <v>420</v>
      </c>
      <c r="Q26" s="70">
        <v>20486</v>
      </c>
      <c r="R26" s="63">
        <v>0.92775600000000003</v>
      </c>
      <c r="U26" s="73"/>
      <c r="V26" s="73"/>
    </row>
    <row r="27" spans="1:22" x14ac:dyDescent="0.25">
      <c r="A27" t="s">
        <v>309</v>
      </c>
      <c r="B27" s="4" t="s">
        <v>284</v>
      </c>
      <c r="C27" s="4" t="s">
        <v>335</v>
      </c>
      <c r="D27" s="6" t="s">
        <v>252</v>
      </c>
      <c r="E27" s="4" t="s">
        <v>209</v>
      </c>
      <c r="F27" s="4" t="s">
        <v>210</v>
      </c>
      <c r="G27" s="89">
        <v>812</v>
      </c>
      <c r="H27" s="90">
        <v>0.91256199999999998</v>
      </c>
      <c r="I27" s="90">
        <v>0.90451999999999999</v>
      </c>
      <c r="K27" s="21"/>
      <c r="L27" s="53" t="s">
        <v>309</v>
      </c>
      <c r="M27" s="54" t="s">
        <v>284</v>
      </c>
      <c r="N27" s="54" t="s">
        <v>425</v>
      </c>
      <c r="O27" s="217" t="s">
        <v>419</v>
      </c>
      <c r="P27" s="54" t="s">
        <v>421</v>
      </c>
      <c r="Q27" s="70">
        <v>60108</v>
      </c>
      <c r="R27" s="63">
        <v>0.94315199999999999</v>
      </c>
      <c r="U27" s="73"/>
      <c r="V27" s="73"/>
    </row>
    <row r="28" spans="1:22" x14ac:dyDescent="0.25">
      <c r="A28" t="s">
        <v>309</v>
      </c>
      <c r="B28" s="4" t="s">
        <v>284</v>
      </c>
      <c r="C28" s="4" t="s">
        <v>335</v>
      </c>
      <c r="D28" s="6" t="s">
        <v>252</v>
      </c>
      <c r="E28" s="4" t="s">
        <v>217</v>
      </c>
      <c r="F28" s="4" t="s">
        <v>218</v>
      </c>
      <c r="G28" s="89">
        <v>889</v>
      </c>
      <c r="H28" s="90">
        <v>0.84701899999999997</v>
      </c>
      <c r="I28" s="90">
        <v>0.86414000000000002</v>
      </c>
      <c r="K28" s="21"/>
      <c r="L28" s="53" t="s">
        <v>309</v>
      </c>
      <c r="M28" s="54" t="s">
        <v>284</v>
      </c>
      <c r="N28" s="54" t="s">
        <v>425</v>
      </c>
      <c r="O28" s="217" t="s">
        <v>419</v>
      </c>
      <c r="P28" s="54" t="s">
        <v>422</v>
      </c>
      <c r="Q28" s="70">
        <v>22440</v>
      </c>
      <c r="R28" s="63">
        <v>0.87339599999999995</v>
      </c>
      <c r="U28" s="73"/>
      <c r="V28" s="73"/>
    </row>
    <row r="29" spans="1:22" x14ac:dyDescent="0.25">
      <c r="A29" t="s">
        <v>309</v>
      </c>
      <c r="B29" s="4" t="s">
        <v>284</v>
      </c>
      <c r="C29" s="4" t="s">
        <v>339</v>
      </c>
      <c r="D29" s="6" t="s">
        <v>246</v>
      </c>
      <c r="E29" s="34" t="s">
        <v>339</v>
      </c>
      <c r="F29" s="34" t="s">
        <v>246</v>
      </c>
      <c r="G29" s="93">
        <v>9155</v>
      </c>
      <c r="H29" s="94">
        <v>0.875915</v>
      </c>
      <c r="I29" s="94">
        <v>0.86987000000000003</v>
      </c>
      <c r="K29" s="21"/>
      <c r="L29" s="53" t="s">
        <v>309</v>
      </c>
      <c r="M29" s="54" t="s">
        <v>284</v>
      </c>
      <c r="N29" s="54" t="s">
        <v>425</v>
      </c>
      <c r="O29" s="217" t="s">
        <v>419</v>
      </c>
      <c r="P29" s="54" t="s">
        <v>423</v>
      </c>
      <c r="Q29" s="70">
        <v>16172</v>
      </c>
      <c r="R29" s="63">
        <v>0.474524</v>
      </c>
      <c r="U29" s="73"/>
      <c r="V29" s="73"/>
    </row>
    <row r="30" spans="1:22" x14ac:dyDescent="0.25">
      <c r="A30" t="s">
        <v>309</v>
      </c>
      <c r="B30" s="4" t="s">
        <v>284</v>
      </c>
      <c r="C30" s="4" t="s">
        <v>339</v>
      </c>
      <c r="D30" s="6" t="s">
        <v>246</v>
      </c>
      <c r="E30" s="4" t="s">
        <v>88</v>
      </c>
      <c r="F30" s="4" t="s">
        <v>89</v>
      </c>
      <c r="G30" s="89">
        <v>719</v>
      </c>
      <c r="H30" s="90">
        <v>0.86787199999999998</v>
      </c>
      <c r="I30" s="90">
        <v>0.87180999999999997</v>
      </c>
      <c r="K30" s="21"/>
      <c r="L30" s="53" t="s">
        <v>309</v>
      </c>
      <c r="M30" s="54" t="s">
        <v>311</v>
      </c>
      <c r="N30" s="54" t="s">
        <v>425</v>
      </c>
      <c r="O30" s="217" t="s">
        <v>419</v>
      </c>
      <c r="P30" s="54" t="s">
        <v>420</v>
      </c>
      <c r="Q30" s="70">
        <v>890</v>
      </c>
      <c r="R30" s="63">
        <v>0.97078699999999996</v>
      </c>
      <c r="U30" s="73"/>
      <c r="V30" s="73"/>
    </row>
    <row r="31" spans="1:22" x14ac:dyDescent="0.25">
      <c r="A31" t="s">
        <v>309</v>
      </c>
      <c r="B31" s="4" t="s">
        <v>284</v>
      </c>
      <c r="C31" s="4" t="s">
        <v>339</v>
      </c>
      <c r="D31" s="6" t="s">
        <v>246</v>
      </c>
      <c r="E31" s="4" t="s">
        <v>132</v>
      </c>
      <c r="F31" s="4" t="s">
        <v>133</v>
      </c>
      <c r="G31" s="89">
        <v>760</v>
      </c>
      <c r="H31" s="90">
        <v>0.90131600000000001</v>
      </c>
      <c r="I31" s="90">
        <v>0.89051000000000002</v>
      </c>
      <c r="K31" s="21"/>
      <c r="L31" s="53" t="s">
        <v>309</v>
      </c>
      <c r="M31" s="54" t="s">
        <v>311</v>
      </c>
      <c r="N31" s="54" t="s">
        <v>425</v>
      </c>
      <c r="O31" s="217" t="s">
        <v>419</v>
      </c>
      <c r="P31" s="54" t="s">
        <v>421</v>
      </c>
      <c r="Q31" s="70">
        <v>3364</v>
      </c>
      <c r="R31" s="63">
        <v>0.96224699999999996</v>
      </c>
      <c r="U31" s="73"/>
      <c r="V31" s="73"/>
    </row>
    <row r="32" spans="1:22" x14ac:dyDescent="0.25">
      <c r="A32" t="s">
        <v>309</v>
      </c>
      <c r="B32" s="4" t="s">
        <v>284</v>
      </c>
      <c r="C32" s="4" t="s">
        <v>339</v>
      </c>
      <c r="D32" s="6" t="s">
        <v>246</v>
      </c>
      <c r="E32" s="4" t="s">
        <v>138</v>
      </c>
      <c r="F32" s="4" t="s">
        <v>139</v>
      </c>
      <c r="G32" s="89">
        <v>1728</v>
      </c>
      <c r="H32" s="90">
        <v>0.86400500000000002</v>
      </c>
      <c r="I32" s="90">
        <v>0.86961999999999995</v>
      </c>
      <c r="K32" s="21"/>
      <c r="L32" s="53" t="s">
        <v>309</v>
      </c>
      <c r="M32" s="54" t="s">
        <v>311</v>
      </c>
      <c r="N32" s="54" t="s">
        <v>425</v>
      </c>
      <c r="O32" s="217" t="s">
        <v>419</v>
      </c>
      <c r="P32" s="54" t="s">
        <v>422</v>
      </c>
      <c r="Q32" s="70">
        <v>1433</v>
      </c>
      <c r="R32" s="63">
        <v>0.85554799999999998</v>
      </c>
      <c r="U32" s="73"/>
      <c r="V32" s="73"/>
    </row>
    <row r="33" spans="1:22" ht="15.75" thickBot="1" x14ac:dyDescent="0.3">
      <c r="A33" t="s">
        <v>309</v>
      </c>
      <c r="B33" s="4" t="s">
        <v>284</v>
      </c>
      <c r="C33" s="4" t="s">
        <v>339</v>
      </c>
      <c r="D33" s="6" t="s">
        <v>246</v>
      </c>
      <c r="E33" s="4" t="s">
        <v>162</v>
      </c>
      <c r="F33" s="4" t="s">
        <v>163</v>
      </c>
      <c r="G33" s="89">
        <v>711</v>
      </c>
      <c r="H33" s="90">
        <v>0.85935300000000003</v>
      </c>
      <c r="I33" s="90">
        <v>0.8659</v>
      </c>
      <c r="K33" s="21"/>
      <c r="L33" s="56" t="s">
        <v>309</v>
      </c>
      <c r="M33" s="57" t="s">
        <v>311</v>
      </c>
      <c r="N33" s="57" t="s">
        <v>425</v>
      </c>
      <c r="O33" s="218" t="s">
        <v>419</v>
      </c>
      <c r="P33" s="57" t="s">
        <v>423</v>
      </c>
      <c r="Q33" s="71">
        <v>993</v>
      </c>
      <c r="R33" s="65">
        <v>0.42396800000000001</v>
      </c>
      <c r="U33" s="73"/>
      <c r="V33" s="73"/>
    </row>
    <row r="34" spans="1:22" x14ac:dyDescent="0.25">
      <c r="A34" t="s">
        <v>309</v>
      </c>
      <c r="B34" s="4" t="s">
        <v>284</v>
      </c>
      <c r="C34" s="4" t="s">
        <v>339</v>
      </c>
      <c r="D34" s="6" t="s">
        <v>246</v>
      </c>
      <c r="E34" s="4" t="s">
        <v>187</v>
      </c>
      <c r="F34" s="4" t="s">
        <v>188</v>
      </c>
      <c r="G34" s="89">
        <v>1209</v>
      </c>
      <c r="H34" s="90">
        <v>0.89164600000000005</v>
      </c>
      <c r="I34" s="90">
        <v>0.87702000000000002</v>
      </c>
      <c r="K34" s="21"/>
      <c r="T34" s="21"/>
      <c r="V34" s="73"/>
    </row>
    <row r="35" spans="1:22" x14ac:dyDescent="0.25">
      <c r="A35" t="s">
        <v>309</v>
      </c>
      <c r="B35" s="4" t="s">
        <v>284</v>
      </c>
      <c r="C35" s="4" t="s">
        <v>339</v>
      </c>
      <c r="D35" s="6" t="s">
        <v>246</v>
      </c>
      <c r="E35" s="4" t="s">
        <v>199</v>
      </c>
      <c r="F35" s="4" t="s">
        <v>239</v>
      </c>
      <c r="G35" s="89">
        <v>1951</v>
      </c>
      <c r="H35" s="90">
        <v>0.871861</v>
      </c>
      <c r="I35" s="90">
        <v>0.86672000000000005</v>
      </c>
      <c r="K35" s="21"/>
      <c r="T35" s="21"/>
      <c r="V35" s="73"/>
    </row>
    <row r="36" spans="1:22" x14ac:dyDescent="0.25">
      <c r="A36" t="s">
        <v>309</v>
      </c>
      <c r="B36" s="4" t="s">
        <v>284</v>
      </c>
      <c r="C36" s="4" t="s">
        <v>339</v>
      </c>
      <c r="D36" s="6" t="s">
        <v>246</v>
      </c>
      <c r="E36" s="4" t="s">
        <v>200</v>
      </c>
      <c r="F36" s="4" t="s">
        <v>240</v>
      </c>
      <c r="G36" s="89">
        <v>2077</v>
      </c>
      <c r="H36" s="90">
        <v>0.87963400000000003</v>
      </c>
      <c r="I36" s="90">
        <v>0.86204000000000003</v>
      </c>
      <c r="K36" s="21"/>
      <c r="T36" s="21"/>
      <c r="V36" s="73"/>
    </row>
    <row r="37" spans="1:22" ht="45.75" thickBot="1" x14ac:dyDescent="0.3">
      <c r="A37" t="s">
        <v>309</v>
      </c>
      <c r="B37" s="4" t="s">
        <v>284</v>
      </c>
      <c r="C37" s="4" t="s">
        <v>340</v>
      </c>
      <c r="D37" s="6" t="s">
        <v>341</v>
      </c>
      <c r="E37" s="34" t="s">
        <v>340</v>
      </c>
      <c r="F37" s="34" t="s">
        <v>341</v>
      </c>
      <c r="G37" s="93">
        <v>14703</v>
      </c>
      <c r="H37" s="94">
        <v>0.86574200000000001</v>
      </c>
      <c r="I37" s="94">
        <v>0.86736000000000002</v>
      </c>
      <c r="K37" s="21"/>
      <c r="L37" s="48" t="s">
        <v>880</v>
      </c>
      <c r="M37" s="48" t="s">
        <v>304</v>
      </c>
      <c r="N37" s="48" t="s">
        <v>319</v>
      </c>
      <c r="O37" s="221" t="s">
        <v>360</v>
      </c>
      <c r="P37" s="48" t="s">
        <v>361</v>
      </c>
      <c r="Q37" s="48" t="s">
        <v>324</v>
      </c>
      <c r="R37" s="48" t="s">
        <v>445</v>
      </c>
      <c r="T37" s="21"/>
      <c r="V37" s="73"/>
    </row>
    <row r="38" spans="1:22" x14ac:dyDescent="0.25">
      <c r="A38" t="s">
        <v>309</v>
      </c>
      <c r="B38" s="4" t="s">
        <v>284</v>
      </c>
      <c r="C38" s="4" t="s">
        <v>340</v>
      </c>
      <c r="D38" s="6" t="s">
        <v>341</v>
      </c>
      <c r="E38" s="4" t="s">
        <v>24</v>
      </c>
      <c r="F38" s="4" t="s">
        <v>25</v>
      </c>
      <c r="G38" s="89">
        <v>1686</v>
      </c>
      <c r="H38" s="90">
        <v>0.87544500000000003</v>
      </c>
      <c r="I38" s="90">
        <v>0.85531000000000001</v>
      </c>
      <c r="J38" s="35"/>
      <c r="K38" s="21"/>
      <c r="L38" s="20" t="s">
        <v>309</v>
      </c>
      <c r="M38" s="75" t="s">
        <v>299</v>
      </c>
      <c r="N38" s="75" t="s">
        <v>424</v>
      </c>
      <c r="O38" s="75" t="s">
        <v>419</v>
      </c>
      <c r="P38" s="75" t="s">
        <v>418</v>
      </c>
      <c r="Q38" s="76">
        <v>13962</v>
      </c>
      <c r="R38" s="77">
        <v>0.90882399999999997</v>
      </c>
      <c r="T38" s="21"/>
      <c r="V38" s="73"/>
    </row>
    <row r="39" spans="1:22" ht="15.75" thickBot="1" x14ac:dyDescent="0.3">
      <c r="A39" t="s">
        <v>309</v>
      </c>
      <c r="B39" s="4" t="s">
        <v>284</v>
      </c>
      <c r="C39" s="4" t="s">
        <v>340</v>
      </c>
      <c r="D39" s="6" t="s">
        <v>341</v>
      </c>
      <c r="E39" s="4" t="s">
        <v>36</v>
      </c>
      <c r="F39" s="4" t="s">
        <v>37</v>
      </c>
      <c r="G39" s="89">
        <v>1250</v>
      </c>
      <c r="H39" s="90">
        <v>0.89839999999999998</v>
      </c>
      <c r="I39" s="90">
        <v>0.89100999999999997</v>
      </c>
      <c r="K39" s="21"/>
      <c r="L39" s="49" t="s">
        <v>309</v>
      </c>
      <c r="M39" s="50" t="s">
        <v>299</v>
      </c>
      <c r="N39" s="50" t="s">
        <v>426</v>
      </c>
      <c r="O39" s="50" t="s">
        <v>419</v>
      </c>
      <c r="P39" s="50" t="s">
        <v>418</v>
      </c>
      <c r="Q39" s="69">
        <v>111924</v>
      </c>
      <c r="R39" s="61">
        <v>0.85798399999999997</v>
      </c>
      <c r="T39" s="21"/>
      <c r="V39" s="73"/>
    </row>
    <row r="40" spans="1:22" x14ac:dyDescent="0.25">
      <c r="A40" t="s">
        <v>309</v>
      </c>
      <c r="B40" s="4" t="s">
        <v>284</v>
      </c>
      <c r="C40" s="4" t="s">
        <v>340</v>
      </c>
      <c r="D40" s="6" t="s">
        <v>341</v>
      </c>
      <c r="E40" s="4" t="s">
        <v>63</v>
      </c>
      <c r="F40" s="4" t="s">
        <v>64</v>
      </c>
      <c r="G40" s="89">
        <v>822</v>
      </c>
      <c r="H40" s="90">
        <v>0.81143600000000005</v>
      </c>
      <c r="I40" s="90">
        <v>0.82403000000000004</v>
      </c>
      <c r="K40" s="21"/>
      <c r="L40" s="53" t="s">
        <v>309</v>
      </c>
      <c r="M40" s="54" t="s">
        <v>284</v>
      </c>
      <c r="N40" s="54" t="s">
        <v>424</v>
      </c>
      <c r="O40" s="54" t="s">
        <v>419</v>
      </c>
      <c r="P40" s="54" t="s">
        <v>418</v>
      </c>
      <c r="Q40" s="70">
        <v>13286</v>
      </c>
      <c r="R40" s="63">
        <v>0.90862600000000004</v>
      </c>
      <c r="T40" s="21"/>
      <c r="V40" s="73"/>
    </row>
    <row r="41" spans="1:22" x14ac:dyDescent="0.25">
      <c r="A41" t="s">
        <v>309</v>
      </c>
      <c r="B41" s="4" t="s">
        <v>284</v>
      </c>
      <c r="C41" s="4" t="s">
        <v>340</v>
      </c>
      <c r="D41" s="6" t="s">
        <v>341</v>
      </c>
      <c r="E41" s="4" t="s">
        <v>59</v>
      </c>
      <c r="F41" s="4" t="s">
        <v>60</v>
      </c>
      <c r="G41" s="89">
        <v>1794</v>
      </c>
      <c r="H41" s="90">
        <v>0.89855099999999999</v>
      </c>
      <c r="I41" s="90">
        <v>0.90376999999999996</v>
      </c>
      <c r="K41" s="21"/>
      <c r="L41" s="53" t="s">
        <v>309</v>
      </c>
      <c r="M41" s="54" t="s">
        <v>284</v>
      </c>
      <c r="N41" s="54" t="s">
        <v>426</v>
      </c>
      <c r="O41" s="54" t="s">
        <v>419</v>
      </c>
      <c r="P41" s="54" t="s">
        <v>418</v>
      </c>
      <c r="Q41" s="70">
        <v>105920</v>
      </c>
      <c r="R41" s="63">
        <v>0.85817600000000005</v>
      </c>
      <c r="T41" s="21"/>
      <c r="V41" s="73"/>
    </row>
    <row r="42" spans="1:22" x14ac:dyDescent="0.25">
      <c r="A42" t="s">
        <v>309</v>
      </c>
      <c r="B42" s="4" t="s">
        <v>284</v>
      </c>
      <c r="C42" s="4" t="s">
        <v>340</v>
      </c>
      <c r="D42" s="6" t="s">
        <v>341</v>
      </c>
      <c r="E42" s="4" t="s">
        <v>86</v>
      </c>
      <c r="F42" s="4" t="s">
        <v>87</v>
      </c>
      <c r="G42" s="89">
        <v>592</v>
      </c>
      <c r="H42" s="90">
        <v>0.89189200000000002</v>
      </c>
      <c r="I42" s="90">
        <v>0.90361000000000002</v>
      </c>
      <c r="K42" s="21"/>
      <c r="L42" s="53" t="s">
        <v>309</v>
      </c>
      <c r="M42" s="54" t="s">
        <v>311</v>
      </c>
      <c r="N42" s="54" t="s">
        <v>424</v>
      </c>
      <c r="O42" s="54" t="s">
        <v>419</v>
      </c>
      <c r="P42" s="54" t="s">
        <v>418</v>
      </c>
      <c r="Q42" s="70">
        <v>676</v>
      </c>
      <c r="R42" s="63">
        <v>0.91272200000000003</v>
      </c>
      <c r="T42" s="21"/>
      <c r="V42" s="73"/>
    </row>
    <row r="43" spans="1:22" ht="15.75" thickBot="1" x14ac:dyDescent="0.3">
      <c r="A43" t="s">
        <v>309</v>
      </c>
      <c r="B43" s="4" t="s">
        <v>284</v>
      </c>
      <c r="C43" s="4" t="s">
        <v>340</v>
      </c>
      <c r="D43" s="6" t="s">
        <v>341</v>
      </c>
      <c r="E43" s="4" t="s">
        <v>116</v>
      </c>
      <c r="F43" s="4" t="s">
        <v>117</v>
      </c>
      <c r="G43" s="89">
        <v>2542</v>
      </c>
      <c r="H43" s="90">
        <v>0.84697100000000003</v>
      </c>
      <c r="I43" s="90">
        <v>0.84787999999999997</v>
      </c>
      <c r="K43" s="21"/>
      <c r="L43" s="56" t="s">
        <v>309</v>
      </c>
      <c r="M43" s="57" t="s">
        <v>311</v>
      </c>
      <c r="N43" s="57" t="s">
        <v>426</v>
      </c>
      <c r="O43" s="57" t="s">
        <v>419</v>
      </c>
      <c r="P43" s="57" t="s">
        <v>418</v>
      </c>
      <c r="Q43" s="71">
        <v>6004</v>
      </c>
      <c r="R43" s="65">
        <v>0.85459700000000005</v>
      </c>
      <c r="T43" s="21"/>
      <c r="V43" s="73"/>
    </row>
    <row r="44" spans="1:22" x14ac:dyDescent="0.25">
      <c r="A44" t="s">
        <v>309</v>
      </c>
      <c r="B44" s="4" t="s">
        <v>284</v>
      </c>
      <c r="C44" s="4" t="s">
        <v>340</v>
      </c>
      <c r="D44" s="6" t="s">
        <v>341</v>
      </c>
      <c r="E44" s="4" t="s">
        <v>118</v>
      </c>
      <c r="F44" s="4" t="s">
        <v>119</v>
      </c>
      <c r="G44" s="89">
        <v>707</v>
      </c>
      <c r="H44" s="90">
        <v>0.88401700000000005</v>
      </c>
      <c r="I44" s="90">
        <v>0.87031000000000003</v>
      </c>
      <c r="K44" s="21"/>
      <c r="T44" s="21"/>
      <c r="V44" s="73"/>
    </row>
    <row r="45" spans="1:22" x14ac:dyDescent="0.25">
      <c r="A45" t="s">
        <v>309</v>
      </c>
      <c r="B45" s="4" t="s">
        <v>284</v>
      </c>
      <c r="C45" s="4" t="s">
        <v>340</v>
      </c>
      <c r="D45" s="6" t="s">
        <v>341</v>
      </c>
      <c r="E45" s="4" t="s">
        <v>120</v>
      </c>
      <c r="F45" s="4" t="s">
        <v>121</v>
      </c>
      <c r="G45" s="89">
        <v>1613</v>
      </c>
      <c r="H45" s="90">
        <v>0.85492900000000005</v>
      </c>
      <c r="I45" s="90">
        <v>0.86299000000000003</v>
      </c>
      <c r="K45" s="21"/>
      <c r="T45" s="21"/>
      <c r="V45" s="73"/>
    </row>
    <row r="46" spans="1:22" ht="30.75" customHeight="1" x14ac:dyDescent="0.25">
      <c r="A46" t="s">
        <v>309</v>
      </c>
      <c r="B46" s="4" t="s">
        <v>284</v>
      </c>
      <c r="C46" s="4" t="s">
        <v>340</v>
      </c>
      <c r="D46" s="6" t="s">
        <v>341</v>
      </c>
      <c r="E46" s="4" t="s">
        <v>130</v>
      </c>
      <c r="F46" s="4" t="s">
        <v>131</v>
      </c>
      <c r="G46" s="89">
        <v>971</v>
      </c>
      <c r="H46" s="90">
        <v>0.855819</v>
      </c>
      <c r="I46" s="90">
        <v>0.86085</v>
      </c>
      <c r="K46" s="21"/>
      <c r="L46" s="390" t="s">
        <v>896</v>
      </c>
      <c r="M46" s="390"/>
      <c r="N46" s="390"/>
      <c r="O46" s="390"/>
      <c r="P46" s="390"/>
      <c r="Q46" s="390"/>
      <c r="R46" s="390"/>
      <c r="T46" s="21"/>
      <c r="V46" s="73"/>
    </row>
    <row r="47" spans="1:22" ht="15.75" thickBot="1" x14ac:dyDescent="0.3">
      <c r="A47" t="s">
        <v>309</v>
      </c>
      <c r="B47" s="4" t="s">
        <v>284</v>
      </c>
      <c r="C47" s="4" t="s">
        <v>340</v>
      </c>
      <c r="D47" s="6" t="s">
        <v>341</v>
      </c>
      <c r="E47" s="4" t="s">
        <v>179</v>
      </c>
      <c r="F47" s="4" t="s">
        <v>233</v>
      </c>
      <c r="G47" s="89">
        <v>734</v>
      </c>
      <c r="H47" s="90">
        <v>0.862398</v>
      </c>
      <c r="I47" s="90">
        <v>0.84482000000000002</v>
      </c>
      <c r="K47" s="21"/>
      <c r="L47" s="48" t="s">
        <v>321</v>
      </c>
      <c r="M47" s="48" t="s">
        <v>304</v>
      </c>
      <c r="N47" s="48" t="s">
        <v>319</v>
      </c>
      <c r="O47" s="48" t="s">
        <v>409</v>
      </c>
      <c r="P47" s="48" t="s">
        <v>361</v>
      </c>
      <c r="Q47" s="48" t="s">
        <v>449</v>
      </c>
      <c r="R47" s="48" t="s">
        <v>450</v>
      </c>
      <c r="S47" s="48" t="s">
        <v>451</v>
      </c>
      <c r="T47" s="21"/>
      <c r="V47" s="73"/>
    </row>
    <row r="48" spans="1:22" x14ac:dyDescent="0.25">
      <c r="A48" t="s">
        <v>309</v>
      </c>
      <c r="B48" s="4" t="s">
        <v>284</v>
      </c>
      <c r="C48" s="4" t="s">
        <v>340</v>
      </c>
      <c r="D48" s="6" t="s">
        <v>341</v>
      </c>
      <c r="E48" s="4" t="s">
        <v>180</v>
      </c>
      <c r="F48" s="4" t="s">
        <v>234</v>
      </c>
      <c r="G48" s="89">
        <v>609</v>
      </c>
      <c r="H48" s="90">
        <v>0.87684700000000004</v>
      </c>
      <c r="I48" s="90">
        <v>0.89453000000000005</v>
      </c>
      <c r="K48" s="21"/>
      <c r="L48" s="20" t="s">
        <v>309</v>
      </c>
      <c r="M48" s="75" t="s">
        <v>299</v>
      </c>
      <c r="N48" s="75" t="s">
        <v>426</v>
      </c>
      <c r="O48" s="75" t="s">
        <v>448</v>
      </c>
      <c r="P48" s="20" t="s">
        <v>420</v>
      </c>
      <c r="Q48" s="77">
        <v>0.94961799999999996</v>
      </c>
      <c r="R48" s="77">
        <v>0.93577999999999995</v>
      </c>
      <c r="S48" s="77">
        <v>0.95652199999999998</v>
      </c>
      <c r="T48" s="21"/>
      <c r="V48" s="73"/>
    </row>
    <row r="49" spans="1:22" x14ac:dyDescent="0.25">
      <c r="A49" t="s">
        <v>309</v>
      </c>
      <c r="B49" s="4" t="s">
        <v>284</v>
      </c>
      <c r="C49" s="4" t="s">
        <v>340</v>
      </c>
      <c r="D49" s="6" t="s">
        <v>341</v>
      </c>
      <c r="E49" s="4" t="s">
        <v>211</v>
      </c>
      <c r="F49" s="4" t="s">
        <v>212</v>
      </c>
      <c r="G49" s="89">
        <v>695</v>
      </c>
      <c r="H49" s="90">
        <v>0.83453200000000005</v>
      </c>
      <c r="I49" s="90">
        <v>0.87438000000000005</v>
      </c>
      <c r="K49" s="21"/>
      <c r="L49" s="20" t="s">
        <v>309</v>
      </c>
      <c r="M49" s="75" t="s">
        <v>299</v>
      </c>
      <c r="N49" s="75" t="s">
        <v>426</v>
      </c>
      <c r="O49" s="75" t="s">
        <v>448</v>
      </c>
      <c r="P49" s="20" t="s">
        <v>421</v>
      </c>
      <c r="Q49" s="77">
        <v>0.958453</v>
      </c>
      <c r="R49" s="77">
        <v>0.95652199999999998</v>
      </c>
      <c r="S49" s="77">
        <v>0.91616799999999998</v>
      </c>
      <c r="T49" s="21"/>
      <c r="V49" s="73"/>
    </row>
    <row r="50" spans="1:22" x14ac:dyDescent="0.25">
      <c r="A50" t="s">
        <v>309</v>
      </c>
      <c r="B50" s="4" t="s">
        <v>284</v>
      </c>
      <c r="C50" s="4" t="s">
        <v>340</v>
      </c>
      <c r="D50" s="6" t="s">
        <v>341</v>
      </c>
      <c r="E50" s="4" t="s">
        <v>213</v>
      </c>
      <c r="F50" s="4" t="s">
        <v>214</v>
      </c>
      <c r="G50" s="89">
        <v>688</v>
      </c>
      <c r="H50" s="90">
        <v>0.85465100000000005</v>
      </c>
      <c r="I50" s="90">
        <v>0.86229999999999996</v>
      </c>
      <c r="K50" s="21"/>
      <c r="L50" s="20" t="s">
        <v>309</v>
      </c>
      <c r="M50" s="75" t="s">
        <v>299</v>
      </c>
      <c r="N50" s="75" t="s">
        <v>426</v>
      </c>
      <c r="O50" s="75" t="s">
        <v>448</v>
      </c>
      <c r="P50" s="20" t="s">
        <v>422</v>
      </c>
      <c r="Q50" s="77">
        <v>0.95163200000000003</v>
      </c>
      <c r="R50" s="77">
        <v>0.88652500000000001</v>
      </c>
      <c r="S50" s="77">
        <v>0.77083299999999999</v>
      </c>
      <c r="T50" s="21"/>
      <c r="V50" s="73"/>
    </row>
    <row r="51" spans="1:22" x14ac:dyDescent="0.25">
      <c r="A51" t="s">
        <v>309</v>
      </c>
      <c r="B51" s="4" t="s">
        <v>284</v>
      </c>
      <c r="C51" s="4" t="s">
        <v>342</v>
      </c>
      <c r="D51" s="6" t="s">
        <v>250</v>
      </c>
      <c r="E51" s="34" t="s">
        <v>342</v>
      </c>
      <c r="F51" s="34" t="s">
        <v>250</v>
      </c>
      <c r="G51" s="93">
        <v>4637</v>
      </c>
      <c r="H51" s="94">
        <v>0.90122899999999995</v>
      </c>
      <c r="I51" s="94">
        <v>0.88846999999999998</v>
      </c>
      <c r="K51" s="21"/>
      <c r="L51" s="20" t="s">
        <v>309</v>
      </c>
      <c r="M51" s="75" t="s">
        <v>299</v>
      </c>
      <c r="N51" s="75" t="s">
        <v>426</v>
      </c>
      <c r="O51" s="75" t="s">
        <v>448</v>
      </c>
      <c r="P51" s="20" t="s">
        <v>423</v>
      </c>
      <c r="Q51" s="77">
        <v>0.89409099999999997</v>
      </c>
      <c r="R51" s="77">
        <v>0.77294700000000005</v>
      </c>
      <c r="S51" s="77">
        <v>0.649254</v>
      </c>
      <c r="T51" s="21"/>
      <c r="V51" s="73"/>
    </row>
    <row r="52" spans="1:22" x14ac:dyDescent="0.25">
      <c r="A52" t="s">
        <v>309</v>
      </c>
      <c r="B52" s="4" t="s">
        <v>284</v>
      </c>
      <c r="C52" s="4" t="s">
        <v>342</v>
      </c>
      <c r="D52" s="6" t="s">
        <v>250</v>
      </c>
      <c r="E52" s="4" t="s">
        <v>28</v>
      </c>
      <c r="F52" s="4" t="s">
        <v>29</v>
      </c>
      <c r="G52" s="89">
        <v>1109</v>
      </c>
      <c r="H52" s="90">
        <v>0.89449999999999996</v>
      </c>
      <c r="I52" s="90">
        <v>0.87417</v>
      </c>
      <c r="K52" s="21"/>
      <c r="L52" s="20" t="s">
        <v>309</v>
      </c>
      <c r="M52" s="75" t="s">
        <v>299</v>
      </c>
      <c r="N52" s="75" t="s">
        <v>426</v>
      </c>
      <c r="O52" s="75" t="s">
        <v>452</v>
      </c>
      <c r="P52" s="20" t="s">
        <v>420</v>
      </c>
      <c r="Q52" s="77">
        <v>0.96392500000000003</v>
      </c>
      <c r="R52" s="77">
        <v>0.95933000000000002</v>
      </c>
      <c r="S52" s="77">
        <v>0.95121999999999995</v>
      </c>
      <c r="T52" s="21"/>
      <c r="V52" s="73"/>
    </row>
    <row r="53" spans="1:22" x14ac:dyDescent="0.25">
      <c r="A53" t="s">
        <v>309</v>
      </c>
      <c r="B53" s="4" t="s">
        <v>284</v>
      </c>
      <c r="C53" s="4" t="s">
        <v>342</v>
      </c>
      <c r="D53" s="6" t="s">
        <v>250</v>
      </c>
      <c r="E53" s="4" t="s">
        <v>106</v>
      </c>
      <c r="F53" s="4" t="s">
        <v>107</v>
      </c>
      <c r="G53" s="89">
        <v>2195</v>
      </c>
      <c r="H53" s="90">
        <v>0.90113900000000002</v>
      </c>
      <c r="I53" s="90">
        <v>0.88700000000000001</v>
      </c>
      <c r="K53" s="21"/>
      <c r="L53" s="20" t="s">
        <v>309</v>
      </c>
      <c r="M53" s="75" t="s">
        <v>299</v>
      </c>
      <c r="N53" s="75" t="s">
        <v>426</v>
      </c>
      <c r="O53" s="75" t="s">
        <v>452</v>
      </c>
      <c r="P53" s="20" t="s">
        <v>421</v>
      </c>
      <c r="Q53" s="77">
        <v>0.97468200000000005</v>
      </c>
      <c r="R53" s="77">
        <v>0.947129</v>
      </c>
      <c r="S53" s="77">
        <v>0.83054600000000001</v>
      </c>
      <c r="T53" s="21"/>
      <c r="V53" s="73"/>
    </row>
    <row r="54" spans="1:22" x14ac:dyDescent="0.25">
      <c r="A54" t="s">
        <v>309</v>
      </c>
      <c r="B54" s="4" t="s">
        <v>284</v>
      </c>
      <c r="C54" s="4" t="s">
        <v>342</v>
      </c>
      <c r="D54" s="6" t="s">
        <v>250</v>
      </c>
      <c r="E54" s="4" t="s">
        <v>174</v>
      </c>
      <c r="F54" s="4" t="s">
        <v>175</v>
      </c>
      <c r="G54" s="89">
        <v>346</v>
      </c>
      <c r="H54" s="90">
        <v>0.89017299999999999</v>
      </c>
      <c r="I54" s="90">
        <v>0.91591999999999996</v>
      </c>
      <c r="K54" s="21"/>
      <c r="L54" s="20" t="s">
        <v>309</v>
      </c>
      <c r="M54" s="75" t="s">
        <v>299</v>
      </c>
      <c r="N54" s="75" t="s">
        <v>426</v>
      </c>
      <c r="O54" s="75" t="s">
        <v>452</v>
      </c>
      <c r="P54" s="20" t="s">
        <v>422</v>
      </c>
      <c r="Q54" s="77">
        <v>0.93645999999999996</v>
      </c>
      <c r="R54" s="77">
        <v>0.822967</v>
      </c>
      <c r="S54" s="77">
        <v>0.62040799999999996</v>
      </c>
      <c r="T54" s="21"/>
      <c r="V54" s="73"/>
    </row>
    <row r="55" spans="1:22" ht="15.75" thickBot="1" x14ac:dyDescent="0.3">
      <c r="A55" t="s">
        <v>309</v>
      </c>
      <c r="B55" s="4" t="s">
        <v>284</v>
      </c>
      <c r="C55" s="4" t="s">
        <v>342</v>
      </c>
      <c r="D55" s="6" t="s">
        <v>250</v>
      </c>
      <c r="E55" s="4" t="s">
        <v>221</v>
      </c>
      <c r="F55" s="4" t="s">
        <v>222</v>
      </c>
      <c r="G55" s="89">
        <v>987</v>
      </c>
      <c r="H55" s="90">
        <v>0.91286699999999998</v>
      </c>
      <c r="I55" s="90">
        <v>0.89870000000000005</v>
      </c>
      <c r="K55" s="21"/>
      <c r="L55" s="49" t="s">
        <v>309</v>
      </c>
      <c r="M55" s="50" t="s">
        <v>299</v>
      </c>
      <c r="N55" s="50" t="s">
        <v>426</v>
      </c>
      <c r="O55" s="50" t="s">
        <v>452</v>
      </c>
      <c r="P55" s="49" t="s">
        <v>423</v>
      </c>
      <c r="Q55" s="87">
        <v>0.62248499999999996</v>
      </c>
      <c r="R55" s="87">
        <v>0.38794299999999998</v>
      </c>
      <c r="S55" s="87">
        <v>0.23277500000000001</v>
      </c>
      <c r="T55" s="21"/>
      <c r="V55" s="73"/>
    </row>
    <row r="56" spans="1:22" x14ac:dyDescent="0.25">
      <c r="A56" t="s">
        <v>309</v>
      </c>
      <c r="B56" s="4" t="s">
        <v>284</v>
      </c>
      <c r="C56" s="4" t="s">
        <v>343</v>
      </c>
      <c r="D56" s="6" t="s">
        <v>273</v>
      </c>
      <c r="E56" s="34" t="s">
        <v>343</v>
      </c>
      <c r="F56" s="34" t="s">
        <v>273</v>
      </c>
      <c r="G56" s="93">
        <v>3390</v>
      </c>
      <c r="H56" s="94">
        <v>0.85368699999999997</v>
      </c>
      <c r="I56" s="94">
        <v>0.84887999999999997</v>
      </c>
      <c r="K56" s="21"/>
      <c r="T56" s="21"/>
      <c r="V56" s="73"/>
    </row>
    <row r="57" spans="1:22" x14ac:dyDescent="0.25">
      <c r="A57" t="s">
        <v>309</v>
      </c>
      <c r="B57" s="4" t="s">
        <v>284</v>
      </c>
      <c r="C57" s="4" t="s">
        <v>343</v>
      </c>
      <c r="D57" s="6" t="s">
        <v>273</v>
      </c>
      <c r="E57" s="4" t="s">
        <v>81</v>
      </c>
      <c r="F57" s="4" t="s">
        <v>82</v>
      </c>
      <c r="G57" s="89">
        <v>1403</v>
      </c>
      <c r="H57" s="90">
        <v>0.87099099999999996</v>
      </c>
      <c r="I57" s="90">
        <v>0.86329</v>
      </c>
      <c r="K57" s="21"/>
      <c r="T57" s="21"/>
      <c r="V57" s="73"/>
    </row>
    <row r="58" spans="1:22" x14ac:dyDescent="0.25">
      <c r="A58" t="s">
        <v>309</v>
      </c>
      <c r="B58" s="4" t="s">
        <v>284</v>
      </c>
      <c r="C58" s="4" t="s">
        <v>343</v>
      </c>
      <c r="D58" s="6" t="s">
        <v>273</v>
      </c>
      <c r="E58" s="4" t="s">
        <v>134</v>
      </c>
      <c r="F58" s="4" t="s">
        <v>135</v>
      </c>
      <c r="G58" s="89">
        <v>656</v>
      </c>
      <c r="H58" s="90">
        <v>0.84146299999999996</v>
      </c>
      <c r="I58" s="90">
        <v>0.85726999999999998</v>
      </c>
      <c r="K58" s="21"/>
      <c r="L58" s="390" t="s">
        <v>446</v>
      </c>
      <c r="M58" s="390"/>
      <c r="N58" s="390"/>
      <c r="O58" s="390"/>
      <c r="P58" s="390"/>
      <c r="Q58" s="390"/>
      <c r="R58" s="390"/>
      <c r="T58" s="21"/>
      <c r="V58" s="73"/>
    </row>
    <row r="59" spans="1:22" ht="49.5" customHeight="1" thickBot="1" x14ac:dyDescent="0.3">
      <c r="A59" t="s">
        <v>309</v>
      </c>
      <c r="B59" s="4" t="s">
        <v>284</v>
      </c>
      <c r="C59" s="4" t="s">
        <v>343</v>
      </c>
      <c r="D59" s="6" t="s">
        <v>273</v>
      </c>
      <c r="E59" s="4" t="s">
        <v>225</v>
      </c>
      <c r="F59" s="4" t="s">
        <v>226</v>
      </c>
      <c r="G59" s="89">
        <v>1331</v>
      </c>
      <c r="H59" s="90">
        <v>0.84147300000000003</v>
      </c>
      <c r="I59" s="90">
        <v>0.82974999999999999</v>
      </c>
      <c r="K59" s="21"/>
      <c r="L59" s="48" t="s">
        <v>880</v>
      </c>
      <c r="M59" s="48" t="s">
        <v>304</v>
      </c>
      <c r="N59" s="48" t="s">
        <v>319</v>
      </c>
      <c r="O59" s="48" t="s">
        <v>428</v>
      </c>
      <c r="P59" s="48" t="s">
        <v>360</v>
      </c>
      <c r="Q59" s="48" t="s">
        <v>759</v>
      </c>
      <c r="R59" s="48" t="s">
        <v>443</v>
      </c>
      <c r="T59" s="21"/>
      <c r="V59" s="73"/>
    </row>
    <row r="60" spans="1:22" x14ac:dyDescent="0.25">
      <c r="A60" t="s">
        <v>309</v>
      </c>
      <c r="B60" s="4" t="s">
        <v>284</v>
      </c>
      <c r="C60" s="4" t="s">
        <v>344</v>
      </c>
      <c r="D60" s="6" t="s">
        <v>244</v>
      </c>
      <c r="E60" s="34" t="s">
        <v>344</v>
      </c>
      <c r="F60" s="34" t="s">
        <v>244</v>
      </c>
      <c r="G60" s="93">
        <v>4572</v>
      </c>
      <c r="H60" s="94">
        <v>0.84295699999999996</v>
      </c>
      <c r="I60" s="94">
        <v>0.84301000000000004</v>
      </c>
      <c r="K60" s="21"/>
      <c r="L60" s="20" t="s">
        <v>309</v>
      </c>
      <c r="M60" s="75" t="s">
        <v>299</v>
      </c>
      <c r="N60" s="75" t="s">
        <v>425</v>
      </c>
      <c r="O60" s="75" t="s">
        <v>429</v>
      </c>
      <c r="P60" s="20" t="s">
        <v>261</v>
      </c>
      <c r="Q60" s="76">
        <v>108011</v>
      </c>
      <c r="R60" s="77">
        <v>0.71814</v>
      </c>
      <c r="T60" s="21"/>
      <c r="V60" s="73"/>
    </row>
    <row r="61" spans="1:22" x14ac:dyDescent="0.25">
      <c r="A61" t="s">
        <v>309</v>
      </c>
      <c r="B61" s="4" t="s">
        <v>284</v>
      </c>
      <c r="C61" s="4" t="s">
        <v>344</v>
      </c>
      <c r="D61" s="6" t="s">
        <v>244</v>
      </c>
      <c r="E61" s="4" t="s">
        <v>47</v>
      </c>
      <c r="F61" s="4" t="s">
        <v>48</v>
      </c>
      <c r="G61" s="89">
        <v>677</v>
      </c>
      <c r="H61" s="90">
        <v>0.81093099999999996</v>
      </c>
      <c r="I61" s="90">
        <v>0.82640000000000002</v>
      </c>
      <c r="K61" s="21"/>
      <c r="L61" s="20" t="s">
        <v>309</v>
      </c>
      <c r="M61" s="75" t="s">
        <v>299</v>
      </c>
      <c r="N61" s="75" t="s">
        <v>424</v>
      </c>
      <c r="O61" s="75" t="s">
        <v>429</v>
      </c>
      <c r="P61" s="20" t="s">
        <v>261</v>
      </c>
      <c r="Q61" s="76">
        <v>12632</v>
      </c>
      <c r="R61" s="77">
        <v>0.75633300000000003</v>
      </c>
      <c r="T61" s="21"/>
      <c r="V61" s="73"/>
    </row>
    <row r="62" spans="1:22" ht="15.75" thickBot="1" x14ac:dyDescent="0.3">
      <c r="A62" t="s">
        <v>309</v>
      </c>
      <c r="B62" s="4" t="s">
        <v>284</v>
      </c>
      <c r="C62" s="4" t="s">
        <v>344</v>
      </c>
      <c r="D62" s="6" t="s">
        <v>244</v>
      </c>
      <c r="E62" s="4" t="s">
        <v>55</v>
      </c>
      <c r="F62" s="4" t="s">
        <v>56</v>
      </c>
      <c r="G62" s="89">
        <v>1602</v>
      </c>
      <c r="H62" s="90">
        <v>0.84831500000000004</v>
      </c>
      <c r="I62" s="90">
        <v>0.85146999999999995</v>
      </c>
      <c r="K62" s="21"/>
      <c r="L62" s="49" t="s">
        <v>309</v>
      </c>
      <c r="M62" s="50" t="s">
        <v>299</v>
      </c>
      <c r="N62" s="50" t="s">
        <v>426</v>
      </c>
      <c r="O62" s="50" t="s">
        <v>429</v>
      </c>
      <c r="P62" s="49" t="s">
        <v>261</v>
      </c>
      <c r="Q62" s="69">
        <v>95379</v>
      </c>
      <c r="R62" s="87">
        <v>0.71308099999999996</v>
      </c>
      <c r="T62" s="21"/>
      <c r="V62" s="73"/>
    </row>
    <row r="63" spans="1:22" x14ac:dyDescent="0.25">
      <c r="A63" t="s">
        <v>309</v>
      </c>
      <c r="B63" s="4" t="s">
        <v>284</v>
      </c>
      <c r="C63" s="4" t="s">
        <v>344</v>
      </c>
      <c r="D63" s="6" t="s">
        <v>244</v>
      </c>
      <c r="E63" s="4" t="s">
        <v>104</v>
      </c>
      <c r="F63" s="4" t="s">
        <v>105</v>
      </c>
      <c r="G63" s="89">
        <v>1362</v>
      </c>
      <c r="H63" s="90">
        <v>0.84067499999999995</v>
      </c>
      <c r="I63" s="90">
        <v>0.83433999999999997</v>
      </c>
      <c r="K63" s="21"/>
      <c r="L63" s="53" t="s">
        <v>309</v>
      </c>
      <c r="M63" s="54" t="s">
        <v>284</v>
      </c>
      <c r="N63" s="54" t="s">
        <v>425</v>
      </c>
      <c r="O63" s="54" t="s">
        <v>429</v>
      </c>
      <c r="P63" s="53" t="s">
        <v>261</v>
      </c>
      <c r="Q63" s="70">
        <v>102295</v>
      </c>
      <c r="R63" s="95">
        <v>0.72028899999999996</v>
      </c>
      <c r="T63" s="21"/>
      <c r="V63" s="73"/>
    </row>
    <row r="64" spans="1:22" x14ac:dyDescent="0.25">
      <c r="A64" t="s">
        <v>309</v>
      </c>
      <c r="B64" s="4" t="s">
        <v>284</v>
      </c>
      <c r="C64" s="4" t="s">
        <v>344</v>
      </c>
      <c r="D64" s="6" t="s">
        <v>244</v>
      </c>
      <c r="E64" s="4" t="s">
        <v>108</v>
      </c>
      <c r="F64" s="4" t="s">
        <v>109</v>
      </c>
      <c r="G64" s="89">
        <v>931</v>
      </c>
      <c r="H64" s="90">
        <v>0.86036500000000005</v>
      </c>
      <c r="I64" s="90">
        <v>0.85307999999999995</v>
      </c>
      <c r="K64" s="21"/>
      <c r="L64" s="53" t="s">
        <v>309</v>
      </c>
      <c r="M64" s="54" t="s">
        <v>284</v>
      </c>
      <c r="N64" s="54" t="s">
        <v>424</v>
      </c>
      <c r="O64" s="54" t="s">
        <v>429</v>
      </c>
      <c r="P64" s="53" t="s">
        <v>261</v>
      </c>
      <c r="Q64" s="70">
        <v>12018</v>
      </c>
      <c r="R64" s="95">
        <v>0.75877799999999995</v>
      </c>
      <c r="T64" s="21"/>
      <c r="V64" s="73"/>
    </row>
    <row r="65" spans="1:22" x14ac:dyDescent="0.25">
      <c r="A65" t="s">
        <v>309</v>
      </c>
      <c r="B65" s="4" t="s">
        <v>284</v>
      </c>
      <c r="C65" s="4" t="s">
        <v>345</v>
      </c>
      <c r="D65" s="6" t="s">
        <v>243</v>
      </c>
      <c r="E65" s="34" t="s">
        <v>345</v>
      </c>
      <c r="F65" s="34" t="s">
        <v>243</v>
      </c>
      <c r="G65" s="93">
        <v>3090</v>
      </c>
      <c r="H65" s="94">
        <v>0.88025900000000001</v>
      </c>
      <c r="I65" s="94">
        <v>0.89912000000000003</v>
      </c>
      <c r="K65" s="21"/>
      <c r="L65" s="53" t="s">
        <v>309</v>
      </c>
      <c r="M65" s="54" t="s">
        <v>284</v>
      </c>
      <c r="N65" s="54" t="s">
        <v>426</v>
      </c>
      <c r="O65" s="54" t="s">
        <v>429</v>
      </c>
      <c r="P65" s="53" t="s">
        <v>261</v>
      </c>
      <c r="Q65" s="70">
        <v>90277</v>
      </c>
      <c r="R65" s="95">
        <v>0.71516599999999997</v>
      </c>
      <c r="T65" s="21"/>
      <c r="V65" s="73"/>
    </row>
    <row r="66" spans="1:22" x14ac:dyDescent="0.25">
      <c r="A66" t="s">
        <v>309</v>
      </c>
      <c r="B66" s="4" t="s">
        <v>284</v>
      </c>
      <c r="C66" s="4" t="s">
        <v>345</v>
      </c>
      <c r="D66" s="6" t="s">
        <v>243</v>
      </c>
      <c r="E66" s="4" t="s">
        <v>26</v>
      </c>
      <c r="F66" s="4" t="s">
        <v>27</v>
      </c>
      <c r="G66" s="89">
        <v>491</v>
      </c>
      <c r="H66" s="90">
        <v>0.86965400000000004</v>
      </c>
      <c r="I66" s="90">
        <v>0.94089</v>
      </c>
      <c r="K66" s="21"/>
      <c r="L66" s="53" t="s">
        <v>309</v>
      </c>
      <c r="M66" s="54" t="s">
        <v>311</v>
      </c>
      <c r="N66" s="54" t="s">
        <v>425</v>
      </c>
      <c r="O66" s="54" t="s">
        <v>429</v>
      </c>
      <c r="P66" s="53" t="s">
        <v>261</v>
      </c>
      <c r="Q66" s="70">
        <v>5716</v>
      </c>
      <c r="R66" s="95">
        <v>0.67967100000000003</v>
      </c>
      <c r="T66" s="21"/>
      <c r="V66" s="73"/>
    </row>
    <row r="67" spans="1:22" x14ac:dyDescent="0.25">
      <c r="A67" t="s">
        <v>309</v>
      </c>
      <c r="B67" s="4" t="s">
        <v>284</v>
      </c>
      <c r="C67" s="4" t="s">
        <v>345</v>
      </c>
      <c r="D67" s="6" t="s">
        <v>243</v>
      </c>
      <c r="E67" s="4" t="s">
        <v>57</v>
      </c>
      <c r="F67" s="4" t="s">
        <v>58</v>
      </c>
      <c r="G67" s="89">
        <v>972</v>
      </c>
      <c r="H67" s="90">
        <v>0.87345700000000004</v>
      </c>
      <c r="I67" s="90">
        <v>0.88836000000000004</v>
      </c>
      <c r="K67" s="21"/>
      <c r="L67" s="53" t="s">
        <v>309</v>
      </c>
      <c r="M67" s="54" t="s">
        <v>311</v>
      </c>
      <c r="N67" s="54" t="s">
        <v>424</v>
      </c>
      <c r="O67" s="54" t="s">
        <v>429</v>
      </c>
      <c r="P67" s="53" t="s">
        <v>261</v>
      </c>
      <c r="Q67" s="70">
        <v>614</v>
      </c>
      <c r="R67" s="95">
        <v>0.70846900000000002</v>
      </c>
      <c r="T67" s="21"/>
      <c r="V67" s="73"/>
    </row>
    <row r="68" spans="1:22" ht="15.75" thickBot="1" x14ac:dyDescent="0.3">
      <c r="A68" t="s">
        <v>309</v>
      </c>
      <c r="B68" s="4" t="s">
        <v>284</v>
      </c>
      <c r="C68" s="4" t="s">
        <v>345</v>
      </c>
      <c r="D68" s="6" t="s">
        <v>243</v>
      </c>
      <c r="E68" s="4" t="s">
        <v>94</v>
      </c>
      <c r="F68" s="4" t="s">
        <v>95</v>
      </c>
      <c r="G68" s="89">
        <v>568</v>
      </c>
      <c r="H68" s="90">
        <v>0.87676100000000001</v>
      </c>
      <c r="I68" s="90">
        <v>0.90732000000000002</v>
      </c>
      <c r="K68" s="21"/>
      <c r="L68" s="56" t="s">
        <v>309</v>
      </c>
      <c r="M68" s="57" t="s">
        <v>311</v>
      </c>
      <c r="N68" s="57" t="s">
        <v>426</v>
      </c>
      <c r="O68" s="57" t="s">
        <v>429</v>
      </c>
      <c r="P68" s="56" t="s">
        <v>261</v>
      </c>
      <c r="Q68" s="71">
        <v>5102</v>
      </c>
      <c r="R68" s="96">
        <v>0.67620499999999995</v>
      </c>
      <c r="T68" s="21"/>
      <c r="V68" s="73"/>
    </row>
    <row r="69" spans="1:22" x14ac:dyDescent="0.25">
      <c r="A69" t="s">
        <v>309</v>
      </c>
      <c r="B69" s="4" t="s">
        <v>284</v>
      </c>
      <c r="C69" s="4" t="s">
        <v>345</v>
      </c>
      <c r="D69" s="6" t="s">
        <v>243</v>
      </c>
      <c r="E69" s="4" t="s">
        <v>201</v>
      </c>
      <c r="F69" s="4" t="s">
        <v>241</v>
      </c>
      <c r="G69" s="89">
        <v>1059</v>
      </c>
      <c r="H69" s="90">
        <v>0.89329599999999998</v>
      </c>
      <c r="I69" s="90">
        <v>0.88675999999999999</v>
      </c>
      <c r="K69" s="21"/>
      <c r="T69" s="21"/>
      <c r="V69" s="73"/>
    </row>
    <row r="70" spans="1:22" x14ac:dyDescent="0.25">
      <c r="A70" t="s">
        <v>309</v>
      </c>
      <c r="B70" s="4" t="s">
        <v>284</v>
      </c>
      <c r="C70" s="4" t="s">
        <v>346</v>
      </c>
      <c r="D70" s="6" t="s">
        <v>247</v>
      </c>
      <c r="E70" s="34" t="s">
        <v>346</v>
      </c>
      <c r="F70" s="34" t="s">
        <v>247</v>
      </c>
      <c r="G70" s="93">
        <v>3005</v>
      </c>
      <c r="H70" s="94">
        <v>0.80332800000000004</v>
      </c>
      <c r="I70" s="94">
        <v>0.79608000000000001</v>
      </c>
      <c r="K70" s="21"/>
      <c r="T70" s="21"/>
      <c r="V70" s="73"/>
    </row>
    <row r="71" spans="1:22" x14ac:dyDescent="0.25">
      <c r="A71" t="s">
        <v>309</v>
      </c>
      <c r="B71" s="4" t="s">
        <v>284</v>
      </c>
      <c r="C71" s="4" t="s">
        <v>346</v>
      </c>
      <c r="D71" s="6" t="s">
        <v>247</v>
      </c>
      <c r="E71" s="4" t="s">
        <v>126</v>
      </c>
      <c r="F71" s="4" t="s">
        <v>127</v>
      </c>
      <c r="G71" s="89">
        <v>233</v>
      </c>
      <c r="H71" s="90">
        <v>0.81974199999999997</v>
      </c>
      <c r="I71" s="90">
        <v>0.85094999999999998</v>
      </c>
      <c r="K71" s="21"/>
      <c r="L71" s="390" t="s">
        <v>447</v>
      </c>
      <c r="M71" s="390"/>
      <c r="N71" s="390"/>
      <c r="O71" s="390"/>
      <c r="P71" s="390"/>
      <c r="Q71" s="390"/>
      <c r="R71" s="390"/>
      <c r="T71" s="21"/>
      <c r="V71" s="73"/>
    </row>
    <row r="72" spans="1:22" ht="45.75" thickBot="1" x14ac:dyDescent="0.3">
      <c r="A72" t="s">
        <v>309</v>
      </c>
      <c r="B72" s="4" t="s">
        <v>284</v>
      </c>
      <c r="C72" s="4" t="s">
        <v>346</v>
      </c>
      <c r="D72" s="6" t="s">
        <v>247</v>
      </c>
      <c r="E72" s="4" t="s">
        <v>150</v>
      </c>
      <c r="F72" s="4" t="s">
        <v>151</v>
      </c>
      <c r="G72" s="89">
        <v>2160</v>
      </c>
      <c r="H72" s="90">
        <v>0.80925899999999995</v>
      </c>
      <c r="I72" s="90">
        <v>0.79474</v>
      </c>
      <c r="K72" s="21"/>
      <c r="L72" s="48" t="s">
        <v>880</v>
      </c>
      <c r="M72" s="48" t="s">
        <v>304</v>
      </c>
      <c r="N72" s="48" t="s">
        <v>319</v>
      </c>
      <c r="O72" s="48" t="s">
        <v>428</v>
      </c>
      <c r="P72" s="48" t="s">
        <v>361</v>
      </c>
      <c r="Q72" s="48" t="s">
        <v>759</v>
      </c>
      <c r="R72" s="48" t="s">
        <v>443</v>
      </c>
      <c r="T72" s="21"/>
      <c r="V72" s="73"/>
    </row>
    <row r="73" spans="1:22" x14ac:dyDescent="0.25">
      <c r="A73" t="s">
        <v>309</v>
      </c>
      <c r="B73" s="4" t="s">
        <v>284</v>
      </c>
      <c r="C73" s="4" t="s">
        <v>346</v>
      </c>
      <c r="D73" s="6" t="s">
        <v>247</v>
      </c>
      <c r="E73" s="4" t="s">
        <v>189</v>
      </c>
      <c r="F73" s="4" t="s">
        <v>190</v>
      </c>
      <c r="G73" s="89">
        <v>360</v>
      </c>
      <c r="H73" s="90">
        <v>0.77222199999999996</v>
      </c>
      <c r="I73" s="90">
        <v>0.78388000000000002</v>
      </c>
      <c r="K73" s="21"/>
      <c r="L73" s="20" t="s">
        <v>309</v>
      </c>
      <c r="M73" s="75" t="s">
        <v>299</v>
      </c>
      <c r="N73" s="75" t="s">
        <v>425</v>
      </c>
      <c r="O73" s="75" t="s">
        <v>429</v>
      </c>
      <c r="P73" s="20" t="s">
        <v>420</v>
      </c>
      <c r="Q73" s="76">
        <v>19803</v>
      </c>
      <c r="R73" s="77">
        <v>0.60319100000000003</v>
      </c>
      <c r="T73" s="21"/>
      <c r="V73" s="73"/>
    </row>
    <row r="74" spans="1:22" x14ac:dyDescent="0.25">
      <c r="A74" t="s">
        <v>309</v>
      </c>
      <c r="B74" s="4" t="s">
        <v>284</v>
      </c>
      <c r="C74" s="4" t="s">
        <v>346</v>
      </c>
      <c r="D74" s="6" t="s">
        <v>247</v>
      </c>
      <c r="E74" s="4" t="s">
        <v>215</v>
      </c>
      <c r="F74" s="4" t="s">
        <v>216</v>
      </c>
      <c r="G74" s="89">
        <v>252</v>
      </c>
      <c r="H74" s="90">
        <v>0.78174600000000005</v>
      </c>
      <c r="I74" s="90">
        <v>0.7762</v>
      </c>
      <c r="K74" s="21"/>
      <c r="L74" s="20" t="s">
        <v>309</v>
      </c>
      <c r="M74" s="75" t="s">
        <v>299</v>
      </c>
      <c r="N74" s="75" t="s">
        <v>425</v>
      </c>
      <c r="O74" s="75" t="s">
        <v>429</v>
      </c>
      <c r="P74" s="20" t="s">
        <v>421</v>
      </c>
      <c r="Q74" s="76">
        <v>59623</v>
      </c>
      <c r="R74" s="77">
        <v>0.78130900000000003</v>
      </c>
      <c r="T74" s="21"/>
      <c r="V74" s="73"/>
    </row>
    <row r="75" spans="1:22" x14ac:dyDescent="0.25">
      <c r="A75" t="s">
        <v>309</v>
      </c>
      <c r="B75" s="4" t="s">
        <v>284</v>
      </c>
      <c r="C75" s="4" t="s">
        <v>347</v>
      </c>
      <c r="D75" s="6" t="s">
        <v>255</v>
      </c>
      <c r="E75" s="34" t="s">
        <v>347</v>
      </c>
      <c r="F75" s="34" t="s">
        <v>255</v>
      </c>
      <c r="G75" s="93">
        <v>2669</v>
      </c>
      <c r="H75" s="94">
        <v>0.86549299999999996</v>
      </c>
      <c r="I75" s="94">
        <v>0.85126999999999997</v>
      </c>
      <c r="K75" s="21"/>
      <c r="L75" s="20" t="s">
        <v>309</v>
      </c>
      <c r="M75" s="75" t="s">
        <v>299</v>
      </c>
      <c r="N75" s="75" t="s">
        <v>425</v>
      </c>
      <c r="O75" s="75" t="s">
        <v>429</v>
      </c>
      <c r="P75" s="20" t="s">
        <v>422</v>
      </c>
      <c r="Q75" s="76">
        <v>20592</v>
      </c>
      <c r="R75" s="77">
        <v>0.70697399999999999</v>
      </c>
      <c r="T75" s="21"/>
      <c r="V75" s="73"/>
    </row>
    <row r="76" spans="1:22" x14ac:dyDescent="0.25">
      <c r="A76" t="s">
        <v>309</v>
      </c>
      <c r="B76" s="4" t="s">
        <v>284</v>
      </c>
      <c r="C76" s="4" t="s">
        <v>347</v>
      </c>
      <c r="D76" s="6" t="s">
        <v>255</v>
      </c>
      <c r="E76" s="4" t="s">
        <v>18</v>
      </c>
      <c r="F76" s="4" t="s">
        <v>19</v>
      </c>
      <c r="G76" s="89">
        <v>1237</v>
      </c>
      <c r="H76" s="90">
        <v>0.86822999999999995</v>
      </c>
      <c r="I76" s="90">
        <v>0.86877000000000004</v>
      </c>
      <c r="K76" s="21"/>
      <c r="L76" s="20" t="s">
        <v>309</v>
      </c>
      <c r="M76" s="75" t="s">
        <v>299</v>
      </c>
      <c r="N76" s="75" t="s">
        <v>425</v>
      </c>
      <c r="O76" s="75" t="s">
        <v>429</v>
      </c>
      <c r="P76" s="20" t="s">
        <v>423</v>
      </c>
      <c r="Q76" s="76">
        <v>7993</v>
      </c>
      <c r="R76" s="77">
        <v>0.56049000000000004</v>
      </c>
      <c r="T76" s="21"/>
      <c r="V76" s="73"/>
    </row>
    <row r="77" spans="1:22" x14ac:dyDescent="0.25">
      <c r="A77" t="s">
        <v>309</v>
      </c>
      <c r="B77" s="4" t="s">
        <v>284</v>
      </c>
      <c r="C77" s="4" t="s">
        <v>347</v>
      </c>
      <c r="D77" s="6" t="s">
        <v>255</v>
      </c>
      <c r="E77" s="4" t="s">
        <v>22</v>
      </c>
      <c r="F77" s="4" t="s">
        <v>23</v>
      </c>
      <c r="G77" s="89">
        <v>1432</v>
      </c>
      <c r="H77" s="90">
        <v>0.86312800000000001</v>
      </c>
      <c r="I77" s="90">
        <v>0.83662999999999998</v>
      </c>
      <c r="K77" s="21"/>
      <c r="L77" s="20" t="s">
        <v>309</v>
      </c>
      <c r="M77" s="75" t="s">
        <v>299</v>
      </c>
      <c r="N77" s="75" t="s">
        <v>424</v>
      </c>
      <c r="O77" s="75" t="s">
        <v>429</v>
      </c>
      <c r="P77" s="20" t="s">
        <v>420</v>
      </c>
      <c r="Q77" s="76">
        <v>1785</v>
      </c>
      <c r="R77" s="77">
        <v>0.60280100000000003</v>
      </c>
      <c r="T77" s="21"/>
      <c r="V77" s="73"/>
    </row>
    <row r="78" spans="1:22" x14ac:dyDescent="0.25">
      <c r="A78" t="s">
        <v>309</v>
      </c>
      <c r="B78" s="4" t="s">
        <v>284</v>
      </c>
      <c r="C78" s="4" t="s">
        <v>348</v>
      </c>
      <c r="D78" s="6" t="s">
        <v>248</v>
      </c>
      <c r="E78" s="34" t="s">
        <v>348</v>
      </c>
      <c r="F78" s="34" t="s">
        <v>248</v>
      </c>
      <c r="G78" s="93">
        <v>6936</v>
      </c>
      <c r="H78" s="94">
        <v>0.89302199999999998</v>
      </c>
      <c r="I78" s="94">
        <v>0.89507999999999999</v>
      </c>
      <c r="K78" s="21"/>
      <c r="L78" s="20" t="s">
        <v>309</v>
      </c>
      <c r="M78" s="75" t="s">
        <v>299</v>
      </c>
      <c r="N78" s="75" t="s">
        <v>424</v>
      </c>
      <c r="O78" s="75" t="s">
        <v>429</v>
      </c>
      <c r="P78" s="20" t="s">
        <v>421</v>
      </c>
      <c r="Q78" s="76">
        <v>8620</v>
      </c>
      <c r="R78" s="77">
        <v>0.79095099999999996</v>
      </c>
      <c r="T78" s="21"/>
      <c r="V78" s="73"/>
    </row>
    <row r="79" spans="1:22" x14ac:dyDescent="0.25">
      <c r="A79" t="s">
        <v>309</v>
      </c>
      <c r="B79" s="4" t="s">
        <v>284</v>
      </c>
      <c r="C79" s="4" t="s">
        <v>348</v>
      </c>
      <c r="D79" s="6" t="s">
        <v>248</v>
      </c>
      <c r="E79" s="4" t="s">
        <v>43</v>
      </c>
      <c r="F79" s="4" t="s">
        <v>44</v>
      </c>
      <c r="G79" s="89">
        <v>802</v>
      </c>
      <c r="H79" s="90">
        <v>0.80548600000000004</v>
      </c>
      <c r="I79" s="90">
        <v>0.84806999999999999</v>
      </c>
      <c r="K79" s="21"/>
      <c r="L79" s="20" t="s">
        <v>309</v>
      </c>
      <c r="M79" s="75" t="s">
        <v>299</v>
      </c>
      <c r="N79" s="75" t="s">
        <v>424</v>
      </c>
      <c r="O79" s="75" t="s">
        <v>429</v>
      </c>
      <c r="P79" s="20" t="s">
        <v>422</v>
      </c>
      <c r="Q79" s="76">
        <v>1813</v>
      </c>
      <c r="R79" s="77">
        <v>0.76172099999999998</v>
      </c>
      <c r="T79" s="21"/>
      <c r="V79" s="73"/>
    </row>
    <row r="80" spans="1:22" x14ac:dyDescent="0.25">
      <c r="A80" t="s">
        <v>309</v>
      </c>
      <c r="B80" s="4" t="s">
        <v>284</v>
      </c>
      <c r="C80" s="4" t="s">
        <v>348</v>
      </c>
      <c r="D80" s="6" t="s">
        <v>248</v>
      </c>
      <c r="E80" s="4" t="s">
        <v>67</v>
      </c>
      <c r="F80" s="4" t="s">
        <v>68</v>
      </c>
      <c r="G80" s="89">
        <v>1527</v>
      </c>
      <c r="H80" s="90">
        <v>0.89980400000000005</v>
      </c>
      <c r="I80" s="90">
        <v>0.90459999999999996</v>
      </c>
      <c r="K80" s="21"/>
      <c r="L80" s="20" t="s">
        <v>309</v>
      </c>
      <c r="M80" s="75" t="s">
        <v>299</v>
      </c>
      <c r="N80" s="75" t="s">
        <v>424</v>
      </c>
      <c r="O80" s="75" t="s">
        <v>429</v>
      </c>
      <c r="P80" s="20" t="s">
        <v>423</v>
      </c>
      <c r="Q80" s="76">
        <v>414</v>
      </c>
      <c r="R80" s="77">
        <v>0.67391299999999998</v>
      </c>
      <c r="T80" s="21"/>
      <c r="V80" s="73"/>
    </row>
    <row r="81" spans="1:22" x14ac:dyDescent="0.25">
      <c r="A81" t="s">
        <v>309</v>
      </c>
      <c r="B81" s="4" t="s">
        <v>284</v>
      </c>
      <c r="C81" s="4" t="s">
        <v>348</v>
      </c>
      <c r="D81" s="6" t="s">
        <v>248</v>
      </c>
      <c r="E81" s="4" t="s">
        <v>178</v>
      </c>
      <c r="F81" s="4" t="s">
        <v>232</v>
      </c>
      <c r="G81" s="89">
        <v>1365</v>
      </c>
      <c r="H81" s="90">
        <v>0.93040299999999998</v>
      </c>
      <c r="I81" s="90">
        <v>0.90434999999999999</v>
      </c>
      <c r="K81" s="21"/>
      <c r="L81" s="20" t="s">
        <v>309</v>
      </c>
      <c r="M81" s="75" t="s">
        <v>299</v>
      </c>
      <c r="N81" s="75" t="s">
        <v>426</v>
      </c>
      <c r="O81" s="75" t="s">
        <v>429</v>
      </c>
      <c r="P81" s="20" t="s">
        <v>420</v>
      </c>
      <c r="Q81" s="76">
        <v>18018</v>
      </c>
      <c r="R81" s="77">
        <v>0.60323000000000004</v>
      </c>
      <c r="T81" s="21"/>
      <c r="V81" s="73"/>
    </row>
    <row r="82" spans="1:22" x14ac:dyDescent="0.25">
      <c r="A82" t="s">
        <v>309</v>
      </c>
      <c r="B82" s="4" t="s">
        <v>284</v>
      </c>
      <c r="C82" s="4" t="s">
        <v>348</v>
      </c>
      <c r="D82" s="6" t="s">
        <v>248</v>
      </c>
      <c r="E82" s="4" t="s">
        <v>124</v>
      </c>
      <c r="F82" s="4" t="s">
        <v>125</v>
      </c>
      <c r="G82" s="89">
        <v>693</v>
      </c>
      <c r="H82" s="90">
        <v>0.90764800000000001</v>
      </c>
      <c r="I82" s="90">
        <v>0.90874999999999995</v>
      </c>
      <c r="K82" s="21"/>
      <c r="L82" s="20" t="s">
        <v>309</v>
      </c>
      <c r="M82" s="75" t="s">
        <v>299</v>
      </c>
      <c r="N82" s="75" t="s">
        <v>426</v>
      </c>
      <c r="O82" s="75" t="s">
        <v>429</v>
      </c>
      <c r="P82" s="20" t="s">
        <v>421</v>
      </c>
      <c r="Q82" s="76">
        <v>51003</v>
      </c>
      <c r="R82" s="77">
        <v>0.77968000000000004</v>
      </c>
      <c r="T82" s="21"/>
      <c r="V82" s="73"/>
    </row>
    <row r="83" spans="1:22" x14ac:dyDescent="0.25">
      <c r="A83" t="s">
        <v>309</v>
      </c>
      <c r="B83" s="4" t="s">
        <v>284</v>
      </c>
      <c r="C83" s="4" t="s">
        <v>348</v>
      </c>
      <c r="D83" s="6" t="s">
        <v>248</v>
      </c>
      <c r="E83" s="4" t="s">
        <v>128</v>
      </c>
      <c r="F83" s="4" t="s">
        <v>129</v>
      </c>
      <c r="G83" s="89">
        <v>1644</v>
      </c>
      <c r="H83" s="90">
        <v>0.91058399999999995</v>
      </c>
      <c r="I83" s="90">
        <v>0.89370000000000005</v>
      </c>
      <c r="K83" s="21"/>
      <c r="L83" s="20" t="s">
        <v>309</v>
      </c>
      <c r="M83" s="75" t="s">
        <v>299</v>
      </c>
      <c r="N83" s="75" t="s">
        <v>426</v>
      </c>
      <c r="O83" s="75" t="s">
        <v>429</v>
      </c>
      <c r="P83" s="20" t="s">
        <v>422</v>
      </c>
      <c r="Q83" s="76">
        <v>18779</v>
      </c>
      <c r="R83" s="77">
        <v>0.70168799999999998</v>
      </c>
      <c r="T83" s="21"/>
      <c r="V83" s="73"/>
    </row>
    <row r="84" spans="1:22" ht="15.75" thickBot="1" x14ac:dyDescent="0.3">
      <c r="A84" t="s">
        <v>309</v>
      </c>
      <c r="B84" s="4" t="s">
        <v>284</v>
      </c>
      <c r="C84" s="4" t="s">
        <v>348</v>
      </c>
      <c r="D84" s="6" t="s">
        <v>248</v>
      </c>
      <c r="E84" s="4" t="s">
        <v>136</v>
      </c>
      <c r="F84" s="4" t="s">
        <v>137</v>
      </c>
      <c r="G84" s="89">
        <v>680</v>
      </c>
      <c r="H84" s="90">
        <v>0.860294</v>
      </c>
      <c r="I84" s="90">
        <v>0.90641000000000005</v>
      </c>
      <c r="K84" s="21"/>
      <c r="L84" s="49" t="s">
        <v>309</v>
      </c>
      <c r="M84" s="50" t="s">
        <v>299</v>
      </c>
      <c r="N84" s="50" t="s">
        <v>426</v>
      </c>
      <c r="O84" s="50" t="s">
        <v>429</v>
      </c>
      <c r="P84" s="49" t="s">
        <v>423</v>
      </c>
      <c r="Q84" s="69">
        <v>7579</v>
      </c>
      <c r="R84" s="87">
        <v>0.55429499999999998</v>
      </c>
      <c r="T84" s="21"/>
      <c r="V84" s="73"/>
    </row>
    <row r="85" spans="1:22" x14ac:dyDescent="0.25">
      <c r="A85" t="s">
        <v>309</v>
      </c>
      <c r="B85" s="4" t="s">
        <v>284</v>
      </c>
      <c r="C85" s="4" t="s">
        <v>348</v>
      </c>
      <c r="D85" s="6" t="s">
        <v>248</v>
      </c>
      <c r="E85" s="4" t="s">
        <v>166</v>
      </c>
      <c r="F85" s="4" t="s">
        <v>167</v>
      </c>
      <c r="G85" s="89">
        <v>225</v>
      </c>
      <c r="H85" s="90">
        <v>0.85777800000000004</v>
      </c>
      <c r="I85" s="90">
        <v>0.86755000000000004</v>
      </c>
      <c r="K85" s="21"/>
      <c r="T85" s="21"/>
      <c r="V85" s="73"/>
    </row>
    <row r="86" spans="1:22" x14ac:dyDescent="0.25">
      <c r="A86" t="s">
        <v>309</v>
      </c>
      <c r="B86" s="4" t="s">
        <v>284</v>
      </c>
      <c r="C86" s="4" t="s">
        <v>349</v>
      </c>
      <c r="D86" s="6" t="s">
        <v>254</v>
      </c>
      <c r="E86" s="34" t="s">
        <v>349</v>
      </c>
      <c r="F86" s="34" t="s">
        <v>254</v>
      </c>
      <c r="G86" s="93">
        <v>4517</v>
      </c>
      <c r="H86" s="94">
        <v>0.873367</v>
      </c>
      <c r="I86" s="94">
        <v>0.88022</v>
      </c>
      <c r="K86" s="21"/>
      <c r="T86" s="21"/>
      <c r="V86" s="73"/>
    </row>
    <row r="87" spans="1:22" x14ac:dyDescent="0.25">
      <c r="A87" t="s">
        <v>309</v>
      </c>
      <c r="B87" s="4" t="s">
        <v>284</v>
      </c>
      <c r="C87" s="4" t="s">
        <v>349</v>
      </c>
      <c r="D87" s="6" t="s">
        <v>254</v>
      </c>
      <c r="E87" s="4" t="s">
        <v>146</v>
      </c>
      <c r="F87" s="4" t="s">
        <v>147</v>
      </c>
      <c r="G87" s="89">
        <v>1156</v>
      </c>
      <c r="H87" s="90">
        <v>0.84342600000000001</v>
      </c>
      <c r="I87" s="90">
        <v>0.85565000000000002</v>
      </c>
      <c r="K87" s="21"/>
      <c r="L87" s="88" t="s">
        <v>436</v>
      </c>
      <c r="T87" s="21"/>
      <c r="V87" s="73"/>
    </row>
    <row r="88" spans="1:22" ht="45.75" thickBot="1" x14ac:dyDescent="0.3">
      <c r="A88" t="s">
        <v>309</v>
      </c>
      <c r="B88" s="4" t="s">
        <v>284</v>
      </c>
      <c r="C88" s="4" t="s">
        <v>349</v>
      </c>
      <c r="D88" s="6" t="s">
        <v>254</v>
      </c>
      <c r="E88" s="4" t="s">
        <v>148</v>
      </c>
      <c r="F88" s="4" t="s">
        <v>149</v>
      </c>
      <c r="G88" s="89">
        <v>1511</v>
      </c>
      <c r="H88" s="90">
        <v>0.86763699999999999</v>
      </c>
      <c r="I88" s="90">
        <v>0.87892000000000003</v>
      </c>
      <c r="K88" s="21"/>
      <c r="L88" s="48" t="s">
        <v>880</v>
      </c>
      <c r="M88" s="48" t="s">
        <v>304</v>
      </c>
      <c r="N88" s="48" t="s">
        <v>319</v>
      </c>
      <c r="O88" s="48" t="s">
        <v>428</v>
      </c>
      <c r="P88" s="48" t="s">
        <v>413</v>
      </c>
      <c r="Q88" s="48" t="s">
        <v>324</v>
      </c>
      <c r="R88" s="48" t="s">
        <v>431</v>
      </c>
      <c r="T88" s="21"/>
      <c r="V88" s="73"/>
    </row>
    <row r="89" spans="1:22" x14ac:dyDescent="0.25">
      <c r="A89" t="s">
        <v>309</v>
      </c>
      <c r="B89" s="4" t="s">
        <v>284</v>
      </c>
      <c r="C89" s="4" t="s">
        <v>349</v>
      </c>
      <c r="D89" s="6" t="s">
        <v>254</v>
      </c>
      <c r="E89" s="4" t="s">
        <v>185</v>
      </c>
      <c r="F89" s="4" t="s">
        <v>186</v>
      </c>
      <c r="G89" s="89">
        <v>663</v>
      </c>
      <c r="H89" s="90">
        <v>0.89592799999999995</v>
      </c>
      <c r="I89" s="90">
        <v>0.89968999999999999</v>
      </c>
      <c r="K89" s="21"/>
      <c r="L89" s="20" t="s">
        <v>309</v>
      </c>
      <c r="M89" s="75" t="s">
        <v>299</v>
      </c>
      <c r="N89" s="75" t="s">
        <v>426</v>
      </c>
      <c r="O89" s="75" t="s">
        <v>437</v>
      </c>
      <c r="P89" s="20" t="s">
        <v>432</v>
      </c>
      <c r="Q89" s="76">
        <v>49719</v>
      </c>
      <c r="R89" s="77">
        <v>0.15851000000000001</v>
      </c>
      <c r="T89" s="21"/>
      <c r="V89" s="73"/>
    </row>
    <row r="90" spans="1:22" x14ac:dyDescent="0.25">
      <c r="A90" t="s">
        <v>309</v>
      </c>
      <c r="B90" s="4" t="s">
        <v>284</v>
      </c>
      <c r="C90" s="4" t="s">
        <v>349</v>
      </c>
      <c r="D90" s="6" t="s">
        <v>254</v>
      </c>
      <c r="E90" s="4" t="s">
        <v>203</v>
      </c>
      <c r="F90" s="4" t="s">
        <v>204</v>
      </c>
      <c r="G90" s="89">
        <v>1187</v>
      </c>
      <c r="H90" s="90">
        <v>0.89722000000000002</v>
      </c>
      <c r="I90" s="90">
        <v>0.89456000000000002</v>
      </c>
      <c r="K90" s="21"/>
      <c r="L90" s="20" t="s">
        <v>309</v>
      </c>
      <c r="M90" s="75" t="s">
        <v>299</v>
      </c>
      <c r="N90" s="75" t="s">
        <v>426</v>
      </c>
      <c r="O90" s="75" t="s">
        <v>437</v>
      </c>
      <c r="P90" s="20" t="s">
        <v>433</v>
      </c>
      <c r="Q90" s="76">
        <v>36644</v>
      </c>
      <c r="R90" s="77">
        <v>0.36564999999999998</v>
      </c>
      <c r="T90" s="21"/>
      <c r="V90" s="73"/>
    </row>
    <row r="91" spans="1:22" x14ac:dyDescent="0.25">
      <c r="A91" t="s">
        <v>309</v>
      </c>
      <c r="B91" s="4" t="s">
        <v>284</v>
      </c>
      <c r="C91" s="4" t="s">
        <v>350</v>
      </c>
      <c r="D91" s="4" t="s">
        <v>274</v>
      </c>
      <c r="E91" s="34" t="s">
        <v>350</v>
      </c>
      <c r="F91" s="34" t="s">
        <v>274</v>
      </c>
      <c r="G91" s="93">
        <v>6352</v>
      </c>
      <c r="H91" s="94">
        <v>0.872166</v>
      </c>
      <c r="I91" s="94">
        <v>0.87307000000000001</v>
      </c>
      <c r="K91" s="21"/>
      <c r="L91" s="20" t="s">
        <v>309</v>
      </c>
      <c r="M91" s="75" t="s">
        <v>299</v>
      </c>
      <c r="N91" s="75" t="s">
        <v>426</v>
      </c>
      <c r="O91" s="75" t="s">
        <v>437</v>
      </c>
      <c r="P91" s="20" t="s">
        <v>434</v>
      </c>
      <c r="Q91" s="76">
        <v>5979</v>
      </c>
      <c r="R91" s="77">
        <v>0.8105</v>
      </c>
      <c r="T91" s="21"/>
      <c r="V91" s="73"/>
    </row>
    <row r="92" spans="1:22" ht="15.75" thickBot="1" x14ac:dyDescent="0.3">
      <c r="A92" t="s">
        <v>309</v>
      </c>
      <c r="B92" s="4" t="s">
        <v>284</v>
      </c>
      <c r="C92" s="4" t="s">
        <v>350</v>
      </c>
      <c r="D92" s="4" t="s">
        <v>274</v>
      </c>
      <c r="E92" s="4" t="s">
        <v>71</v>
      </c>
      <c r="F92" s="4" t="s">
        <v>72</v>
      </c>
      <c r="G92" s="89">
        <v>1693</v>
      </c>
      <c r="H92" s="90">
        <v>0.87950399999999995</v>
      </c>
      <c r="I92" s="90">
        <v>0.87407000000000001</v>
      </c>
      <c r="K92" s="21"/>
      <c r="L92" s="49" t="s">
        <v>309</v>
      </c>
      <c r="M92" s="50" t="s">
        <v>299</v>
      </c>
      <c r="N92" s="50" t="s">
        <v>426</v>
      </c>
      <c r="O92" s="50" t="s">
        <v>437</v>
      </c>
      <c r="P92" s="49" t="s">
        <v>435</v>
      </c>
      <c r="Q92" s="69">
        <v>3037</v>
      </c>
      <c r="R92" s="87" t="s">
        <v>430</v>
      </c>
      <c r="T92" s="21"/>
      <c r="V92" s="73"/>
    </row>
    <row r="93" spans="1:22" x14ac:dyDescent="0.25">
      <c r="A93" t="s">
        <v>309</v>
      </c>
      <c r="B93" s="4" t="s">
        <v>284</v>
      </c>
      <c r="C93" s="4" t="s">
        <v>350</v>
      </c>
      <c r="D93" s="4" t="s">
        <v>274</v>
      </c>
      <c r="E93" s="4" t="s">
        <v>122</v>
      </c>
      <c r="F93" s="4" t="s">
        <v>123</v>
      </c>
      <c r="G93" s="89">
        <v>2208</v>
      </c>
      <c r="H93" s="90">
        <v>0.91983700000000002</v>
      </c>
      <c r="I93" s="90">
        <v>0.90325</v>
      </c>
      <c r="K93" s="21"/>
      <c r="V93" s="73"/>
    </row>
    <row r="94" spans="1:22" x14ac:dyDescent="0.25">
      <c r="A94" t="s">
        <v>309</v>
      </c>
      <c r="B94" s="4" t="s">
        <v>284</v>
      </c>
      <c r="C94" s="4" t="s">
        <v>350</v>
      </c>
      <c r="D94" s="4" t="s">
        <v>274</v>
      </c>
      <c r="E94" s="4" t="s">
        <v>154</v>
      </c>
      <c r="F94" s="4" t="s">
        <v>155</v>
      </c>
      <c r="G94" s="89">
        <v>752</v>
      </c>
      <c r="H94" s="90">
        <v>0.80984</v>
      </c>
      <c r="I94" s="90">
        <v>0.83779999999999999</v>
      </c>
      <c r="K94" s="21"/>
      <c r="V94" s="73"/>
    </row>
    <row r="95" spans="1:22" x14ac:dyDescent="0.25">
      <c r="A95" t="s">
        <v>309</v>
      </c>
      <c r="B95" s="4" t="s">
        <v>284</v>
      </c>
      <c r="C95" s="4" t="s">
        <v>350</v>
      </c>
      <c r="D95" s="4" t="s">
        <v>274</v>
      </c>
      <c r="E95" s="4" t="s">
        <v>156</v>
      </c>
      <c r="F95" s="4" t="s">
        <v>157</v>
      </c>
      <c r="G95" s="89">
        <v>414</v>
      </c>
      <c r="H95" s="90">
        <v>0.81642499999999996</v>
      </c>
      <c r="I95" s="90">
        <v>0.85816999999999999</v>
      </c>
      <c r="K95" s="21"/>
      <c r="V95" s="73"/>
    </row>
    <row r="96" spans="1:22" x14ac:dyDescent="0.25">
      <c r="A96" t="s">
        <v>309</v>
      </c>
      <c r="B96" s="4" t="s">
        <v>284</v>
      </c>
      <c r="C96" s="4" t="s">
        <v>350</v>
      </c>
      <c r="D96" s="4" t="s">
        <v>274</v>
      </c>
      <c r="E96" s="4" t="s">
        <v>164</v>
      </c>
      <c r="F96" s="4" t="s">
        <v>165</v>
      </c>
      <c r="G96" s="89">
        <v>1285</v>
      </c>
      <c r="H96" s="90">
        <v>0.83501899999999996</v>
      </c>
      <c r="I96" s="90">
        <v>0.84316000000000002</v>
      </c>
      <c r="K96" s="21"/>
      <c r="V96" s="73"/>
    </row>
    <row r="97" spans="1:22" x14ac:dyDescent="0.25">
      <c r="A97" t="s">
        <v>309</v>
      </c>
      <c r="B97" s="4" t="s">
        <v>284</v>
      </c>
      <c r="C97" s="4" t="s">
        <v>351</v>
      </c>
      <c r="D97" s="6" t="s">
        <v>256</v>
      </c>
      <c r="E97" s="34" t="s">
        <v>351</v>
      </c>
      <c r="F97" s="34" t="s">
        <v>256</v>
      </c>
      <c r="G97" s="93">
        <v>2879</v>
      </c>
      <c r="H97" s="94">
        <v>0.83258100000000002</v>
      </c>
      <c r="I97" s="94">
        <v>0.81818999999999997</v>
      </c>
      <c r="K97" s="21"/>
      <c r="V97" s="73"/>
    </row>
    <row r="98" spans="1:22" x14ac:dyDescent="0.25">
      <c r="A98" t="s">
        <v>309</v>
      </c>
      <c r="B98" s="4" t="s">
        <v>284</v>
      </c>
      <c r="C98" s="4" t="s">
        <v>351</v>
      </c>
      <c r="D98" s="6" t="s">
        <v>256</v>
      </c>
      <c r="E98" s="4" t="s">
        <v>75</v>
      </c>
      <c r="F98" s="4" t="s">
        <v>76</v>
      </c>
      <c r="G98" s="89">
        <v>561</v>
      </c>
      <c r="H98" s="90">
        <v>0.80570399999999998</v>
      </c>
      <c r="I98" s="90">
        <v>0.79679999999999995</v>
      </c>
      <c r="K98" s="21"/>
      <c r="V98" s="73"/>
    </row>
    <row r="99" spans="1:22" x14ac:dyDescent="0.25">
      <c r="A99" t="s">
        <v>309</v>
      </c>
      <c r="B99" s="4" t="s">
        <v>284</v>
      </c>
      <c r="C99" s="4" t="s">
        <v>351</v>
      </c>
      <c r="D99" s="6" t="s">
        <v>256</v>
      </c>
      <c r="E99" s="4" t="s">
        <v>90</v>
      </c>
      <c r="F99" s="4" t="s">
        <v>91</v>
      </c>
      <c r="G99" s="89">
        <v>1780</v>
      </c>
      <c r="H99" s="90">
        <v>0.84887599999999996</v>
      </c>
      <c r="I99" s="90">
        <v>0.82272000000000001</v>
      </c>
      <c r="K99" s="21"/>
      <c r="V99" s="73"/>
    </row>
    <row r="100" spans="1:22" x14ac:dyDescent="0.25">
      <c r="A100" t="s">
        <v>309</v>
      </c>
      <c r="B100" s="4" t="s">
        <v>284</v>
      </c>
      <c r="C100" s="4" t="s">
        <v>351</v>
      </c>
      <c r="D100" s="6" t="s">
        <v>256</v>
      </c>
      <c r="E100" s="4" t="s">
        <v>98</v>
      </c>
      <c r="F100" s="4" t="s">
        <v>99</v>
      </c>
      <c r="G100" s="89">
        <v>538</v>
      </c>
      <c r="H100" s="90">
        <v>0.80669100000000005</v>
      </c>
      <c r="I100" s="90">
        <v>0.82547000000000004</v>
      </c>
      <c r="K100" s="21"/>
      <c r="V100" s="73"/>
    </row>
    <row r="101" spans="1:22" x14ac:dyDescent="0.25">
      <c r="A101" t="s">
        <v>309</v>
      </c>
      <c r="B101" s="4" t="s">
        <v>284</v>
      </c>
      <c r="C101" s="4" t="s">
        <v>352</v>
      </c>
      <c r="D101" s="6" t="s">
        <v>258</v>
      </c>
      <c r="E101" s="34" t="s">
        <v>352</v>
      </c>
      <c r="F101" s="34" t="s">
        <v>258</v>
      </c>
      <c r="G101" s="93">
        <v>3921</v>
      </c>
      <c r="H101" s="94">
        <v>0.86278999999999995</v>
      </c>
      <c r="I101" s="94">
        <v>0.87014999999999998</v>
      </c>
      <c r="K101" s="21"/>
      <c r="V101" s="73"/>
    </row>
    <row r="102" spans="1:22" x14ac:dyDescent="0.25">
      <c r="A102" t="s">
        <v>309</v>
      </c>
      <c r="B102" s="4" t="s">
        <v>284</v>
      </c>
      <c r="C102" s="4" t="s">
        <v>352</v>
      </c>
      <c r="D102" s="6" t="s">
        <v>258</v>
      </c>
      <c r="E102" s="4" t="s">
        <v>20</v>
      </c>
      <c r="F102" s="4" t="s">
        <v>21</v>
      </c>
      <c r="G102" s="89">
        <v>544</v>
      </c>
      <c r="H102" s="90">
        <v>0.86764699999999995</v>
      </c>
      <c r="I102" s="90">
        <v>0.87851000000000001</v>
      </c>
      <c r="K102" s="21"/>
      <c r="V102" s="73"/>
    </row>
    <row r="103" spans="1:22" x14ac:dyDescent="0.25">
      <c r="A103" t="s">
        <v>309</v>
      </c>
      <c r="B103" s="4" t="s">
        <v>284</v>
      </c>
      <c r="C103" s="4" t="s">
        <v>352</v>
      </c>
      <c r="D103" s="6" t="s">
        <v>258</v>
      </c>
      <c r="E103" s="4" t="s">
        <v>40</v>
      </c>
      <c r="F103" s="4" t="s">
        <v>41</v>
      </c>
      <c r="G103" s="89">
        <v>817</v>
      </c>
      <c r="H103" s="90">
        <v>0.86536100000000005</v>
      </c>
      <c r="I103" s="90">
        <v>0.86682999999999999</v>
      </c>
      <c r="K103" s="21"/>
      <c r="V103" s="73"/>
    </row>
    <row r="104" spans="1:22" x14ac:dyDescent="0.25">
      <c r="A104" t="s">
        <v>309</v>
      </c>
      <c r="B104" s="4" t="s">
        <v>284</v>
      </c>
      <c r="C104" s="4" t="s">
        <v>352</v>
      </c>
      <c r="D104" s="6" t="s">
        <v>258</v>
      </c>
      <c r="E104" s="4" t="s">
        <v>49</v>
      </c>
      <c r="F104" s="4" t="s">
        <v>50</v>
      </c>
      <c r="G104" s="89">
        <v>917</v>
      </c>
      <c r="H104" s="90">
        <v>0.85932399999999998</v>
      </c>
      <c r="I104" s="90">
        <v>0.87577000000000005</v>
      </c>
      <c r="K104" s="21"/>
      <c r="V104" s="73"/>
    </row>
    <row r="105" spans="1:22" x14ac:dyDescent="0.25">
      <c r="A105" t="s">
        <v>309</v>
      </c>
      <c r="B105" s="4" t="s">
        <v>284</v>
      </c>
      <c r="C105" s="4" t="s">
        <v>352</v>
      </c>
      <c r="D105" s="6" t="s">
        <v>258</v>
      </c>
      <c r="E105" s="4" t="s">
        <v>181</v>
      </c>
      <c r="F105" s="4" t="s">
        <v>235</v>
      </c>
      <c r="G105" s="89">
        <v>569</v>
      </c>
      <c r="H105" s="90">
        <v>0.89455200000000001</v>
      </c>
      <c r="I105" s="90">
        <v>0.88902999999999999</v>
      </c>
      <c r="K105" s="21"/>
      <c r="V105" s="73"/>
    </row>
    <row r="106" spans="1:22" x14ac:dyDescent="0.25">
      <c r="A106" t="s">
        <v>309</v>
      </c>
      <c r="B106" s="4" t="s">
        <v>284</v>
      </c>
      <c r="C106" s="4" t="s">
        <v>352</v>
      </c>
      <c r="D106" s="6" t="s">
        <v>258</v>
      </c>
      <c r="E106" s="4" t="s">
        <v>160</v>
      </c>
      <c r="F106" s="4" t="s">
        <v>161</v>
      </c>
      <c r="G106" s="89">
        <v>1074</v>
      </c>
      <c r="H106" s="90">
        <v>0.84450700000000001</v>
      </c>
      <c r="I106" s="90">
        <v>0.85355000000000003</v>
      </c>
      <c r="K106" s="21"/>
      <c r="V106" s="73"/>
    </row>
    <row r="107" spans="1:22" x14ac:dyDescent="0.25">
      <c r="A107" t="s">
        <v>309</v>
      </c>
      <c r="B107" s="4" t="s">
        <v>284</v>
      </c>
      <c r="C107" s="4" t="s">
        <v>353</v>
      </c>
      <c r="D107" s="6" t="s">
        <v>253</v>
      </c>
      <c r="E107" s="34" t="s">
        <v>353</v>
      </c>
      <c r="F107" s="34" t="s">
        <v>253</v>
      </c>
      <c r="G107" s="93">
        <v>8476</v>
      </c>
      <c r="H107" s="94">
        <v>0.85948599999999997</v>
      </c>
      <c r="I107" s="94">
        <v>0.86207</v>
      </c>
      <c r="K107" s="21"/>
      <c r="V107" s="73"/>
    </row>
    <row r="108" spans="1:22" x14ac:dyDescent="0.25">
      <c r="A108" t="s">
        <v>309</v>
      </c>
      <c r="B108" s="4" t="s">
        <v>284</v>
      </c>
      <c r="C108" s="4" t="s">
        <v>353</v>
      </c>
      <c r="D108" s="6" t="s">
        <v>253</v>
      </c>
      <c r="E108" s="4" t="s">
        <v>16</v>
      </c>
      <c r="F108" s="4" t="s">
        <v>17</v>
      </c>
      <c r="G108" s="89">
        <v>772</v>
      </c>
      <c r="H108" s="90">
        <v>0.81994800000000001</v>
      </c>
      <c r="I108" s="90">
        <v>0.83382000000000001</v>
      </c>
      <c r="K108" s="21"/>
      <c r="V108" s="73"/>
    </row>
    <row r="109" spans="1:22" x14ac:dyDescent="0.25">
      <c r="A109" t="s">
        <v>309</v>
      </c>
      <c r="B109" s="4" t="s">
        <v>284</v>
      </c>
      <c r="C109" s="4" t="s">
        <v>353</v>
      </c>
      <c r="D109" s="6" t="s">
        <v>253</v>
      </c>
      <c r="E109" s="4" t="s">
        <v>61</v>
      </c>
      <c r="F109" s="4" t="s">
        <v>62</v>
      </c>
      <c r="G109" s="89">
        <v>732</v>
      </c>
      <c r="H109" s="90">
        <v>0.77322400000000002</v>
      </c>
      <c r="I109" s="90">
        <v>0.85236000000000001</v>
      </c>
      <c r="K109" s="21"/>
      <c r="V109" s="73"/>
    </row>
    <row r="110" spans="1:22" x14ac:dyDescent="0.25">
      <c r="A110" t="s">
        <v>309</v>
      </c>
      <c r="B110" s="4" t="s">
        <v>284</v>
      </c>
      <c r="C110" s="4" t="s">
        <v>353</v>
      </c>
      <c r="D110" s="6" t="s">
        <v>253</v>
      </c>
      <c r="E110" s="4" t="s">
        <v>65</v>
      </c>
      <c r="F110" s="4" t="s">
        <v>66</v>
      </c>
      <c r="G110" s="89">
        <v>1579</v>
      </c>
      <c r="H110" s="90">
        <v>0.845472</v>
      </c>
      <c r="I110" s="90">
        <v>0.84750999999999999</v>
      </c>
      <c r="K110" s="21"/>
      <c r="V110" s="73"/>
    </row>
    <row r="111" spans="1:22" x14ac:dyDescent="0.25">
      <c r="A111" t="s">
        <v>309</v>
      </c>
      <c r="B111" s="4" t="s">
        <v>284</v>
      </c>
      <c r="C111" s="4" t="s">
        <v>353</v>
      </c>
      <c r="D111" s="6" t="s">
        <v>253</v>
      </c>
      <c r="E111" s="4" t="s">
        <v>152</v>
      </c>
      <c r="F111" s="4" t="s">
        <v>153</v>
      </c>
      <c r="G111" s="89">
        <v>1431</v>
      </c>
      <c r="H111" s="90">
        <v>0.88469600000000004</v>
      </c>
      <c r="I111" s="90">
        <v>0.85257000000000005</v>
      </c>
      <c r="K111" s="21"/>
      <c r="V111" s="73"/>
    </row>
    <row r="112" spans="1:22" x14ac:dyDescent="0.25">
      <c r="A112" t="s">
        <v>309</v>
      </c>
      <c r="B112" s="4" t="s">
        <v>284</v>
      </c>
      <c r="C112" s="4" t="s">
        <v>353</v>
      </c>
      <c r="D112" s="6" t="s">
        <v>253</v>
      </c>
      <c r="E112" s="4" t="s">
        <v>172</v>
      </c>
      <c r="F112" s="4" t="s">
        <v>173</v>
      </c>
      <c r="G112" s="89">
        <v>779</v>
      </c>
      <c r="H112" s="90">
        <v>0.84338900000000006</v>
      </c>
      <c r="I112" s="90">
        <v>0.85592000000000001</v>
      </c>
      <c r="K112" s="21"/>
      <c r="V112" s="73"/>
    </row>
    <row r="113" spans="1:22" x14ac:dyDescent="0.25">
      <c r="A113" t="s">
        <v>309</v>
      </c>
      <c r="B113" s="4" t="s">
        <v>284</v>
      </c>
      <c r="C113" s="4" t="s">
        <v>353</v>
      </c>
      <c r="D113" s="6" t="s">
        <v>253</v>
      </c>
      <c r="E113" s="4" t="s">
        <v>205</v>
      </c>
      <c r="F113" s="4" t="s">
        <v>206</v>
      </c>
      <c r="G113" s="89">
        <v>3183</v>
      </c>
      <c r="H113" s="90">
        <v>0.88846999999999998</v>
      </c>
      <c r="I113" s="90">
        <v>0.88383999999999996</v>
      </c>
      <c r="K113" s="21"/>
      <c r="V113" s="73"/>
    </row>
    <row r="114" spans="1:22" x14ac:dyDescent="0.25">
      <c r="A114" t="s">
        <v>309</v>
      </c>
      <c r="B114" s="4" t="s">
        <v>284</v>
      </c>
      <c r="C114" s="4" t="s">
        <v>354</v>
      </c>
      <c r="D114" s="6" t="s">
        <v>257</v>
      </c>
      <c r="E114" s="34" t="s">
        <v>354</v>
      </c>
      <c r="F114" s="34" t="s">
        <v>257</v>
      </c>
      <c r="G114" s="93">
        <v>4856</v>
      </c>
      <c r="H114" s="94">
        <v>0.85564300000000004</v>
      </c>
      <c r="I114" s="94">
        <v>0.84479000000000004</v>
      </c>
      <c r="K114" s="21"/>
      <c r="V114" s="73"/>
    </row>
    <row r="115" spans="1:22" x14ac:dyDescent="0.25">
      <c r="A115" t="s">
        <v>309</v>
      </c>
      <c r="B115" s="4" t="s">
        <v>284</v>
      </c>
      <c r="C115" s="4" t="s">
        <v>354</v>
      </c>
      <c r="D115" s="6" t="s">
        <v>257</v>
      </c>
      <c r="E115" s="4" t="s">
        <v>32</v>
      </c>
      <c r="F115" s="4" t="s">
        <v>33</v>
      </c>
      <c r="G115" s="89">
        <v>1168</v>
      </c>
      <c r="H115" s="90">
        <v>0.81678099999999998</v>
      </c>
      <c r="I115" s="90">
        <v>0.80369999999999997</v>
      </c>
      <c r="K115" s="21"/>
      <c r="V115" s="73"/>
    </row>
    <row r="116" spans="1:22" x14ac:dyDescent="0.25">
      <c r="A116" t="s">
        <v>309</v>
      </c>
      <c r="B116" s="4" t="s">
        <v>284</v>
      </c>
      <c r="C116" s="4" t="s">
        <v>354</v>
      </c>
      <c r="D116" s="6" t="s">
        <v>257</v>
      </c>
      <c r="E116" s="4" t="s">
        <v>73</v>
      </c>
      <c r="F116" s="4" t="s">
        <v>74</v>
      </c>
      <c r="G116" s="89">
        <v>1132</v>
      </c>
      <c r="H116" s="90">
        <v>0.89576</v>
      </c>
      <c r="I116" s="90">
        <v>0.87119999999999997</v>
      </c>
      <c r="K116" s="21"/>
      <c r="V116" s="73"/>
    </row>
    <row r="117" spans="1:22" x14ac:dyDescent="0.25">
      <c r="A117" t="s">
        <v>309</v>
      </c>
      <c r="B117" s="4" t="s">
        <v>284</v>
      </c>
      <c r="C117" s="4" t="s">
        <v>354</v>
      </c>
      <c r="D117" s="6" t="s">
        <v>257</v>
      </c>
      <c r="E117" s="4" t="s">
        <v>140</v>
      </c>
      <c r="F117" s="4" t="s">
        <v>141</v>
      </c>
      <c r="G117" s="89">
        <v>1660</v>
      </c>
      <c r="H117" s="90">
        <v>0.83132499999999998</v>
      </c>
      <c r="I117" s="90">
        <v>0.82528000000000001</v>
      </c>
      <c r="K117" s="21"/>
      <c r="V117" s="73"/>
    </row>
    <row r="118" spans="1:22" x14ac:dyDescent="0.25">
      <c r="A118" t="s">
        <v>309</v>
      </c>
      <c r="B118" s="4" t="s">
        <v>284</v>
      </c>
      <c r="C118" s="4" t="s">
        <v>354</v>
      </c>
      <c r="D118" s="6" t="s">
        <v>257</v>
      </c>
      <c r="E118" s="4" t="s">
        <v>144</v>
      </c>
      <c r="F118" s="4" t="s">
        <v>145</v>
      </c>
      <c r="G118" s="89">
        <v>896</v>
      </c>
      <c r="H118" s="90">
        <v>0.90066999999999997</v>
      </c>
      <c r="I118" s="90">
        <v>0.90137999999999996</v>
      </c>
      <c r="K118" s="21"/>
      <c r="V118" s="73"/>
    </row>
    <row r="119" spans="1:22" x14ac:dyDescent="0.25">
      <c r="A119" t="s">
        <v>309</v>
      </c>
      <c r="B119" s="4" t="s">
        <v>284</v>
      </c>
      <c r="C119" s="4" t="s">
        <v>355</v>
      </c>
      <c r="D119" s="6" t="s">
        <v>251</v>
      </c>
      <c r="E119" s="34" t="s">
        <v>355</v>
      </c>
      <c r="F119" s="34" t="s">
        <v>251</v>
      </c>
      <c r="G119" s="93">
        <v>6383</v>
      </c>
      <c r="H119" s="94">
        <v>0.87451000000000001</v>
      </c>
      <c r="I119" s="94">
        <v>0.87766999999999995</v>
      </c>
      <c r="K119" s="21"/>
      <c r="V119" s="73"/>
    </row>
    <row r="120" spans="1:22" x14ac:dyDescent="0.25">
      <c r="A120" t="s">
        <v>309</v>
      </c>
      <c r="B120" s="4" t="s">
        <v>284</v>
      </c>
      <c r="C120" s="4" t="s">
        <v>355</v>
      </c>
      <c r="D120" s="6" t="s">
        <v>251</v>
      </c>
      <c r="E120" s="4" t="s">
        <v>51</v>
      </c>
      <c r="F120" s="4" t="s">
        <v>52</v>
      </c>
      <c r="G120" s="89">
        <v>353</v>
      </c>
      <c r="H120" s="90">
        <v>0.82152999999999998</v>
      </c>
      <c r="I120" s="90">
        <v>0.86016000000000004</v>
      </c>
      <c r="K120" s="21"/>
      <c r="V120" s="73"/>
    </row>
    <row r="121" spans="1:22" x14ac:dyDescent="0.25">
      <c r="A121" t="s">
        <v>309</v>
      </c>
      <c r="B121" s="4" t="s">
        <v>284</v>
      </c>
      <c r="C121" s="4" t="s">
        <v>355</v>
      </c>
      <c r="D121" s="6" t="s">
        <v>251</v>
      </c>
      <c r="E121" s="4" t="s">
        <v>77</v>
      </c>
      <c r="F121" s="4" t="s">
        <v>78</v>
      </c>
      <c r="G121" s="89">
        <v>1261</v>
      </c>
      <c r="H121" s="90">
        <v>0.886598</v>
      </c>
      <c r="I121" s="90">
        <v>0.88571</v>
      </c>
      <c r="K121" s="21"/>
      <c r="V121" s="73"/>
    </row>
    <row r="122" spans="1:22" x14ac:dyDescent="0.25">
      <c r="A122" t="s">
        <v>309</v>
      </c>
      <c r="B122" s="4" t="s">
        <v>284</v>
      </c>
      <c r="C122" s="4" t="s">
        <v>355</v>
      </c>
      <c r="D122" s="6" t="s">
        <v>251</v>
      </c>
      <c r="E122" s="4" t="s">
        <v>85</v>
      </c>
      <c r="F122" s="4" t="s">
        <v>231</v>
      </c>
      <c r="G122" s="89">
        <v>427</v>
      </c>
      <c r="H122" s="90">
        <v>0.88993</v>
      </c>
      <c r="I122" s="90">
        <v>0.88188</v>
      </c>
      <c r="K122" s="21"/>
      <c r="V122" s="73"/>
    </row>
    <row r="123" spans="1:22" x14ac:dyDescent="0.25">
      <c r="A123" t="s">
        <v>309</v>
      </c>
      <c r="B123" s="4" t="s">
        <v>284</v>
      </c>
      <c r="C123" s="4" t="s">
        <v>355</v>
      </c>
      <c r="D123" s="6" t="s">
        <v>251</v>
      </c>
      <c r="E123" s="4" t="s">
        <v>142</v>
      </c>
      <c r="F123" s="4" t="s">
        <v>143</v>
      </c>
      <c r="G123" s="89">
        <v>1360</v>
      </c>
      <c r="H123" s="90">
        <v>0.87941199999999997</v>
      </c>
      <c r="I123" s="90">
        <v>0.89100999999999997</v>
      </c>
      <c r="K123" s="21"/>
      <c r="V123" s="73"/>
    </row>
    <row r="124" spans="1:22" x14ac:dyDescent="0.25">
      <c r="A124" t="s">
        <v>309</v>
      </c>
      <c r="B124" s="4" t="s">
        <v>284</v>
      </c>
      <c r="C124" s="4" t="s">
        <v>355</v>
      </c>
      <c r="D124" s="6" t="s">
        <v>251</v>
      </c>
      <c r="E124" s="4" t="s">
        <v>191</v>
      </c>
      <c r="F124" s="4" t="s">
        <v>192</v>
      </c>
      <c r="G124" s="89">
        <v>1226</v>
      </c>
      <c r="H124" s="90">
        <v>0.84991799999999995</v>
      </c>
      <c r="I124" s="90">
        <v>0.84380999999999995</v>
      </c>
      <c r="K124" s="21"/>
      <c r="V124" s="73"/>
    </row>
    <row r="125" spans="1:22" x14ac:dyDescent="0.25">
      <c r="A125" t="s">
        <v>309</v>
      </c>
      <c r="B125" s="4" t="s">
        <v>284</v>
      </c>
      <c r="C125" s="4" t="s">
        <v>355</v>
      </c>
      <c r="D125" s="6" t="s">
        <v>251</v>
      </c>
      <c r="E125" s="4" t="s">
        <v>197</v>
      </c>
      <c r="F125" s="4" t="s">
        <v>198</v>
      </c>
      <c r="G125" s="89">
        <v>1756</v>
      </c>
      <c r="H125" s="90">
        <v>0.88610500000000003</v>
      </c>
      <c r="I125" s="90">
        <v>0.88785000000000003</v>
      </c>
      <c r="K125" s="21"/>
      <c r="V125" s="73"/>
    </row>
    <row r="126" spans="1:22" x14ac:dyDescent="0.25">
      <c r="A126" t="s">
        <v>309</v>
      </c>
      <c r="B126" s="4" t="s">
        <v>284</v>
      </c>
      <c r="C126" s="4" t="s">
        <v>356</v>
      </c>
      <c r="D126" s="6" t="s">
        <v>357</v>
      </c>
      <c r="E126" s="34" t="s">
        <v>356</v>
      </c>
      <c r="F126" s="34" t="s">
        <v>357</v>
      </c>
      <c r="G126" s="93">
        <v>6418</v>
      </c>
      <c r="H126" s="94">
        <v>0.81068899999999999</v>
      </c>
      <c r="I126" s="94">
        <v>0.81333999999999995</v>
      </c>
      <c r="K126" s="21"/>
      <c r="V126" s="73"/>
    </row>
    <row r="127" spans="1:22" x14ac:dyDescent="0.25">
      <c r="A127" t="s">
        <v>309</v>
      </c>
      <c r="B127" s="4" t="s">
        <v>284</v>
      </c>
      <c r="C127" s="4" t="s">
        <v>356</v>
      </c>
      <c r="D127" s="6" t="s">
        <v>357</v>
      </c>
      <c r="E127" s="4" t="s">
        <v>38</v>
      </c>
      <c r="F127" s="4" t="s">
        <v>39</v>
      </c>
      <c r="G127" s="89">
        <v>393</v>
      </c>
      <c r="H127" s="90">
        <v>0.78625999999999996</v>
      </c>
      <c r="I127" s="90">
        <v>0.80093999999999999</v>
      </c>
      <c r="K127" s="21"/>
      <c r="V127" s="73"/>
    </row>
    <row r="128" spans="1:22" x14ac:dyDescent="0.25">
      <c r="A128" t="s">
        <v>309</v>
      </c>
      <c r="B128" s="4" t="s">
        <v>284</v>
      </c>
      <c r="C128" s="4" t="s">
        <v>356</v>
      </c>
      <c r="D128" s="6" t="s">
        <v>357</v>
      </c>
      <c r="E128" s="4" t="s">
        <v>45</v>
      </c>
      <c r="F128" s="4" t="s">
        <v>46</v>
      </c>
      <c r="G128" s="89">
        <v>330</v>
      </c>
      <c r="H128" s="90">
        <v>0.72424200000000005</v>
      </c>
      <c r="I128" s="90">
        <v>0.76495999999999997</v>
      </c>
      <c r="K128" s="21"/>
      <c r="V128" s="73"/>
    </row>
    <row r="129" spans="1:22" x14ac:dyDescent="0.25">
      <c r="A129" t="s">
        <v>309</v>
      </c>
      <c r="B129" s="4" t="s">
        <v>284</v>
      </c>
      <c r="C129" s="4" t="s">
        <v>356</v>
      </c>
      <c r="D129" s="6" t="s">
        <v>357</v>
      </c>
      <c r="E129" s="4" t="s">
        <v>177</v>
      </c>
      <c r="F129" s="4" t="s">
        <v>230</v>
      </c>
      <c r="G129" s="89">
        <v>322</v>
      </c>
      <c r="H129" s="90">
        <v>0.78571400000000002</v>
      </c>
      <c r="I129" s="90">
        <v>0.81262000000000001</v>
      </c>
      <c r="K129" s="21"/>
      <c r="V129" s="73"/>
    </row>
    <row r="130" spans="1:22" x14ac:dyDescent="0.25">
      <c r="A130" t="s">
        <v>309</v>
      </c>
      <c r="B130" s="4" t="s">
        <v>284</v>
      </c>
      <c r="C130" s="4" t="s">
        <v>356</v>
      </c>
      <c r="D130" s="6" t="s">
        <v>357</v>
      </c>
      <c r="E130" s="4" t="s">
        <v>83</v>
      </c>
      <c r="F130" s="4" t="s">
        <v>84</v>
      </c>
      <c r="G130" s="89">
        <v>1488</v>
      </c>
      <c r="H130" s="90">
        <v>0.78293000000000001</v>
      </c>
      <c r="I130" s="90">
        <v>0.75919999999999999</v>
      </c>
      <c r="K130" s="21"/>
      <c r="V130" s="73"/>
    </row>
    <row r="131" spans="1:22" x14ac:dyDescent="0.25">
      <c r="A131" t="s">
        <v>309</v>
      </c>
      <c r="B131" s="4" t="s">
        <v>284</v>
      </c>
      <c r="C131" s="4" t="s">
        <v>356</v>
      </c>
      <c r="D131" s="6" t="s">
        <v>357</v>
      </c>
      <c r="E131" s="4" t="s">
        <v>92</v>
      </c>
      <c r="F131" s="4" t="s">
        <v>93</v>
      </c>
      <c r="G131" s="89">
        <v>538</v>
      </c>
      <c r="H131" s="90">
        <v>0.84200699999999995</v>
      </c>
      <c r="I131" s="90">
        <v>0.87755000000000005</v>
      </c>
      <c r="K131" s="21"/>
      <c r="V131" s="73"/>
    </row>
    <row r="132" spans="1:22" x14ac:dyDescent="0.25">
      <c r="A132" t="s">
        <v>309</v>
      </c>
      <c r="B132" s="4" t="s">
        <v>284</v>
      </c>
      <c r="C132" s="4" t="s">
        <v>356</v>
      </c>
      <c r="D132" s="6" t="s">
        <v>357</v>
      </c>
      <c r="E132" s="4" t="s">
        <v>102</v>
      </c>
      <c r="F132" s="4" t="s">
        <v>103</v>
      </c>
      <c r="G132" s="89">
        <v>817</v>
      </c>
      <c r="H132" s="90">
        <v>0.80293800000000004</v>
      </c>
      <c r="I132" s="90">
        <v>0.83540999999999999</v>
      </c>
      <c r="K132" s="21"/>
      <c r="V132" s="73"/>
    </row>
    <row r="133" spans="1:22" x14ac:dyDescent="0.25">
      <c r="A133" t="s">
        <v>309</v>
      </c>
      <c r="B133" s="4" t="s">
        <v>284</v>
      </c>
      <c r="C133" s="4" t="s">
        <v>356</v>
      </c>
      <c r="D133" s="6" t="s">
        <v>357</v>
      </c>
      <c r="E133" s="4" t="s">
        <v>182</v>
      </c>
      <c r="F133" s="4" t="s">
        <v>236</v>
      </c>
      <c r="G133" s="89">
        <v>1119</v>
      </c>
      <c r="H133" s="90">
        <v>0.83288700000000004</v>
      </c>
      <c r="I133" s="90">
        <v>0.84777999999999998</v>
      </c>
      <c r="K133" s="21"/>
      <c r="V133" s="73"/>
    </row>
    <row r="134" spans="1:22" x14ac:dyDescent="0.25">
      <c r="A134" t="s">
        <v>309</v>
      </c>
      <c r="B134" s="4" t="s">
        <v>284</v>
      </c>
      <c r="C134" s="4" t="s">
        <v>356</v>
      </c>
      <c r="D134" s="6" t="s">
        <v>357</v>
      </c>
      <c r="E134" s="4" t="s">
        <v>170</v>
      </c>
      <c r="F134" s="4" t="s">
        <v>171</v>
      </c>
      <c r="G134" s="89">
        <v>1411</v>
      </c>
      <c r="H134" s="90">
        <v>0.84762599999999999</v>
      </c>
      <c r="I134" s="90">
        <v>0.82357000000000002</v>
      </c>
      <c r="K134" s="21"/>
      <c r="V134" s="73"/>
    </row>
    <row r="135" spans="1:22" x14ac:dyDescent="0.25">
      <c r="A135" t="s">
        <v>309</v>
      </c>
      <c r="B135" s="4" t="s">
        <v>284</v>
      </c>
      <c r="C135" s="4" t="s">
        <v>358</v>
      </c>
      <c r="D135" s="6" t="s">
        <v>245</v>
      </c>
      <c r="E135" s="34" t="s">
        <v>358</v>
      </c>
      <c r="F135" s="34" t="s">
        <v>245</v>
      </c>
      <c r="G135" s="93">
        <v>11875</v>
      </c>
      <c r="H135" s="94">
        <v>0.857263</v>
      </c>
      <c r="I135" s="94">
        <v>0.86180000000000001</v>
      </c>
      <c r="K135" s="21"/>
      <c r="V135" s="73"/>
    </row>
    <row r="136" spans="1:22" x14ac:dyDescent="0.25">
      <c r="A136" t="s">
        <v>309</v>
      </c>
      <c r="B136" s="4" t="s">
        <v>284</v>
      </c>
      <c r="C136" s="4" t="s">
        <v>358</v>
      </c>
      <c r="D136" s="6" t="s">
        <v>245</v>
      </c>
      <c r="E136" s="4" t="s">
        <v>176</v>
      </c>
      <c r="F136" s="4" t="s">
        <v>229</v>
      </c>
      <c r="G136" s="89">
        <v>809</v>
      </c>
      <c r="H136" s="90">
        <v>0.82694699999999999</v>
      </c>
      <c r="I136" s="90">
        <v>0.84785999999999995</v>
      </c>
      <c r="K136" s="21"/>
      <c r="V136" s="73"/>
    </row>
    <row r="137" spans="1:22" x14ac:dyDescent="0.25">
      <c r="A137" t="s">
        <v>309</v>
      </c>
      <c r="B137" s="4" t="s">
        <v>284</v>
      </c>
      <c r="C137" s="4" t="s">
        <v>358</v>
      </c>
      <c r="D137" s="6" t="s">
        <v>245</v>
      </c>
      <c r="E137" s="4" t="s">
        <v>69</v>
      </c>
      <c r="F137" s="4" t="s">
        <v>70</v>
      </c>
      <c r="G137" s="89">
        <v>369</v>
      </c>
      <c r="H137" s="90">
        <v>0.85636900000000005</v>
      </c>
      <c r="I137" s="90">
        <v>0.86143000000000003</v>
      </c>
      <c r="K137" s="21"/>
      <c r="V137" s="73"/>
    </row>
    <row r="138" spans="1:22" x14ac:dyDescent="0.25">
      <c r="A138" t="s">
        <v>309</v>
      </c>
      <c r="B138" s="4" t="s">
        <v>284</v>
      </c>
      <c r="C138" s="4" t="s">
        <v>358</v>
      </c>
      <c r="D138" s="6" t="s">
        <v>245</v>
      </c>
      <c r="E138" s="4" t="s">
        <v>183</v>
      </c>
      <c r="F138" s="4" t="s">
        <v>237</v>
      </c>
      <c r="G138" s="89">
        <v>959</v>
      </c>
      <c r="H138" s="90">
        <v>0.87799799999999995</v>
      </c>
      <c r="I138" s="90">
        <v>0.87683999999999995</v>
      </c>
      <c r="K138" s="21"/>
      <c r="V138" s="73"/>
    </row>
    <row r="139" spans="1:22" x14ac:dyDescent="0.25">
      <c r="A139" t="s">
        <v>309</v>
      </c>
      <c r="B139" s="4" t="s">
        <v>284</v>
      </c>
      <c r="C139" s="4" t="s">
        <v>358</v>
      </c>
      <c r="D139" s="6" t="s">
        <v>245</v>
      </c>
      <c r="E139" s="4" t="s">
        <v>158</v>
      </c>
      <c r="F139" s="4" t="s">
        <v>159</v>
      </c>
      <c r="G139" s="89">
        <v>1063</v>
      </c>
      <c r="H139" s="90">
        <v>0.90216399999999997</v>
      </c>
      <c r="I139" s="90">
        <v>0.88041999999999998</v>
      </c>
      <c r="K139" s="21"/>
      <c r="V139" s="73"/>
    </row>
    <row r="140" spans="1:22" x14ac:dyDescent="0.25">
      <c r="A140" t="s">
        <v>309</v>
      </c>
      <c r="B140" s="4" t="s">
        <v>284</v>
      </c>
      <c r="C140" s="4" t="s">
        <v>358</v>
      </c>
      <c r="D140" s="6" t="s">
        <v>245</v>
      </c>
      <c r="E140" s="4" t="s">
        <v>184</v>
      </c>
      <c r="F140" s="4" t="s">
        <v>238</v>
      </c>
      <c r="G140" s="89">
        <v>1067</v>
      </c>
      <c r="H140" s="90">
        <v>0.86972799999999995</v>
      </c>
      <c r="I140" s="90">
        <v>0.88278000000000001</v>
      </c>
      <c r="K140" s="21"/>
      <c r="V140" s="73"/>
    </row>
    <row r="141" spans="1:22" x14ac:dyDescent="0.25">
      <c r="A141" t="s">
        <v>309</v>
      </c>
      <c r="B141" s="4" t="s">
        <v>284</v>
      </c>
      <c r="C141" s="4" t="s">
        <v>358</v>
      </c>
      <c r="D141" s="6" t="s">
        <v>245</v>
      </c>
      <c r="E141" s="4" t="s">
        <v>168</v>
      </c>
      <c r="F141" s="4" t="s">
        <v>169</v>
      </c>
      <c r="G141" s="89">
        <v>718</v>
      </c>
      <c r="H141" s="90">
        <v>0.86072400000000004</v>
      </c>
      <c r="I141" s="90">
        <v>0.86323000000000005</v>
      </c>
      <c r="K141" s="21"/>
      <c r="V141" s="73"/>
    </row>
    <row r="142" spans="1:22" x14ac:dyDescent="0.25">
      <c r="A142" t="s">
        <v>309</v>
      </c>
      <c r="B142" s="4" t="s">
        <v>284</v>
      </c>
      <c r="C142" s="4" t="s">
        <v>358</v>
      </c>
      <c r="D142" s="6" t="s">
        <v>245</v>
      </c>
      <c r="E142" s="4" t="s">
        <v>193</v>
      </c>
      <c r="F142" s="4" t="s">
        <v>194</v>
      </c>
      <c r="G142" s="89">
        <v>1955</v>
      </c>
      <c r="H142" s="90">
        <v>0.79283899999999996</v>
      </c>
      <c r="I142" s="90">
        <v>0.80769000000000002</v>
      </c>
      <c r="K142" s="21"/>
      <c r="V142" s="73"/>
    </row>
    <row r="143" spans="1:22" x14ac:dyDescent="0.25">
      <c r="A143" t="s">
        <v>309</v>
      </c>
      <c r="B143" s="4" t="s">
        <v>284</v>
      </c>
      <c r="C143" s="4" t="s">
        <v>358</v>
      </c>
      <c r="D143" s="6" t="s">
        <v>245</v>
      </c>
      <c r="E143" s="4" t="s">
        <v>195</v>
      </c>
      <c r="F143" s="4" t="s">
        <v>196</v>
      </c>
      <c r="G143" s="89">
        <v>934</v>
      </c>
      <c r="H143" s="90">
        <v>0.83511800000000003</v>
      </c>
      <c r="I143" s="90">
        <v>0.83099000000000001</v>
      </c>
      <c r="K143" s="21"/>
      <c r="V143" s="73"/>
    </row>
    <row r="144" spans="1:22" x14ac:dyDescent="0.25">
      <c r="A144" t="s">
        <v>309</v>
      </c>
      <c r="B144" s="4" t="s">
        <v>284</v>
      </c>
      <c r="C144" s="4" t="s">
        <v>358</v>
      </c>
      <c r="D144" s="6" t="s">
        <v>245</v>
      </c>
      <c r="E144" s="4" t="s">
        <v>202</v>
      </c>
      <c r="F144" s="4" t="s">
        <v>242</v>
      </c>
      <c r="G144" s="89">
        <v>1423</v>
      </c>
      <c r="H144" s="90">
        <v>0.86296600000000001</v>
      </c>
      <c r="I144" s="90">
        <v>0.87178</v>
      </c>
      <c r="K144" s="21"/>
      <c r="V144" s="73"/>
    </row>
    <row r="145" spans="1:22" x14ac:dyDescent="0.25">
      <c r="A145" t="s">
        <v>309</v>
      </c>
      <c r="B145" s="4" t="s">
        <v>284</v>
      </c>
      <c r="C145" s="4" t="s">
        <v>358</v>
      </c>
      <c r="D145" s="6" t="s">
        <v>245</v>
      </c>
      <c r="E145" s="4" t="s">
        <v>207</v>
      </c>
      <c r="F145" s="4" t="s">
        <v>208</v>
      </c>
      <c r="G145" s="89">
        <v>617</v>
      </c>
      <c r="H145" s="90">
        <v>0.88816899999999999</v>
      </c>
      <c r="I145" s="90">
        <v>0.88965000000000005</v>
      </c>
      <c r="K145" s="21"/>
      <c r="V145" s="73"/>
    </row>
    <row r="146" spans="1:22" x14ac:dyDescent="0.25">
      <c r="A146" t="s">
        <v>309</v>
      </c>
      <c r="B146" s="4" t="s">
        <v>284</v>
      </c>
      <c r="C146" s="4" t="s">
        <v>358</v>
      </c>
      <c r="D146" s="6" t="s">
        <v>245</v>
      </c>
      <c r="E146" s="4" t="s">
        <v>219</v>
      </c>
      <c r="F146" s="4" t="s">
        <v>220</v>
      </c>
      <c r="G146" s="89">
        <v>1474</v>
      </c>
      <c r="H146" s="90">
        <v>0.89009499999999997</v>
      </c>
      <c r="I146" s="90">
        <v>0.88648000000000005</v>
      </c>
      <c r="K146" s="21"/>
      <c r="V146" s="73"/>
    </row>
    <row r="147" spans="1:22" x14ac:dyDescent="0.25">
      <c r="A147" t="s">
        <v>309</v>
      </c>
      <c r="B147" s="4" t="s">
        <v>284</v>
      </c>
      <c r="C147" s="4" t="s">
        <v>358</v>
      </c>
      <c r="D147" s="6" t="s">
        <v>245</v>
      </c>
      <c r="E147" s="4" t="s">
        <v>223</v>
      </c>
      <c r="F147" s="4" t="s">
        <v>224</v>
      </c>
      <c r="G147" s="89">
        <v>487</v>
      </c>
      <c r="H147" s="90">
        <v>0.88295699999999999</v>
      </c>
      <c r="I147" s="90">
        <v>0.90015999999999996</v>
      </c>
      <c r="K147" s="21"/>
      <c r="V147" s="73"/>
    </row>
    <row r="148" spans="1:22" x14ac:dyDescent="0.25">
      <c r="A148" t="s">
        <v>309</v>
      </c>
      <c r="B148" s="4" t="s">
        <v>284</v>
      </c>
      <c r="C148" s="4" t="s">
        <v>359</v>
      </c>
      <c r="D148" s="6" t="s">
        <v>249</v>
      </c>
      <c r="E148" s="34" t="s">
        <v>359</v>
      </c>
      <c r="F148" s="34" t="s">
        <v>249</v>
      </c>
      <c r="G148" s="93">
        <v>5062</v>
      </c>
      <c r="H148" s="94">
        <v>0.87574099999999999</v>
      </c>
      <c r="I148" s="94">
        <v>0.86973</v>
      </c>
      <c r="K148" s="21"/>
      <c r="V148" s="73"/>
    </row>
    <row r="149" spans="1:22" x14ac:dyDescent="0.25">
      <c r="A149" t="s">
        <v>309</v>
      </c>
      <c r="B149" s="4" t="s">
        <v>284</v>
      </c>
      <c r="C149" s="4" t="s">
        <v>359</v>
      </c>
      <c r="D149" s="6" t="s">
        <v>249</v>
      </c>
      <c r="E149" s="4" t="s">
        <v>14</v>
      </c>
      <c r="F149" s="4" t="s">
        <v>15</v>
      </c>
      <c r="G149" s="89">
        <v>345</v>
      </c>
      <c r="H149" s="90">
        <v>0.85797100000000004</v>
      </c>
      <c r="I149" s="90">
        <v>0.90066999999999997</v>
      </c>
      <c r="K149" s="21"/>
      <c r="V149" s="73"/>
    </row>
    <row r="150" spans="1:22" x14ac:dyDescent="0.25">
      <c r="A150" t="s">
        <v>309</v>
      </c>
      <c r="B150" s="4" t="s">
        <v>284</v>
      </c>
      <c r="C150" s="4" t="s">
        <v>359</v>
      </c>
      <c r="D150" s="6" t="s">
        <v>249</v>
      </c>
      <c r="E150" s="4" t="s">
        <v>30</v>
      </c>
      <c r="F150" s="4" t="s">
        <v>31</v>
      </c>
      <c r="G150" s="89">
        <v>1180</v>
      </c>
      <c r="H150" s="90">
        <v>0.89406799999999997</v>
      </c>
      <c r="I150" s="90">
        <v>0.86124999999999996</v>
      </c>
      <c r="K150" s="21"/>
      <c r="V150" s="73"/>
    </row>
    <row r="151" spans="1:22" x14ac:dyDescent="0.25">
      <c r="A151" t="s">
        <v>309</v>
      </c>
      <c r="B151" s="4" t="s">
        <v>284</v>
      </c>
      <c r="C151" s="4" t="s">
        <v>359</v>
      </c>
      <c r="D151" s="6" t="s">
        <v>249</v>
      </c>
      <c r="E151" s="4" t="s">
        <v>34</v>
      </c>
      <c r="F151" s="4" t="s">
        <v>35</v>
      </c>
      <c r="G151" s="89">
        <v>591</v>
      </c>
      <c r="H151" s="90">
        <v>0.85786799999999996</v>
      </c>
      <c r="I151" s="90">
        <v>0.88256999999999997</v>
      </c>
      <c r="K151" s="21"/>
      <c r="V151" s="73"/>
    </row>
    <row r="152" spans="1:22" x14ac:dyDescent="0.25">
      <c r="A152" t="s">
        <v>309</v>
      </c>
      <c r="B152" s="4" t="s">
        <v>284</v>
      </c>
      <c r="C152" s="4" t="s">
        <v>359</v>
      </c>
      <c r="D152" s="6" t="s">
        <v>249</v>
      </c>
      <c r="E152" s="4" t="s">
        <v>79</v>
      </c>
      <c r="F152" s="4" t="s">
        <v>80</v>
      </c>
      <c r="G152" s="89">
        <v>354</v>
      </c>
      <c r="H152" s="90">
        <v>0.83898300000000003</v>
      </c>
      <c r="I152" s="90">
        <v>0.88131000000000004</v>
      </c>
      <c r="K152" s="21"/>
      <c r="V152" s="73"/>
    </row>
    <row r="153" spans="1:22" x14ac:dyDescent="0.25">
      <c r="A153" t="s">
        <v>309</v>
      </c>
      <c r="B153" s="4" t="s">
        <v>284</v>
      </c>
      <c r="C153" s="4" t="s">
        <v>359</v>
      </c>
      <c r="D153" s="6" t="s">
        <v>249</v>
      </c>
      <c r="E153" s="4" t="s">
        <v>96</v>
      </c>
      <c r="F153" s="4" t="s">
        <v>97</v>
      </c>
      <c r="G153" s="89">
        <v>1832</v>
      </c>
      <c r="H153" s="90">
        <v>0.87936700000000001</v>
      </c>
      <c r="I153" s="90">
        <v>0.85511999999999999</v>
      </c>
      <c r="K153" s="21"/>
      <c r="V153" s="73"/>
    </row>
    <row r="154" spans="1:22" x14ac:dyDescent="0.25">
      <c r="A154" t="s">
        <v>309</v>
      </c>
      <c r="B154" s="4" t="s">
        <v>284</v>
      </c>
      <c r="C154" s="4" t="s">
        <v>359</v>
      </c>
      <c r="D154" s="6" t="s">
        <v>249</v>
      </c>
      <c r="E154" s="4" t="s">
        <v>114</v>
      </c>
      <c r="F154" s="4" t="s">
        <v>115</v>
      </c>
      <c r="G154" s="89">
        <v>760</v>
      </c>
      <c r="H154" s="90">
        <v>0.87763199999999997</v>
      </c>
      <c r="I154" s="90">
        <v>0.89176</v>
      </c>
      <c r="K154" s="21"/>
      <c r="V154" s="73"/>
    </row>
  </sheetData>
  <mergeCells count="7">
    <mergeCell ref="L71:R71"/>
    <mergeCell ref="L46:R46"/>
    <mergeCell ref="F2:I2"/>
    <mergeCell ref="F4:I4"/>
    <mergeCell ref="F5:I5"/>
    <mergeCell ref="F6:I6"/>
    <mergeCell ref="L58:R58"/>
  </mergeCells>
  <printOptions horizontalCentered="1"/>
  <pageMargins left="0.70866141732283472" right="0.70866141732283472" top="0.74803149606299213" bottom="0.74803149606299213" header="0.31496062992125984" footer="0.31496062992125984"/>
  <pageSetup paperSize="9" scale="37" orientation="portrait" r:id="rId1"/>
  <headerFooter>
    <oddFooter>&amp;C&amp;F | &amp;A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26E92-4AB7-4949-86E6-F5A9DBE5429C}">
  <sheetPr>
    <pageSetUpPr fitToPage="1"/>
  </sheetPr>
  <dimension ref="A1:S154"/>
  <sheetViews>
    <sheetView showGridLines="0" zoomScale="80" zoomScaleNormal="80" zoomScaleSheetLayoutView="175" workbookViewId="0">
      <selection activeCell="E1" sqref="E1"/>
    </sheetView>
  </sheetViews>
  <sheetFormatPr defaultRowHeight="15" x14ac:dyDescent="0.25"/>
  <cols>
    <col min="1" max="1" width="9.7109375" style="4" customWidth="1"/>
    <col min="2" max="2" width="18.7109375" style="4" customWidth="1"/>
    <col min="3" max="3" width="11.7109375" style="4" customWidth="1"/>
    <col min="4" max="4" width="43.7109375" style="6" customWidth="1"/>
    <col min="5" max="5" width="14.7109375" style="4" customWidth="1"/>
    <col min="6" max="6" width="62.7109375" style="4" customWidth="1"/>
    <col min="7" max="9" width="9.7109375" style="4" customWidth="1"/>
    <col min="10" max="11" width="8.7109375" customWidth="1"/>
    <col min="12" max="12" width="9.7109375" customWidth="1"/>
    <col min="13" max="13" width="18.7109375" customWidth="1"/>
    <col min="14" max="14" width="23.28515625" customWidth="1"/>
    <col min="15" max="15" width="9.7109375" customWidth="1"/>
    <col min="16" max="16" width="11.85546875" bestFit="1" customWidth="1"/>
  </cols>
  <sheetData>
    <row r="1" spans="1:19" ht="20.100000000000001" customHeight="1" x14ac:dyDescent="0.25">
      <c r="C1" s="12"/>
      <c r="E1" s="318" t="s">
        <v>307</v>
      </c>
      <c r="F1" s="42"/>
      <c r="G1" s="17"/>
      <c r="H1" s="6"/>
      <c r="I1" s="6"/>
      <c r="J1" s="6"/>
      <c r="K1" s="6"/>
    </row>
    <row r="2" spans="1:19" ht="15" customHeight="1" x14ac:dyDescent="0.25">
      <c r="C2" s="40"/>
      <c r="D2" s="59"/>
      <c r="E2" s="41" t="s">
        <v>373</v>
      </c>
      <c r="F2" s="388" t="s">
        <v>381</v>
      </c>
      <c r="G2" s="388"/>
      <c r="H2" s="388"/>
      <c r="I2" s="388"/>
      <c r="J2" s="6"/>
      <c r="K2" s="6"/>
    </row>
    <row r="3" spans="1:19" ht="15" customHeight="1" x14ac:dyDescent="0.25">
      <c r="C3" s="40"/>
      <c r="D3" s="59"/>
      <c r="E3" s="41" t="s">
        <v>227</v>
      </c>
      <c r="F3" s="79" t="s">
        <v>8</v>
      </c>
      <c r="G3" s="97"/>
      <c r="H3" s="81"/>
      <c r="I3" s="81"/>
      <c r="J3" s="6"/>
      <c r="K3" s="6"/>
    </row>
    <row r="4" spans="1:19" ht="15" customHeight="1" x14ac:dyDescent="0.25">
      <c r="C4" s="98"/>
      <c r="D4" s="99"/>
      <c r="E4" s="41" t="s">
        <v>302</v>
      </c>
      <c r="F4" s="389" t="s">
        <v>374</v>
      </c>
      <c r="G4" s="389"/>
      <c r="H4" s="389"/>
      <c r="I4" s="389"/>
      <c r="J4" s="6"/>
      <c r="K4" s="6"/>
    </row>
    <row r="5" spans="1:19" ht="30" customHeight="1" x14ac:dyDescent="0.25">
      <c r="C5" s="29"/>
      <c r="D5" s="44"/>
      <c r="E5" s="41" t="s">
        <v>303</v>
      </c>
      <c r="F5" s="387" t="s">
        <v>376</v>
      </c>
      <c r="G5" s="387"/>
      <c r="H5" s="387"/>
      <c r="I5" s="387"/>
      <c r="J5" s="6"/>
      <c r="K5" s="6"/>
    </row>
    <row r="6" spans="1:19" ht="30" customHeight="1" x14ac:dyDescent="0.25">
      <c r="C6" s="29"/>
      <c r="D6" s="44"/>
      <c r="E6" s="43" t="s">
        <v>338</v>
      </c>
      <c r="F6" s="389" t="s">
        <v>882</v>
      </c>
      <c r="G6" s="389"/>
      <c r="H6" s="389"/>
      <c r="I6" s="389"/>
      <c r="J6" s="6"/>
      <c r="K6" s="6"/>
      <c r="L6" s="389"/>
      <c r="M6" s="389"/>
      <c r="N6" s="389"/>
      <c r="O6" s="389"/>
    </row>
    <row r="7" spans="1:19" x14ac:dyDescent="0.25">
      <c r="C7" s="5"/>
      <c r="E7" s="43" t="s">
        <v>304</v>
      </c>
      <c r="F7" s="79" t="s">
        <v>305</v>
      </c>
      <c r="G7" s="97"/>
      <c r="H7" s="81"/>
      <c r="I7" s="81"/>
      <c r="J7" s="6"/>
      <c r="K7" s="6"/>
    </row>
    <row r="8" spans="1:19" x14ac:dyDescent="0.25">
      <c r="B8" s="3"/>
      <c r="C8" s="8"/>
      <c r="D8" s="7"/>
      <c r="E8" s="43" t="s">
        <v>306</v>
      </c>
      <c r="F8" s="79" t="s">
        <v>364</v>
      </c>
      <c r="G8" s="100"/>
      <c r="H8" s="81"/>
      <c r="I8" s="81"/>
      <c r="J8" s="6"/>
      <c r="K8" s="6"/>
    </row>
    <row r="9" spans="1:19" x14ac:dyDescent="0.25">
      <c r="E9" s="6"/>
      <c r="F9" s="81"/>
      <c r="G9" s="100"/>
      <c r="H9" s="100"/>
      <c r="I9" s="100"/>
    </row>
    <row r="10" spans="1:19" x14ac:dyDescent="0.25">
      <c r="E10" s="6"/>
      <c r="F10" s="6"/>
    </row>
    <row r="11" spans="1:19" ht="45.75" thickBot="1" x14ac:dyDescent="0.3">
      <c r="A11" s="48" t="s">
        <v>880</v>
      </c>
      <c r="B11" s="48" t="s">
        <v>304</v>
      </c>
      <c r="C11" s="48" t="s">
        <v>322</v>
      </c>
      <c r="D11" s="48" t="s">
        <v>318</v>
      </c>
      <c r="E11" s="48" t="s">
        <v>323</v>
      </c>
      <c r="F11" s="48" t="s">
        <v>310</v>
      </c>
      <c r="G11" s="48" t="s">
        <v>324</v>
      </c>
      <c r="H11" s="48" t="s">
        <v>336</v>
      </c>
      <c r="I11" s="48" t="s">
        <v>337</v>
      </c>
      <c r="L11" s="48" t="s">
        <v>880</v>
      </c>
      <c r="M11" s="48" t="s">
        <v>304</v>
      </c>
      <c r="N11" s="48" t="s">
        <v>319</v>
      </c>
      <c r="O11" s="48" t="s">
        <v>361</v>
      </c>
      <c r="P11" s="48" t="s">
        <v>360</v>
      </c>
      <c r="Q11" s="48" t="s">
        <v>324</v>
      </c>
      <c r="R11" s="48" t="s">
        <v>453</v>
      </c>
    </row>
    <row r="12" spans="1:19" ht="15.75" thickBot="1" x14ac:dyDescent="0.3">
      <c r="A12" s="50" t="s">
        <v>309</v>
      </c>
      <c r="B12" s="50" t="s">
        <v>299</v>
      </c>
      <c r="C12" s="50" t="s">
        <v>325</v>
      </c>
      <c r="D12" s="51" t="s">
        <v>299</v>
      </c>
      <c r="E12" s="51" t="s">
        <v>325</v>
      </c>
      <c r="F12" s="50" t="s">
        <v>299</v>
      </c>
      <c r="G12" s="101">
        <v>96029</v>
      </c>
      <c r="H12" s="102">
        <v>0.12490999999999999</v>
      </c>
      <c r="I12" s="103" t="s">
        <v>405</v>
      </c>
      <c r="L12" s="20" t="s">
        <v>309</v>
      </c>
      <c r="M12" s="75" t="s">
        <v>299</v>
      </c>
      <c r="N12" s="75" t="s">
        <v>426</v>
      </c>
      <c r="O12" s="75" t="s">
        <v>418</v>
      </c>
      <c r="P12" s="20" t="s">
        <v>261</v>
      </c>
      <c r="Q12" s="76">
        <v>95379</v>
      </c>
      <c r="R12" s="77">
        <v>0.125583</v>
      </c>
      <c r="S12" s="21"/>
    </row>
    <row r="13" spans="1:19" ht="15.75" thickBot="1" x14ac:dyDescent="0.3">
      <c r="A13" s="54" t="s">
        <v>309</v>
      </c>
      <c r="B13" s="54" t="s">
        <v>284</v>
      </c>
      <c r="C13" s="54" t="s">
        <v>327</v>
      </c>
      <c r="D13" s="55" t="s">
        <v>284</v>
      </c>
      <c r="E13" s="54" t="s">
        <v>327</v>
      </c>
      <c r="F13" s="54" t="s">
        <v>284</v>
      </c>
      <c r="G13" s="104">
        <v>90898</v>
      </c>
      <c r="H13" s="105">
        <v>0.12704299999999999</v>
      </c>
      <c r="I13" s="106" t="s">
        <v>405</v>
      </c>
      <c r="L13" s="49" t="s">
        <v>309</v>
      </c>
      <c r="M13" s="50" t="s">
        <v>299</v>
      </c>
      <c r="N13" s="50" t="s">
        <v>426</v>
      </c>
      <c r="O13" s="50" t="s">
        <v>418</v>
      </c>
      <c r="P13" s="49" t="s">
        <v>262</v>
      </c>
      <c r="Q13" s="69">
        <v>650</v>
      </c>
      <c r="R13" s="61">
        <v>2.6154E-2</v>
      </c>
      <c r="S13" s="21"/>
    </row>
    <row r="14" spans="1:19" ht="15.75" thickBot="1" x14ac:dyDescent="0.3">
      <c r="A14" s="57" t="s">
        <v>309</v>
      </c>
      <c r="B14" s="57" t="s">
        <v>311</v>
      </c>
      <c r="C14" s="57" t="s">
        <v>328</v>
      </c>
      <c r="D14" s="58" t="s">
        <v>311</v>
      </c>
      <c r="E14" s="57" t="s">
        <v>328</v>
      </c>
      <c r="F14" s="57" t="s">
        <v>311</v>
      </c>
      <c r="G14" s="107">
        <v>5131</v>
      </c>
      <c r="H14" s="108">
        <v>8.7118000000000001E-2</v>
      </c>
      <c r="I14" s="109" t="s">
        <v>405</v>
      </c>
      <c r="L14" s="53" t="s">
        <v>309</v>
      </c>
      <c r="M14" s="54" t="s">
        <v>284</v>
      </c>
      <c r="N14" s="54" t="s">
        <v>426</v>
      </c>
      <c r="O14" s="54" t="s">
        <v>418</v>
      </c>
      <c r="P14" s="53" t="s">
        <v>261</v>
      </c>
      <c r="Q14" s="70">
        <v>90277</v>
      </c>
      <c r="R14" s="63">
        <v>0.12772900000000001</v>
      </c>
      <c r="S14" s="21"/>
    </row>
    <row r="15" spans="1:19" x14ac:dyDescent="0.25">
      <c r="A15" s="4" t="s">
        <v>309</v>
      </c>
      <c r="B15" s="4" t="s">
        <v>311</v>
      </c>
      <c r="C15" s="4" t="s">
        <v>329</v>
      </c>
      <c r="D15" s="6" t="s">
        <v>312</v>
      </c>
      <c r="E15" s="4" t="s">
        <v>329</v>
      </c>
      <c r="F15" s="4" t="s">
        <v>312</v>
      </c>
      <c r="G15" s="89">
        <v>875</v>
      </c>
      <c r="H15" s="90">
        <v>0.114286</v>
      </c>
      <c r="I15" s="90">
        <v>0.12436999999999999</v>
      </c>
      <c r="J15" s="21"/>
      <c r="L15" s="53" t="s">
        <v>309</v>
      </c>
      <c r="M15" s="54" t="s">
        <v>284</v>
      </c>
      <c r="N15" s="54" t="s">
        <v>426</v>
      </c>
      <c r="O15" s="54" t="s">
        <v>418</v>
      </c>
      <c r="P15" s="53" t="s">
        <v>262</v>
      </c>
      <c r="Q15" s="70">
        <v>621</v>
      </c>
      <c r="R15" s="63">
        <v>2.7375E-2</v>
      </c>
      <c r="S15" s="21"/>
    </row>
    <row r="16" spans="1:19" x14ac:dyDescent="0.25">
      <c r="A16" s="4" t="s">
        <v>309</v>
      </c>
      <c r="B16" s="4" t="s">
        <v>311</v>
      </c>
      <c r="C16" s="4" t="s">
        <v>330</v>
      </c>
      <c r="D16" s="6" t="s">
        <v>313</v>
      </c>
      <c r="E16" s="4" t="s">
        <v>330</v>
      </c>
      <c r="F16" s="4" t="s">
        <v>313</v>
      </c>
      <c r="G16" s="89">
        <v>1462</v>
      </c>
      <c r="H16" s="90">
        <v>8.4815000000000002E-2</v>
      </c>
      <c r="I16" s="90">
        <v>9.6189999999999998E-2</v>
      </c>
      <c r="J16" s="21"/>
      <c r="L16" s="53" t="s">
        <v>309</v>
      </c>
      <c r="M16" s="54" t="s">
        <v>311</v>
      </c>
      <c r="N16" s="54" t="s">
        <v>426</v>
      </c>
      <c r="O16" s="54" t="s">
        <v>418</v>
      </c>
      <c r="P16" s="53" t="s">
        <v>261</v>
      </c>
      <c r="Q16" s="70">
        <v>5102</v>
      </c>
      <c r="R16" s="63">
        <v>8.7612999999999996E-2</v>
      </c>
      <c r="S16" s="21"/>
    </row>
    <row r="17" spans="1:19" ht="15.75" thickBot="1" x14ac:dyDescent="0.3">
      <c r="A17" s="4" t="s">
        <v>309</v>
      </c>
      <c r="B17" s="4" t="s">
        <v>311</v>
      </c>
      <c r="C17" s="4" t="s">
        <v>331</v>
      </c>
      <c r="D17" s="6" t="s">
        <v>314</v>
      </c>
      <c r="E17" s="4" t="s">
        <v>331</v>
      </c>
      <c r="F17" s="4" t="s">
        <v>314</v>
      </c>
      <c r="G17" s="89">
        <v>666</v>
      </c>
      <c r="H17" s="90">
        <v>0.102102</v>
      </c>
      <c r="I17" s="90">
        <v>8.3159999999999998E-2</v>
      </c>
      <c r="J17" s="21"/>
      <c r="L17" s="56" t="s">
        <v>309</v>
      </c>
      <c r="M17" s="57" t="s">
        <v>311</v>
      </c>
      <c r="N17" s="57" t="s">
        <v>426</v>
      </c>
      <c r="O17" s="57" t="s">
        <v>418</v>
      </c>
      <c r="P17" s="56" t="s">
        <v>262</v>
      </c>
      <c r="Q17" s="71">
        <v>29</v>
      </c>
      <c r="R17" s="65">
        <v>0</v>
      </c>
      <c r="S17" s="21"/>
    </row>
    <row r="18" spans="1:19" x14ac:dyDescent="0.25">
      <c r="A18" s="4" t="s">
        <v>309</v>
      </c>
      <c r="B18" s="4" t="s">
        <v>311</v>
      </c>
      <c r="C18" s="4" t="s">
        <v>332</v>
      </c>
      <c r="D18" s="6" t="s">
        <v>315</v>
      </c>
      <c r="E18" s="4" t="s">
        <v>332</v>
      </c>
      <c r="F18" s="4" t="s">
        <v>315</v>
      </c>
      <c r="G18" s="89">
        <v>881</v>
      </c>
      <c r="H18" s="90">
        <v>7.3779999999999998E-2</v>
      </c>
      <c r="I18" s="90">
        <v>8.3080000000000001E-2</v>
      </c>
      <c r="J18" s="21"/>
      <c r="M18" s="4"/>
      <c r="N18" s="4"/>
      <c r="O18" s="4"/>
      <c r="P18" s="35"/>
      <c r="Q18" s="72"/>
      <c r="R18" s="67"/>
    </row>
    <row r="19" spans="1:19" x14ac:dyDescent="0.25">
      <c r="A19" s="4" t="s">
        <v>309</v>
      </c>
      <c r="B19" s="4" t="s">
        <v>311</v>
      </c>
      <c r="C19" s="4" t="s">
        <v>333</v>
      </c>
      <c r="D19" s="6" t="s">
        <v>316</v>
      </c>
      <c r="E19" s="4" t="s">
        <v>333</v>
      </c>
      <c r="F19" s="4" t="s">
        <v>316</v>
      </c>
      <c r="G19" s="89">
        <v>752</v>
      </c>
      <c r="H19" s="90">
        <v>5.3191000000000002E-2</v>
      </c>
      <c r="I19" s="90">
        <v>9.1079999999999994E-2</v>
      </c>
      <c r="J19" s="21"/>
      <c r="M19" s="4"/>
      <c r="N19" s="4"/>
      <c r="O19" s="4"/>
      <c r="Q19" s="73"/>
      <c r="R19" s="21"/>
    </row>
    <row r="20" spans="1:19" ht="15.75" thickBot="1" x14ac:dyDescent="0.3">
      <c r="A20" s="46" t="s">
        <v>309</v>
      </c>
      <c r="B20" s="46" t="s">
        <v>311</v>
      </c>
      <c r="C20" s="46" t="s">
        <v>334</v>
      </c>
      <c r="D20" s="47" t="s">
        <v>317</v>
      </c>
      <c r="E20" s="46" t="s">
        <v>334</v>
      </c>
      <c r="F20" s="46" t="s">
        <v>317</v>
      </c>
      <c r="G20" s="91">
        <v>495</v>
      </c>
      <c r="H20" s="92">
        <v>0.10101</v>
      </c>
      <c r="I20" s="92">
        <v>0.12007</v>
      </c>
      <c r="J20" s="21"/>
      <c r="M20" s="4"/>
      <c r="N20" s="4"/>
      <c r="O20" s="4"/>
      <c r="Q20" s="73"/>
      <c r="R20" s="21"/>
    </row>
    <row r="21" spans="1:19" ht="30.75" thickBot="1" x14ac:dyDescent="0.3">
      <c r="A21" s="4" t="s">
        <v>309</v>
      </c>
      <c r="B21" s="4" t="s">
        <v>284</v>
      </c>
      <c r="C21" s="4" t="s">
        <v>335</v>
      </c>
      <c r="D21" s="6" t="s">
        <v>252</v>
      </c>
      <c r="E21" s="34" t="s">
        <v>335</v>
      </c>
      <c r="F21" s="34" t="s">
        <v>252</v>
      </c>
      <c r="G21" s="93">
        <v>4874</v>
      </c>
      <c r="H21" s="94">
        <v>0.13828499999999999</v>
      </c>
      <c r="I21" s="94">
        <v>0.14219000000000001</v>
      </c>
      <c r="J21" s="21"/>
      <c r="L21" s="48" t="s">
        <v>880</v>
      </c>
      <c r="M21" s="48" t="s">
        <v>304</v>
      </c>
      <c r="N21" s="48" t="s">
        <v>319</v>
      </c>
      <c r="O21" s="48" t="s">
        <v>360</v>
      </c>
      <c r="P21" s="48" t="s">
        <v>361</v>
      </c>
      <c r="Q21" s="48" t="s">
        <v>324</v>
      </c>
      <c r="R21" s="48" t="s">
        <v>453</v>
      </c>
    </row>
    <row r="22" spans="1:19" x14ac:dyDescent="0.25">
      <c r="A22" s="4" t="s">
        <v>309</v>
      </c>
      <c r="B22" s="4" t="s">
        <v>284</v>
      </c>
      <c r="C22" s="4" t="s">
        <v>335</v>
      </c>
      <c r="D22" s="6" t="s">
        <v>252</v>
      </c>
      <c r="E22" s="4" t="s">
        <v>42</v>
      </c>
      <c r="F22" s="4" t="s">
        <v>228</v>
      </c>
      <c r="G22" s="89">
        <v>407</v>
      </c>
      <c r="H22" s="90">
        <v>0.115479</v>
      </c>
      <c r="I22" s="90">
        <v>0.1421</v>
      </c>
      <c r="J22" s="21"/>
      <c r="L22" s="20" t="s">
        <v>309</v>
      </c>
      <c r="M22" s="75" t="s">
        <v>299</v>
      </c>
      <c r="N22" s="75" t="s">
        <v>426</v>
      </c>
      <c r="O22" s="75" t="s">
        <v>419</v>
      </c>
      <c r="P22" s="75" t="s">
        <v>420</v>
      </c>
      <c r="Q22" s="76">
        <v>18078</v>
      </c>
      <c r="R22" s="77">
        <v>0.291238</v>
      </c>
      <c r="S22" s="21"/>
    </row>
    <row r="23" spans="1:19" x14ac:dyDescent="0.25">
      <c r="A23" s="4" t="s">
        <v>309</v>
      </c>
      <c r="B23" s="4" t="s">
        <v>284</v>
      </c>
      <c r="C23" s="4" t="s">
        <v>335</v>
      </c>
      <c r="D23" s="6" t="s">
        <v>252</v>
      </c>
      <c r="E23" s="4" t="s">
        <v>53</v>
      </c>
      <c r="F23" s="4" t="s">
        <v>54</v>
      </c>
      <c r="G23" s="89">
        <v>601</v>
      </c>
      <c r="H23" s="90">
        <v>8.8186E-2</v>
      </c>
      <c r="I23" s="90">
        <v>0.13680999999999999</v>
      </c>
      <c r="J23" s="21"/>
      <c r="L23" s="20" t="s">
        <v>309</v>
      </c>
      <c r="M23" s="75" t="s">
        <v>299</v>
      </c>
      <c r="N23" s="75" t="s">
        <v>426</v>
      </c>
      <c r="O23" s="75" t="s">
        <v>419</v>
      </c>
      <c r="P23" s="75" t="s">
        <v>421</v>
      </c>
      <c r="Q23" s="76">
        <v>51276</v>
      </c>
      <c r="R23" s="77">
        <v>0.113133</v>
      </c>
      <c r="S23" s="21"/>
    </row>
    <row r="24" spans="1:19" x14ac:dyDescent="0.25">
      <c r="A24" s="4" t="s">
        <v>309</v>
      </c>
      <c r="B24" s="4" t="s">
        <v>284</v>
      </c>
      <c r="C24" s="4" t="s">
        <v>335</v>
      </c>
      <c r="D24" s="6" t="s">
        <v>252</v>
      </c>
      <c r="E24" s="4" t="s">
        <v>100</v>
      </c>
      <c r="F24" s="4" t="s">
        <v>101</v>
      </c>
      <c r="G24" s="89">
        <v>1512</v>
      </c>
      <c r="H24" s="90">
        <v>0.19775100000000001</v>
      </c>
      <c r="I24" s="90">
        <v>0.18245</v>
      </c>
      <c r="J24" s="21"/>
      <c r="L24" s="20" t="s">
        <v>309</v>
      </c>
      <c r="M24" s="75" t="s">
        <v>299</v>
      </c>
      <c r="N24" s="75" t="s">
        <v>426</v>
      </c>
      <c r="O24" s="75" t="s">
        <v>419</v>
      </c>
      <c r="P24" s="75" t="s">
        <v>422</v>
      </c>
      <c r="Q24" s="76">
        <v>18997</v>
      </c>
      <c r="R24" s="77">
        <v>4.6691999999999997E-2</v>
      </c>
      <c r="S24" s="21"/>
    </row>
    <row r="25" spans="1:19" ht="15.75" thickBot="1" x14ac:dyDescent="0.3">
      <c r="A25" s="4" t="s">
        <v>309</v>
      </c>
      <c r="B25" s="4" t="s">
        <v>284</v>
      </c>
      <c r="C25" s="4" t="s">
        <v>335</v>
      </c>
      <c r="D25" s="6" t="s">
        <v>252</v>
      </c>
      <c r="E25" s="4" t="s">
        <v>110</v>
      </c>
      <c r="F25" s="4" t="s">
        <v>111</v>
      </c>
      <c r="G25" s="89">
        <v>485</v>
      </c>
      <c r="H25" s="90">
        <v>0.197938</v>
      </c>
      <c r="I25" s="90">
        <v>0.14910999999999999</v>
      </c>
      <c r="J25" s="21"/>
      <c r="L25" s="49" t="s">
        <v>309</v>
      </c>
      <c r="M25" s="50" t="s">
        <v>299</v>
      </c>
      <c r="N25" s="50" t="s">
        <v>426</v>
      </c>
      <c r="O25" s="50" t="s">
        <v>419</v>
      </c>
      <c r="P25" s="50" t="s">
        <v>423</v>
      </c>
      <c r="Q25" s="69">
        <v>7678</v>
      </c>
      <c r="R25" s="61">
        <v>5.47E-3</v>
      </c>
      <c r="S25" s="21"/>
    </row>
    <row r="26" spans="1:19" x14ac:dyDescent="0.25">
      <c r="A26" s="4" t="s">
        <v>309</v>
      </c>
      <c r="B26" s="4" t="s">
        <v>284</v>
      </c>
      <c r="C26" s="4" t="s">
        <v>335</v>
      </c>
      <c r="D26" s="6" t="s">
        <v>252</v>
      </c>
      <c r="E26" s="4" t="s">
        <v>112</v>
      </c>
      <c r="F26" s="4" t="s">
        <v>113</v>
      </c>
      <c r="G26" s="89">
        <v>566</v>
      </c>
      <c r="H26" s="90">
        <v>0.10424</v>
      </c>
      <c r="I26" s="90">
        <v>0.11794</v>
      </c>
      <c r="J26" s="21"/>
      <c r="L26" s="53" t="s">
        <v>309</v>
      </c>
      <c r="M26" s="54" t="s">
        <v>284</v>
      </c>
      <c r="N26" s="54" t="s">
        <v>426</v>
      </c>
      <c r="O26" s="54" t="s">
        <v>419</v>
      </c>
      <c r="P26" s="54" t="s">
        <v>420</v>
      </c>
      <c r="Q26" s="70">
        <v>17281</v>
      </c>
      <c r="R26" s="63">
        <v>0.29292299999999999</v>
      </c>
      <c r="S26" s="21"/>
    </row>
    <row r="27" spans="1:19" x14ac:dyDescent="0.25">
      <c r="A27" s="4" t="s">
        <v>309</v>
      </c>
      <c r="B27" s="4" t="s">
        <v>284</v>
      </c>
      <c r="C27" s="4" t="s">
        <v>335</v>
      </c>
      <c r="D27" s="6" t="s">
        <v>252</v>
      </c>
      <c r="E27" s="4" t="s">
        <v>209</v>
      </c>
      <c r="F27" s="4" t="s">
        <v>210</v>
      </c>
      <c r="G27" s="89">
        <v>639</v>
      </c>
      <c r="H27" s="90">
        <v>9.2331999999999997E-2</v>
      </c>
      <c r="I27" s="90">
        <v>0.11225</v>
      </c>
      <c r="J27" s="21"/>
      <c r="L27" s="53" t="s">
        <v>309</v>
      </c>
      <c r="M27" s="54" t="s">
        <v>284</v>
      </c>
      <c r="N27" s="54" t="s">
        <v>426</v>
      </c>
      <c r="O27" s="54" t="s">
        <v>419</v>
      </c>
      <c r="P27" s="54" t="s">
        <v>421</v>
      </c>
      <c r="Q27" s="70">
        <v>48489</v>
      </c>
      <c r="R27" s="63">
        <v>0.115469</v>
      </c>
      <c r="S27" s="21"/>
    </row>
    <row r="28" spans="1:19" x14ac:dyDescent="0.25">
      <c r="A28" s="4" t="s">
        <v>309</v>
      </c>
      <c r="B28" s="4" t="s">
        <v>284</v>
      </c>
      <c r="C28" s="4" t="s">
        <v>335</v>
      </c>
      <c r="D28" s="6" t="s">
        <v>252</v>
      </c>
      <c r="E28" s="4" t="s">
        <v>217</v>
      </c>
      <c r="F28" s="4" t="s">
        <v>218</v>
      </c>
      <c r="G28" s="89">
        <v>664</v>
      </c>
      <c r="H28" s="90">
        <v>9.1867000000000004E-2</v>
      </c>
      <c r="I28" s="90">
        <v>8.5489999999999997E-2</v>
      </c>
      <c r="J28" s="21"/>
      <c r="L28" s="53" t="s">
        <v>309</v>
      </c>
      <c r="M28" s="54" t="s">
        <v>284</v>
      </c>
      <c r="N28" s="54" t="s">
        <v>426</v>
      </c>
      <c r="O28" s="54" t="s">
        <v>419</v>
      </c>
      <c r="P28" s="54" t="s">
        <v>422</v>
      </c>
      <c r="Q28" s="70">
        <v>17852</v>
      </c>
      <c r="R28" s="63">
        <v>4.7502000000000003E-2</v>
      </c>
      <c r="S28" s="21"/>
    </row>
    <row r="29" spans="1:19" x14ac:dyDescent="0.25">
      <c r="A29" s="4" t="s">
        <v>309</v>
      </c>
      <c r="B29" s="4" t="s">
        <v>284</v>
      </c>
      <c r="C29" s="4" t="s">
        <v>339</v>
      </c>
      <c r="D29" s="6" t="s">
        <v>246</v>
      </c>
      <c r="E29" s="34" t="s">
        <v>339</v>
      </c>
      <c r="F29" s="34" t="s">
        <v>246</v>
      </c>
      <c r="G29" s="93">
        <v>7163</v>
      </c>
      <c r="H29" s="94">
        <v>0.133184</v>
      </c>
      <c r="I29" s="94">
        <v>0.13073000000000001</v>
      </c>
      <c r="J29" s="21"/>
      <c r="L29" s="53" t="s">
        <v>309</v>
      </c>
      <c r="M29" s="54" t="s">
        <v>284</v>
      </c>
      <c r="N29" s="54" t="s">
        <v>426</v>
      </c>
      <c r="O29" s="54" t="s">
        <v>419</v>
      </c>
      <c r="P29" s="54" t="s">
        <v>423</v>
      </c>
      <c r="Q29" s="70">
        <v>7276</v>
      </c>
      <c r="R29" s="63">
        <v>5.3600000000000002E-3</v>
      </c>
      <c r="S29" s="21"/>
    </row>
    <row r="30" spans="1:19" x14ac:dyDescent="0.25">
      <c r="A30" s="4" t="s">
        <v>309</v>
      </c>
      <c r="B30" s="4" t="s">
        <v>284</v>
      </c>
      <c r="C30" s="4" t="s">
        <v>339</v>
      </c>
      <c r="D30" s="6" t="s">
        <v>246</v>
      </c>
      <c r="E30" s="4" t="s">
        <v>88</v>
      </c>
      <c r="F30" s="4" t="s">
        <v>89</v>
      </c>
      <c r="G30" s="89">
        <v>551</v>
      </c>
      <c r="H30" s="90">
        <v>0.16696900000000001</v>
      </c>
      <c r="I30" s="90">
        <v>0.1646</v>
      </c>
      <c r="J30" s="21"/>
      <c r="L30" s="53" t="s">
        <v>309</v>
      </c>
      <c r="M30" s="54" t="s">
        <v>311</v>
      </c>
      <c r="N30" s="54" t="s">
        <v>426</v>
      </c>
      <c r="O30" s="54" t="s">
        <v>419</v>
      </c>
      <c r="P30" s="54" t="s">
        <v>420</v>
      </c>
      <c r="Q30" s="70">
        <v>797</v>
      </c>
      <c r="R30" s="63">
        <v>0.25470500000000001</v>
      </c>
      <c r="S30" s="21"/>
    </row>
    <row r="31" spans="1:19" x14ac:dyDescent="0.25">
      <c r="A31" s="4" t="s">
        <v>309</v>
      </c>
      <c r="B31" s="4" t="s">
        <v>284</v>
      </c>
      <c r="C31" s="4" t="s">
        <v>339</v>
      </c>
      <c r="D31" s="6" t="s">
        <v>246</v>
      </c>
      <c r="E31" s="4" t="s">
        <v>132</v>
      </c>
      <c r="F31" s="4" t="s">
        <v>133</v>
      </c>
      <c r="G31" s="89">
        <v>610</v>
      </c>
      <c r="H31" s="90">
        <v>0.10163899999999999</v>
      </c>
      <c r="I31" s="90">
        <v>0.10964</v>
      </c>
      <c r="J31" s="21"/>
      <c r="L31" s="53" t="s">
        <v>309</v>
      </c>
      <c r="M31" s="54" t="s">
        <v>311</v>
      </c>
      <c r="N31" s="54" t="s">
        <v>426</v>
      </c>
      <c r="O31" s="54" t="s">
        <v>419</v>
      </c>
      <c r="P31" s="54" t="s">
        <v>421</v>
      </c>
      <c r="Q31" s="70">
        <v>2787</v>
      </c>
      <c r="R31" s="63">
        <v>7.2479000000000002E-2</v>
      </c>
      <c r="S31" s="21"/>
    </row>
    <row r="32" spans="1:19" x14ac:dyDescent="0.25">
      <c r="A32" s="4" t="s">
        <v>309</v>
      </c>
      <c r="B32" s="4" t="s">
        <v>284</v>
      </c>
      <c r="C32" s="4" t="s">
        <v>339</v>
      </c>
      <c r="D32" s="6" t="s">
        <v>246</v>
      </c>
      <c r="E32" s="4" t="s">
        <v>138</v>
      </c>
      <c r="F32" s="4" t="s">
        <v>139</v>
      </c>
      <c r="G32" s="89">
        <v>1358</v>
      </c>
      <c r="H32" s="90">
        <v>0.190722</v>
      </c>
      <c r="I32" s="90">
        <v>0.18096000000000001</v>
      </c>
      <c r="J32" s="21"/>
      <c r="L32" s="53" t="s">
        <v>309</v>
      </c>
      <c r="M32" s="54" t="s">
        <v>311</v>
      </c>
      <c r="N32" s="54" t="s">
        <v>426</v>
      </c>
      <c r="O32" s="54" t="s">
        <v>419</v>
      </c>
      <c r="P32" s="54" t="s">
        <v>422</v>
      </c>
      <c r="Q32" s="70">
        <v>1145</v>
      </c>
      <c r="R32" s="63">
        <v>3.4061000000000001E-2</v>
      </c>
      <c r="S32" s="21"/>
    </row>
    <row r="33" spans="1:19" ht="15.75" thickBot="1" x14ac:dyDescent="0.3">
      <c r="A33" s="4" t="s">
        <v>309</v>
      </c>
      <c r="B33" s="4" t="s">
        <v>284</v>
      </c>
      <c r="C33" s="4" t="s">
        <v>339</v>
      </c>
      <c r="D33" s="6" t="s">
        <v>246</v>
      </c>
      <c r="E33" s="4" t="s">
        <v>162</v>
      </c>
      <c r="F33" s="4" t="s">
        <v>163</v>
      </c>
      <c r="G33" s="89">
        <v>571</v>
      </c>
      <c r="H33" s="90">
        <v>0.220665</v>
      </c>
      <c r="I33" s="90">
        <v>0.21093999999999999</v>
      </c>
      <c r="J33" s="21"/>
      <c r="L33" s="56" t="s">
        <v>309</v>
      </c>
      <c r="M33" s="57" t="s">
        <v>311</v>
      </c>
      <c r="N33" s="57" t="s">
        <v>426</v>
      </c>
      <c r="O33" s="57" t="s">
        <v>419</v>
      </c>
      <c r="P33" s="57" t="s">
        <v>423</v>
      </c>
      <c r="Q33" s="71">
        <v>402</v>
      </c>
      <c r="R33" s="65">
        <v>7.463E-3</v>
      </c>
      <c r="S33" s="21"/>
    </row>
    <row r="34" spans="1:19" x14ac:dyDescent="0.25">
      <c r="A34" s="4" t="s">
        <v>309</v>
      </c>
      <c r="B34" s="4" t="s">
        <v>284</v>
      </c>
      <c r="C34" s="4" t="s">
        <v>339</v>
      </c>
      <c r="D34" s="6" t="s">
        <v>246</v>
      </c>
      <c r="E34" s="4" t="s">
        <v>187</v>
      </c>
      <c r="F34" s="4" t="s">
        <v>188</v>
      </c>
      <c r="G34" s="89">
        <v>954</v>
      </c>
      <c r="H34" s="90">
        <v>6.1844999999999997E-2</v>
      </c>
      <c r="I34" s="90">
        <v>6.5479999999999997E-2</v>
      </c>
      <c r="J34" s="21"/>
      <c r="S34" s="21"/>
    </row>
    <row r="35" spans="1:19" x14ac:dyDescent="0.25">
      <c r="A35" s="4" t="s">
        <v>309</v>
      </c>
      <c r="B35" s="4" t="s">
        <v>284</v>
      </c>
      <c r="C35" s="4" t="s">
        <v>339</v>
      </c>
      <c r="D35" s="6" t="s">
        <v>246</v>
      </c>
      <c r="E35" s="4" t="s">
        <v>199</v>
      </c>
      <c r="F35" s="4" t="s">
        <v>239</v>
      </c>
      <c r="G35" s="89">
        <v>1497</v>
      </c>
      <c r="H35" s="90">
        <v>9.9531999999999995E-2</v>
      </c>
      <c r="I35" s="90">
        <v>9.5100000000000004E-2</v>
      </c>
      <c r="J35" s="21"/>
      <c r="S35" s="21"/>
    </row>
    <row r="36" spans="1:19" x14ac:dyDescent="0.25">
      <c r="A36" s="4" t="s">
        <v>309</v>
      </c>
      <c r="B36" s="4" t="s">
        <v>284</v>
      </c>
      <c r="C36" s="4" t="s">
        <v>339</v>
      </c>
      <c r="D36" s="6" t="s">
        <v>246</v>
      </c>
      <c r="E36" s="4" t="s">
        <v>200</v>
      </c>
      <c r="F36" s="4" t="s">
        <v>240</v>
      </c>
      <c r="G36" s="89">
        <v>1622</v>
      </c>
      <c r="H36" s="90">
        <v>0.12762000000000001</v>
      </c>
      <c r="I36" s="90">
        <v>0.12345</v>
      </c>
      <c r="J36" s="21"/>
      <c r="S36" s="21"/>
    </row>
    <row r="37" spans="1:19" ht="30.75" thickBot="1" x14ac:dyDescent="0.3">
      <c r="A37" s="4" t="s">
        <v>309</v>
      </c>
      <c r="B37" s="4" t="s">
        <v>284</v>
      </c>
      <c r="C37" s="4" t="s">
        <v>340</v>
      </c>
      <c r="D37" s="6" t="s">
        <v>341</v>
      </c>
      <c r="E37" s="34" t="s">
        <v>340</v>
      </c>
      <c r="F37" s="34" t="s">
        <v>341</v>
      </c>
      <c r="G37" s="93">
        <v>11527</v>
      </c>
      <c r="H37" s="94">
        <v>0.14158100000000001</v>
      </c>
      <c r="I37" s="94">
        <v>0.14513000000000001</v>
      </c>
      <c r="J37" s="21"/>
      <c r="L37" s="48" t="s">
        <v>880</v>
      </c>
      <c r="M37" s="48" t="s">
        <v>304</v>
      </c>
      <c r="N37" s="48" t="s">
        <v>319</v>
      </c>
      <c r="O37" s="48" t="s">
        <v>360</v>
      </c>
      <c r="P37" s="48" t="s">
        <v>361</v>
      </c>
      <c r="Q37" s="48" t="s">
        <v>324</v>
      </c>
      <c r="R37" s="48" t="s">
        <v>453</v>
      </c>
      <c r="S37" s="21"/>
    </row>
    <row r="38" spans="1:19" x14ac:dyDescent="0.25">
      <c r="A38" s="4" t="s">
        <v>309</v>
      </c>
      <c r="B38" s="4" t="s">
        <v>284</v>
      </c>
      <c r="C38" s="4" t="s">
        <v>340</v>
      </c>
      <c r="D38" s="6" t="s">
        <v>341</v>
      </c>
      <c r="E38" s="4" t="s">
        <v>24</v>
      </c>
      <c r="F38" s="4" t="s">
        <v>25</v>
      </c>
      <c r="G38" s="89">
        <v>1294</v>
      </c>
      <c r="H38" s="90">
        <v>0.112828</v>
      </c>
      <c r="I38" s="90">
        <v>0.12501000000000001</v>
      </c>
      <c r="J38" s="21"/>
      <c r="L38" s="20" t="s">
        <v>309</v>
      </c>
      <c r="M38" s="75" t="s">
        <v>299</v>
      </c>
      <c r="N38" s="75" t="s">
        <v>455</v>
      </c>
      <c r="O38" s="75" t="s">
        <v>261</v>
      </c>
      <c r="P38" s="20" t="s">
        <v>418</v>
      </c>
      <c r="Q38" s="76">
        <v>41281</v>
      </c>
      <c r="R38" s="77">
        <v>3.1661000000000002E-2</v>
      </c>
      <c r="S38" s="21"/>
    </row>
    <row r="39" spans="1:19" x14ac:dyDescent="0.25">
      <c r="A39" s="4" t="s">
        <v>309</v>
      </c>
      <c r="B39" s="4" t="s">
        <v>284</v>
      </c>
      <c r="C39" s="4" t="s">
        <v>340</v>
      </c>
      <c r="D39" s="6" t="s">
        <v>341</v>
      </c>
      <c r="E39" s="4" t="s">
        <v>36</v>
      </c>
      <c r="F39" s="4" t="s">
        <v>37</v>
      </c>
      <c r="G39" s="89">
        <v>1037</v>
      </c>
      <c r="H39" s="90">
        <v>0.16586300000000001</v>
      </c>
      <c r="I39" s="90">
        <v>0.14493</v>
      </c>
      <c r="J39" s="21"/>
      <c r="L39" s="20" t="s">
        <v>309</v>
      </c>
      <c r="M39" s="75" t="s">
        <v>299</v>
      </c>
      <c r="N39" s="75" t="s">
        <v>456</v>
      </c>
      <c r="O39" s="75" t="s">
        <v>261</v>
      </c>
      <c r="P39" s="20" t="s">
        <v>418</v>
      </c>
      <c r="Q39" s="76">
        <v>44852</v>
      </c>
      <c r="R39" s="77">
        <v>0.18893199999999999</v>
      </c>
      <c r="S39" s="21"/>
    </row>
    <row r="40" spans="1:19" ht="15.75" thickBot="1" x14ac:dyDescent="0.3">
      <c r="A40" s="4" t="s">
        <v>309</v>
      </c>
      <c r="B40" s="4" t="s">
        <v>284</v>
      </c>
      <c r="C40" s="4" t="s">
        <v>340</v>
      </c>
      <c r="D40" s="6" t="s">
        <v>341</v>
      </c>
      <c r="E40" s="4" t="s">
        <v>63</v>
      </c>
      <c r="F40" s="4" t="s">
        <v>64</v>
      </c>
      <c r="G40" s="89">
        <v>597</v>
      </c>
      <c r="H40" s="90">
        <v>0.19263</v>
      </c>
      <c r="I40" s="90">
        <v>0.1641</v>
      </c>
      <c r="J40" s="21"/>
      <c r="L40" s="49" t="s">
        <v>309</v>
      </c>
      <c r="M40" s="50" t="s">
        <v>299</v>
      </c>
      <c r="N40" s="50" t="s">
        <v>438</v>
      </c>
      <c r="O40" s="50" t="s">
        <v>261</v>
      </c>
      <c r="P40" s="49" t="s">
        <v>418</v>
      </c>
      <c r="Q40" s="69">
        <v>9246</v>
      </c>
      <c r="R40" s="110" t="s">
        <v>430</v>
      </c>
      <c r="S40" s="21"/>
    </row>
    <row r="41" spans="1:19" x14ac:dyDescent="0.25">
      <c r="A41" s="4" t="s">
        <v>309</v>
      </c>
      <c r="B41" s="4" t="s">
        <v>284</v>
      </c>
      <c r="C41" s="4" t="s">
        <v>340</v>
      </c>
      <c r="D41" s="6" t="s">
        <v>341</v>
      </c>
      <c r="E41" s="4" t="s">
        <v>59</v>
      </c>
      <c r="F41" s="4" t="s">
        <v>60</v>
      </c>
      <c r="G41" s="89">
        <v>1488</v>
      </c>
      <c r="H41" s="90">
        <v>0.137769</v>
      </c>
      <c r="I41" s="90">
        <v>0.15268999999999999</v>
      </c>
      <c r="J41" s="21"/>
      <c r="S41" s="21"/>
    </row>
    <row r="42" spans="1:19" x14ac:dyDescent="0.25">
      <c r="A42" s="4" t="s">
        <v>309</v>
      </c>
      <c r="B42" s="4" t="s">
        <v>284</v>
      </c>
      <c r="C42" s="4" t="s">
        <v>340</v>
      </c>
      <c r="D42" s="6" t="s">
        <v>341</v>
      </c>
      <c r="E42" s="4" t="s">
        <v>86</v>
      </c>
      <c r="F42" s="4" t="s">
        <v>87</v>
      </c>
      <c r="G42" s="89">
        <v>483</v>
      </c>
      <c r="H42" s="90">
        <v>8.9026999999999995E-2</v>
      </c>
      <c r="I42" s="90">
        <v>0.10698000000000001</v>
      </c>
      <c r="J42" s="21"/>
      <c r="S42" s="21"/>
    </row>
    <row r="43" spans="1:19" x14ac:dyDescent="0.25">
      <c r="A43" s="4" t="s">
        <v>309</v>
      </c>
      <c r="B43" s="4" t="s">
        <v>284</v>
      </c>
      <c r="C43" s="4" t="s">
        <v>340</v>
      </c>
      <c r="D43" s="6" t="s">
        <v>341</v>
      </c>
      <c r="E43" s="4" t="s">
        <v>116</v>
      </c>
      <c r="F43" s="4" t="s">
        <v>117</v>
      </c>
      <c r="G43" s="89">
        <v>1937</v>
      </c>
      <c r="H43" s="90">
        <v>0.14042299999999999</v>
      </c>
      <c r="I43" s="90">
        <v>0.15118000000000001</v>
      </c>
      <c r="J43" s="21"/>
      <c r="S43" s="21"/>
    </row>
    <row r="44" spans="1:19" ht="30.75" thickBot="1" x14ac:dyDescent="0.3">
      <c r="A44" s="4" t="s">
        <v>309</v>
      </c>
      <c r="B44" s="4" t="s">
        <v>284</v>
      </c>
      <c r="C44" s="4" t="s">
        <v>340</v>
      </c>
      <c r="D44" s="6" t="s">
        <v>341</v>
      </c>
      <c r="E44" s="4" t="s">
        <v>118</v>
      </c>
      <c r="F44" s="4" t="s">
        <v>119</v>
      </c>
      <c r="G44" s="89">
        <v>551</v>
      </c>
      <c r="H44" s="90">
        <v>0.18148800000000001</v>
      </c>
      <c r="I44" s="90">
        <v>0.20164000000000001</v>
      </c>
      <c r="J44" s="21"/>
      <c r="L44" s="48" t="s">
        <v>880</v>
      </c>
      <c r="M44" s="48" t="s">
        <v>304</v>
      </c>
      <c r="N44" s="48" t="s">
        <v>319</v>
      </c>
      <c r="O44" s="48" t="s">
        <v>454</v>
      </c>
      <c r="P44" s="48" t="s">
        <v>361</v>
      </c>
      <c r="Q44" s="48" t="s">
        <v>324</v>
      </c>
      <c r="R44" s="48" t="s">
        <v>453</v>
      </c>
      <c r="S44" s="21"/>
    </row>
    <row r="45" spans="1:19" x14ac:dyDescent="0.25">
      <c r="A45" s="4" t="s">
        <v>309</v>
      </c>
      <c r="B45" s="4" t="s">
        <v>284</v>
      </c>
      <c r="C45" s="4" t="s">
        <v>340</v>
      </c>
      <c r="D45" s="6" t="s">
        <v>341</v>
      </c>
      <c r="E45" s="4" t="s">
        <v>120</v>
      </c>
      <c r="F45" s="4" t="s">
        <v>121</v>
      </c>
      <c r="G45" s="89">
        <v>1246</v>
      </c>
      <c r="H45" s="90">
        <v>0.10995199999999999</v>
      </c>
      <c r="I45" s="90">
        <v>0.12285</v>
      </c>
      <c r="J45" s="21"/>
      <c r="L45" s="20" t="s">
        <v>309</v>
      </c>
      <c r="M45" s="75" t="s">
        <v>299</v>
      </c>
      <c r="N45" s="75" t="s">
        <v>456</v>
      </c>
      <c r="O45" s="75" t="s">
        <v>457</v>
      </c>
      <c r="P45" s="20" t="s">
        <v>418</v>
      </c>
      <c r="Q45" s="76">
        <v>1479</v>
      </c>
      <c r="R45" s="77">
        <v>0.59702500000000003</v>
      </c>
      <c r="S45" s="21"/>
    </row>
    <row r="46" spans="1:19" x14ac:dyDescent="0.25">
      <c r="A46" s="4" t="s">
        <v>309</v>
      </c>
      <c r="B46" s="4" t="s">
        <v>284</v>
      </c>
      <c r="C46" s="4" t="s">
        <v>340</v>
      </c>
      <c r="D46" s="6" t="s">
        <v>341</v>
      </c>
      <c r="E46" s="4" t="s">
        <v>130</v>
      </c>
      <c r="F46" s="4" t="s">
        <v>131</v>
      </c>
      <c r="G46" s="89">
        <v>763</v>
      </c>
      <c r="H46" s="90">
        <v>0.222805</v>
      </c>
      <c r="I46" s="90">
        <v>0.17494999999999999</v>
      </c>
      <c r="J46" s="21"/>
      <c r="L46" s="20" t="s">
        <v>309</v>
      </c>
      <c r="M46" s="75" t="s">
        <v>299</v>
      </c>
      <c r="N46" s="75" t="s">
        <v>456</v>
      </c>
      <c r="O46" s="75" t="s">
        <v>458</v>
      </c>
      <c r="P46" s="20" t="s">
        <v>418</v>
      </c>
      <c r="Q46" s="76">
        <v>4227</v>
      </c>
      <c r="R46" s="77">
        <v>0.43624299999999999</v>
      </c>
      <c r="S46" s="21"/>
    </row>
    <row r="47" spans="1:19" x14ac:dyDescent="0.25">
      <c r="A47" s="4" t="s">
        <v>309</v>
      </c>
      <c r="B47" s="4" t="s">
        <v>284</v>
      </c>
      <c r="C47" s="4" t="s">
        <v>340</v>
      </c>
      <c r="D47" s="6" t="s">
        <v>341</v>
      </c>
      <c r="E47" s="4" t="s">
        <v>179</v>
      </c>
      <c r="F47" s="4" t="s">
        <v>233</v>
      </c>
      <c r="G47" s="89">
        <v>572</v>
      </c>
      <c r="H47" s="90">
        <v>0.104895</v>
      </c>
      <c r="I47" s="90">
        <v>0.11842999999999999</v>
      </c>
      <c r="J47" s="21"/>
      <c r="L47" s="20" t="s">
        <v>309</v>
      </c>
      <c r="M47" s="75" t="s">
        <v>299</v>
      </c>
      <c r="N47" s="75" t="s">
        <v>456</v>
      </c>
      <c r="O47" s="75" t="s">
        <v>459</v>
      </c>
      <c r="P47" s="20" t="s">
        <v>418</v>
      </c>
      <c r="Q47" s="76">
        <v>2559</v>
      </c>
      <c r="R47" s="77">
        <v>0.49394300000000002</v>
      </c>
      <c r="S47" s="21"/>
    </row>
    <row r="48" spans="1:19" x14ac:dyDescent="0.25">
      <c r="A48" s="4" t="s">
        <v>309</v>
      </c>
      <c r="B48" s="4" t="s">
        <v>284</v>
      </c>
      <c r="C48" s="4" t="s">
        <v>340</v>
      </c>
      <c r="D48" s="6" t="s">
        <v>341</v>
      </c>
      <c r="E48" s="4" t="s">
        <v>180</v>
      </c>
      <c r="F48" s="4" t="s">
        <v>234</v>
      </c>
      <c r="G48" s="89">
        <v>480</v>
      </c>
      <c r="H48" s="90">
        <v>9.1666999999999998E-2</v>
      </c>
      <c r="I48" s="90">
        <v>8.8830000000000006E-2</v>
      </c>
      <c r="J48" s="21"/>
      <c r="L48" s="20" t="s">
        <v>309</v>
      </c>
      <c r="M48" s="75" t="s">
        <v>299</v>
      </c>
      <c r="N48" s="75" t="s">
        <v>456</v>
      </c>
      <c r="O48" s="75" t="s">
        <v>460</v>
      </c>
      <c r="P48" s="20" t="s">
        <v>418</v>
      </c>
      <c r="Q48" s="76">
        <v>19982</v>
      </c>
      <c r="R48" s="77">
        <v>6.5959000000000004E-2</v>
      </c>
      <c r="S48" s="21"/>
    </row>
    <row r="49" spans="1:19" x14ac:dyDescent="0.25">
      <c r="A49" s="4" t="s">
        <v>309</v>
      </c>
      <c r="B49" s="4" t="s">
        <v>284</v>
      </c>
      <c r="C49" s="4" t="s">
        <v>340</v>
      </c>
      <c r="D49" s="6" t="s">
        <v>341</v>
      </c>
      <c r="E49" s="4" t="s">
        <v>211</v>
      </c>
      <c r="F49" s="4" t="s">
        <v>212</v>
      </c>
      <c r="G49" s="89">
        <v>535</v>
      </c>
      <c r="H49" s="90">
        <v>0.149533</v>
      </c>
      <c r="I49" s="90">
        <v>0.13153000000000001</v>
      </c>
      <c r="J49" s="21"/>
      <c r="L49" s="20" t="s">
        <v>309</v>
      </c>
      <c r="M49" s="75" t="s">
        <v>299</v>
      </c>
      <c r="N49" s="75" t="s">
        <v>456</v>
      </c>
      <c r="O49" s="75" t="s">
        <v>461</v>
      </c>
      <c r="P49" s="20" t="s">
        <v>418</v>
      </c>
      <c r="Q49" s="76">
        <v>16605</v>
      </c>
      <c r="R49" s="77">
        <v>0.190605</v>
      </c>
      <c r="S49" s="21"/>
    </row>
    <row r="50" spans="1:19" x14ac:dyDescent="0.25">
      <c r="A50" s="4" t="s">
        <v>309</v>
      </c>
      <c r="B50" s="4" t="s">
        <v>284</v>
      </c>
      <c r="C50" s="4" t="s">
        <v>340</v>
      </c>
      <c r="D50" s="6" t="s">
        <v>341</v>
      </c>
      <c r="E50" s="4" t="s">
        <v>213</v>
      </c>
      <c r="F50" s="4" t="s">
        <v>214</v>
      </c>
      <c r="G50" s="89">
        <v>544</v>
      </c>
      <c r="H50" s="90">
        <v>0.16176499999999999</v>
      </c>
      <c r="I50" s="90">
        <v>0.19428999999999999</v>
      </c>
      <c r="J50" s="21"/>
      <c r="L50" s="20" t="s">
        <v>309</v>
      </c>
      <c r="M50" s="75" t="s">
        <v>299</v>
      </c>
      <c r="N50" s="75" t="s">
        <v>456</v>
      </c>
      <c r="O50" s="75" t="s">
        <v>457</v>
      </c>
      <c r="P50" s="20" t="s">
        <v>389</v>
      </c>
      <c r="Q50" s="76">
        <v>369</v>
      </c>
      <c r="R50" s="77">
        <v>0.799458</v>
      </c>
      <c r="S50" s="21"/>
    </row>
    <row r="51" spans="1:19" x14ac:dyDescent="0.25">
      <c r="A51" s="4" t="s">
        <v>309</v>
      </c>
      <c r="B51" s="4" t="s">
        <v>284</v>
      </c>
      <c r="C51" s="4" t="s">
        <v>342</v>
      </c>
      <c r="D51" s="6" t="s">
        <v>250</v>
      </c>
      <c r="E51" s="34" t="s">
        <v>342</v>
      </c>
      <c r="F51" s="34" t="s">
        <v>250</v>
      </c>
      <c r="G51" s="93">
        <v>3617</v>
      </c>
      <c r="H51" s="94">
        <v>0.12386</v>
      </c>
      <c r="I51" s="94">
        <v>0.13224</v>
      </c>
      <c r="J51" s="21"/>
      <c r="L51" s="20" t="s">
        <v>309</v>
      </c>
      <c r="M51" s="75" t="s">
        <v>299</v>
      </c>
      <c r="N51" s="75" t="s">
        <v>456</v>
      </c>
      <c r="O51" s="75" t="s">
        <v>457</v>
      </c>
      <c r="P51" s="20" t="s">
        <v>390</v>
      </c>
      <c r="Q51" s="76">
        <v>714</v>
      </c>
      <c r="R51" s="77">
        <v>0.69327700000000003</v>
      </c>
      <c r="S51" s="21"/>
    </row>
    <row r="52" spans="1:19" x14ac:dyDescent="0.25">
      <c r="A52" s="4" t="s">
        <v>309</v>
      </c>
      <c r="B52" s="4" t="s">
        <v>284</v>
      </c>
      <c r="C52" s="4" t="s">
        <v>342</v>
      </c>
      <c r="D52" s="6" t="s">
        <v>250</v>
      </c>
      <c r="E52" s="4" t="s">
        <v>28</v>
      </c>
      <c r="F52" s="4" t="s">
        <v>29</v>
      </c>
      <c r="G52" s="89">
        <v>834</v>
      </c>
      <c r="H52" s="90">
        <v>0.177458</v>
      </c>
      <c r="I52" s="90">
        <v>0.16774</v>
      </c>
      <c r="J52" s="21"/>
      <c r="L52" s="20" t="s">
        <v>309</v>
      </c>
      <c r="M52" s="75" t="s">
        <v>299</v>
      </c>
      <c r="N52" s="75" t="s">
        <v>456</v>
      </c>
      <c r="O52" s="75" t="s">
        <v>457</v>
      </c>
      <c r="P52" s="20" t="s">
        <v>259</v>
      </c>
      <c r="Q52" s="76">
        <v>238</v>
      </c>
      <c r="R52" s="77">
        <v>0.35714299999999999</v>
      </c>
      <c r="S52" s="21"/>
    </row>
    <row r="53" spans="1:19" x14ac:dyDescent="0.25">
      <c r="A53" s="4" t="s">
        <v>309</v>
      </c>
      <c r="B53" s="4" t="s">
        <v>284</v>
      </c>
      <c r="C53" s="4" t="s">
        <v>342</v>
      </c>
      <c r="D53" s="6" t="s">
        <v>250</v>
      </c>
      <c r="E53" s="4" t="s">
        <v>106</v>
      </c>
      <c r="F53" s="4" t="s">
        <v>107</v>
      </c>
      <c r="G53" s="89">
        <v>1731</v>
      </c>
      <c r="H53" s="90">
        <v>9.8209000000000005E-2</v>
      </c>
      <c r="I53" s="90">
        <v>0.10580000000000001</v>
      </c>
      <c r="J53" s="21"/>
      <c r="L53" s="20" t="s">
        <v>309</v>
      </c>
      <c r="M53" s="75" t="s">
        <v>299</v>
      </c>
      <c r="N53" s="75" t="s">
        <v>456</v>
      </c>
      <c r="O53" s="75" t="s">
        <v>457</v>
      </c>
      <c r="P53" s="20" t="s">
        <v>260</v>
      </c>
      <c r="Q53" s="76">
        <v>158</v>
      </c>
      <c r="R53" s="77">
        <v>5.0632999999999997E-2</v>
      </c>
      <c r="S53" s="21"/>
    </row>
    <row r="54" spans="1:19" x14ac:dyDescent="0.25">
      <c r="A54" s="4" t="s">
        <v>309</v>
      </c>
      <c r="B54" s="4" t="s">
        <v>284</v>
      </c>
      <c r="C54" s="4" t="s">
        <v>342</v>
      </c>
      <c r="D54" s="6" t="s">
        <v>250</v>
      </c>
      <c r="E54" s="4" t="s">
        <v>174</v>
      </c>
      <c r="F54" s="4" t="s">
        <v>175</v>
      </c>
      <c r="G54" s="89">
        <v>294</v>
      </c>
      <c r="H54" s="90">
        <v>0.14965999999999999</v>
      </c>
      <c r="I54" s="90">
        <v>0.11289</v>
      </c>
      <c r="J54" s="21"/>
      <c r="L54" s="20" t="s">
        <v>309</v>
      </c>
      <c r="M54" s="75" t="s">
        <v>299</v>
      </c>
      <c r="N54" s="75" t="s">
        <v>456</v>
      </c>
      <c r="O54" s="75" t="s">
        <v>458</v>
      </c>
      <c r="P54" s="20" t="s">
        <v>389</v>
      </c>
      <c r="Q54" s="76">
        <v>1105</v>
      </c>
      <c r="R54" s="77">
        <v>0.69140299999999999</v>
      </c>
      <c r="S54" s="21"/>
    </row>
    <row r="55" spans="1:19" x14ac:dyDescent="0.25">
      <c r="A55" s="4" t="s">
        <v>309</v>
      </c>
      <c r="B55" s="4" t="s">
        <v>284</v>
      </c>
      <c r="C55" s="4" t="s">
        <v>342</v>
      </c>
      <c r="D55" s="6" t="s">
        <v>250</v>
      </c>
      <c r="E55" s="4" t="s">
        <v>221</v>
      </c>
      <c r="F55" s="4" t="s">
        <v>222</v>
      </c>
      <c r="G55" s="89">
        <v>758</v>
      </c>
      <c r="H55" s="90">
        <v>0.113456</v>
      </c>
      <c r="I55" s="90">
        <v>0.16902</v>
      </c>
      <c r="J55" s="21"/>
      <c r="L55" s="20" t="s">
        <v>309</v>
      </c>
      <c r="M55" s="75" t="s">
        <v>299</v>
      </c>
      <c r="N55" s="75" t="s">
        <v>456</v>
      </c>
      <c r="O55" s="75" t="s">
        <v>458</v>
      </c>
      <c r="P55" s="20" t="s">
        <v>390</v>
      </c>
      <c r="Q55" s="76">
        <v>1819</v>
      </c>
      <c r="R55" s="77">
        <v>0.49697599999999997</v>
      </c>
      <c r="S55" s="21"/>
    </row>
    <row r="56" spans="1:19" x14ac:dyDescent="0.25">
      <c r="A56" s="4" t="s">
        <v>309</v>
      </c>
      <c r="B56" s="4" t="s">
        <v>284</v>
      </c>
      <c r="C56" s="4" t="s">
        <v>343</v>
      </c>
      <c r="D56" s="6" t="s">
        <v>273</v>
      </c>
      <c r="E56" s="34" t="s">
        <v>343</v>
      </c>
      <c r="F56" s="34" t="s">
        <v>273</v>
      </c>
      <c r="G56" s="93">
        <v>2601</v>
      </c>
      <c r="H56" s="94">
        <v>9.7269999999999995E-2</v>
      </c>
      <c r="I56" s="94">
        <v>0.10932</v>
      </c>
      <c r="J56" s="21"/>
      <c r="L56" s="20" t="s">
        <v>309</v>
      </c>
      <c r="M56" s="75" t="s">
        <v>299</v>
      </c>
      <c r="N56" s="75" t="s">
        <v>456</v>
      </c>
      <c r="O56" s="75" t="s">
        <v>458</v>
      </c>
      <c r="P56" s="20" t="s">
        <v>259</v>
      </c>
      <c r="Q56" s="76">
        <v>830</v>
      </c>
      <c r="R56" s="77">
        <v>0.20843400000000001</v>
      </c>
      <c r="S56" s="21"/>
    </row>
    <row r="57" spans="1:19" x14ac:dyDescent="0.25">
      <c r="A57" s="4" t="s">
        <v>309</v>
      </c>
      <c r="B57" s="4" t="s">
        <v>284</v>
      </c>
      <c r="C57" s="4" t="s">
        <v>343</v>
      </c>
      <c r="D57" s="6" t="s">
        <v>273</v>
      </c>
      <c r="E57" s="4" t="s">
        <v>81</v>
      </c>
      <c r="F57" s="4" t="s">
        <v>82</v>
      </c>
      <c r="G57" s="89">
        <v>1115</v>
      </c>
      <c r="H57" s="90">
        <v>9.5066999999999999E-2</v>
      </c>
      <c r="I57" s="90">
        <v>0.11301</v>
      </c>
      <c r="J57" s="21"/>
      <c r="L57" s="20" t="s">
        <v>309</v>
      </c>
      <c r="M57" s="75" t="s">
        <v>299</v>
      </c>
      <c r="N57" s="75" t="s">
        <v>456</v>
      </c>
      <c r="O57" s="75" t="s">
        <v>458</v>
      </c>
      <c r="P57" s="20" t="s">
        <v>260</v>
      </c>
      <c r="Q57" s="76">
        <v>473</v>
      </c>
      <c r="R57" s="77">
        <v>6.3420000000000004E-3</v>
      </c>
      <c r="S57" s="21"/>
    </row>
    <row r="58" spans="1:19" x14ac:dyDescent="0.25">
      <c r="A58" s="4" t="s">
        <v>309</v>
      </c>
      <c r="B58" s="4" t="s">
        <v>284</v>
      </c>
      <c r="C58" s="4" t="s">
        <v>343</v>
      </c>
      <c r="D58" s="6" t="s">
        <v>273</v>
      </c>
      <c r="E58" s="4" t="s">
        <v>134</v>
      </c>
      <c r="F58" s="4" t="s">
        <v>135</v>
      </c>
      <c r="G58" s="89">
        <v>501</v>
      </c>
      <c r="H58" s="90">
        <v>0.19361300000000001</v>
      </c>
      <c r="I58" s="90">
        <v>0.17415</v>
      </c>
      <c r="J58" s="21"/>
      <c r="L58" s="20" t="s">
        <v>309</v>
      </c>
      <c r="M58" s="75" t="s">
        <v>299</v>
      </c>
      <c r="N58" s="75" t="s">
        <v>456</v>
      </c>
      <c r="O58" s="75" t="s">
        <v>459</v>
      </c>
      <c r="P58" s="20" t="s">
        <v>389</v>
      </c>
      <c r="Q58" s="76">
        <v>820</v>
      </c>
      <c r="R58" s="77">
        <v>0.69024399999999997</v>
      </c>
      <c r="S58" s="21"/>
    </row>
    <row r="59" spans="1:19" x14ac:dyDescent="0.25">
      <c r="A59" s="4" t="s">
        <v>309</v>
      </c>
      <c r="B59" s="4" t="s">
        <v>284</v>
      </c>
      <c r="C59" s="4" t="s">
        <v>343</v>
      </c>
      <c r="D59" s="6" t="s">
        <v>273</v>
      </c>
      <c r="E59" s="4" t="s">
        <v>225</v>
      </c>
      <c r="F59" s="4" t="s">
        <v>226</v>
      </c>
      <c r="G59" s="89">
        <v>985</v>
      </c>
      <c r="H59" s="90">
        <v>5.0761000000000001E-2</v>
      </c>
      <c r="I59" s="90">
        <v>6.1019999999999998E-2</v>
      </c>
      <c r="J59" s="21"/>
      <c r="L59" s="20" t="s">
        <v>309</v>
      </c>
      <c r="M59" s="75" t="s">
        <v>299</v>
      </c>
      <c r="N59" s="75" t="s">
        <v>456</v>
      </c>
      <c r="O59" s="75" t="s">
        <v>459</v>
      </c>
      <c r="P59" s="20" t="s">
        <v>390</v>
      </c>
      <c r="Q59" s="76">
        <v>1157</v>
      </c>
      <c r="R59" s="77">
        <v>0.51771800000000001</v>
      </c>
      <c r="S59" s="21"/>
    </row>
    <row r="60" spans="1:19" x14ac:dyDescent="0.25">
      <c r="A60" s="4" t="s">
        <v>309</v>
      </c>
      <c r="B60" s="4" t="s">
        <v>284</v>
      </c>
      <c r="C60" s="4" t="s">
        <v>344</v>
      </c>
      <c r="D60" s="6" t="s">
        <v>244</v>
      </c>
      <c r="E60" s="34" t="s">
        <v>344</v>
      </c>
      <c r="F60" s="34" t="s">
        <v>244</v>
      </c>
      <c r="G60" s="93">
        <v>3461</v>
      </c>
      <c r="H60" s="94">
        <v>0.12077400000000001</v>
      </c>
      <c r="I60" s="94">
        <v>0.12003999999999999</v>
      </c>
      <c r="J60" s="21"/>
      <c r="L60" s="20" t="s">
        <v>309</v>
      </c>
      <c r="M60" s="75" t="s">
        <v>299</v>
      </c>
      <c r="N60" s="75" t="s">
        <v>456</v>
      </c>
      <c r="O60" s="75" t="s">
        <v>459</v>
      </c>
      <c r="P60" s="20" t="s">
        <v>259</v>
      </c>
      <c r="Q60" s="76">
        <v>405</v>
      </c>
      <c r="R60" s="77">
        <v>0.22963</v>
      </c>
      <c r="S60" s="21"/>
    </row>
    <row r="61" spans="1:19" x14ac:dyDescent="0.25">
      <c r="A61" s="4" t="s">
        <v>309</v>
      </c>
      <c r="B61" s="4" t="s">
        <v>284</v>
      </c>
      <c r="C61" s="4" t="s">
        <v>344</v>
      </c>
      <c r="D61" s="6" t="s">
        <v>244</v>
      </c>
      <c r="E61" s="4" t="s">
        <v>47</v>
      </c>
      <c r="F61" s="4" t="s">
        <v>48</v>
      </c>
      <c r="G61" s="89">
        <v>522</v>
      </c>
      <c r="H61" s="90">
        <v>0.153257</v>
      </c>
      <c r="I61" s="90">
        <v>0.14129</v>
      </c>
      <c r="J61" s="21"/>
      <c r="L61" s="20" t="s">
        <v>309</v>
      </c>
      <c r="M61" s="75" t="s">
        <v>299</v>
      </c>
      <c r="N61" s="75" t="s">
        <v>456</v>
      </c>
      <c r="O61" s="75" t="s">
        <v>459</v>
      </c>
      <c r="P61" s="20" t="s">
        <v>260</v>
      </c>
      <c r="Q61" s="76">
        <v>177</v>
      </c>
      <c r="R61" s="77">
        <v>3.3897999999999998E-2</v>
      </c>
      <c r="S61" s="21"/>
    </row>
    <row r="62" spans="1:19" x14ac:dyDescent="0.25">
      <c r="A62" s="4" t="s">
        <v>309</v>
      </c>
      <c r="B62" s="4" t="s">
        <v>284</v>
      </c>
      <c r="C62" s="4" t="s">
        <v>344</v>
      </c>
      <c r="D62" s="6" t="s">
        <v>244</v>
      </c>
      <c r="E62" s="4" t="s">
        <v>55</v>
      </c>
      <c r="F62" s="4" t="s">
        <v>56</v>
      </c>
      <c r="G62" s="89">
        <v>1248</v>
      </c>
      <c r="H62" s="90">
        <v>0.10817300000000001</v>
      </c>
      <c r="I62" s="90">
        <v>0.10145</v>
      </c>
      <c r="J62" s="21"/>
      <c r="L62" s="20" t="s">
        <v>309</v>
      </c>
      <c r="M62" s="75" t="s">
        <v>299</v>
      </c>
      <c r="N62" s="75" t="s">
        <v>456</v>
      </c>
      <c r="O62" s="75" t="s">
        <v>460</v>
      </c>
      <c r="P62" s="20" t="s">
        <v>389</v>
      </c>
      <c r="Q62" s="76">
        <v>4135</v>
      </c>
      <c r="R62" s="77">
        <v>0.15332499999999999</v>
      </c>
      <c r="S62" s="21"/>
    </row>
    <row r="63" spans="1:19" x14ac:dyDescent="0.25">
      <c r="A63" s="4" t="s">
        <v>309</v>
      </c>
      <c r="B63" s="4" t="s">
        <v>284</v>
      </c>
      <c r="C63" s="4" t="s">
        <v>344</v>
      </c>
      <c r="D63" s="6" t="s">
        <v>244</v>
      </c>
      <c r="E63" s="4" t="s">
        <v>104</v>
      </c>
      <c r="F63" s="4" t="s">
        <v>105</v>
      </c>
      <c r="G63" s="89">
        <v>999</v>
      </c>
      <c r="H63" s="90">
        <v>0.12012</v>
      </c>
      <c r="I63" s="90">
        <v>0.12948000000000001</v>
      </c>
      <c r="J63" s="21"/>
      <c r="L63" s="20" t="s">
        <v>309</v>
      </c>
      <c r="M63" s="75" t="s">
        <v>299</v>
      </c>
      <c r="N63" s="75" t="s">
        <v>456</v>
      </c>
      <c r="O63" s="75" t="s">
        <v>460</v>
      </c>
      <c r="P63" s="20" t="s">
        <v>390</v>
      </c>
      <c r="Q63" s="76">
        <v>9811</v>
      </c>
      <c r="R63" s="77">
        <v>6.2481000000000002E-2</v>
      </c>
      <c r="S63" s="21"/>
    </row>
    <row r="64" spans="1:19" x14ac:dyDescent="0.25">
      <c r="A64" s="4" t="s">
        <v>309</v>
      </c>
      <c r="B64" s="4" t="s">
        <v>284</v>
      </c>
      <c r="C64" s="4" t="s">
        <v>344</v>
      </c>
      <c r="D64" s="6" t="s">
        <v>244</v>
      </c>
      <c r="E64" s="4" t="s">
        <v>108</v>
      </c>
      <c r="F64" s="4" t="s">
        <v>109</v>
      </c>
      <c r="G64" s="89">
        <v>692</v>
      </c>
      <c r="H64" s="90">
        <v>0.11994199999999999</v>
      </c>
      <c r="I64" s="90">
        <v>0.12603</v>
      </c>
      <c r="J64" s="21"/>
      <c r="L64" s="20" t="s">
        <v>309</v>
      </c>
      <c r="M64" s="75" t="s">
        <v>299</v>
      </c>
      <c r="N64" s="75" t="s">
        <v>456</v>
      </c>
      <c r="O64" s="75" t="s">
        <v>460</v>
      </c>
      <c r="P64" s="20" t="s">
        <v>259</v>
      </c>
      <c r="Q64" s="76">
        <v>4244</v>
      </c>
      <c r="R64" s="77">
        <v>1.5316E-2</v>
      </c>
      <c r="S64" s="21"/>
    </row>
    <row r="65" spans="1:19" ht="15.75" thickBot="1" x14ac:dyDescent="0.3">
      <c r="A65" s="4" t="s">
        <v>309</v>
      </c>
      <c r="B65" s="4" t="s">
        <v>284</v>
      </c>
      <c r="C65" s="4" t="s">
        <v>345</v>
      </c>
      <c r="D65" s="6" t="s">
        <v>243</v>
      </c>
      <c r="E65" s="34" t="s">
        <v>345</v>
      </c>
      <c r="F65" s="34" t="s">
        <v>243</v>
      </c>
      <c r="G65" s="93">
        <v>2417</v>
      </c>
      <c r="H65" s="94">
        <v>0.13570499999999999</v>
      </c>
      <c r="I65" s="94">
        <v>0.14601</v>
      </c>
      <c r="J65" s="21"/>
      <c r="L65" s="49" t="s">
        <v>309</v>
      </c>
      <c r="M65" s="50" t="s">
        <v>299</v>
      </c>
      <c r="N65" s="50" t="s">
        <v>456</v>
      </c>
      <c r="O65" s="50" t="s">
        <v>460</v>
      </c>
      <c r="P65" s="49" t="s">
        <v>260</v>
      </c>
      <c r="Q65" s="69">
        <v>1792</v>
      </c>
      <c r="R65" s="111">
        <v>3.3479999999999998E-3</v>
      </c>
      <c r="S65" s="21"/>
    </row>
    <row r="66" spans="1:19" x14ac:dyDescent="0.25">
      <c r="A66" s="4" t="s">
        <v>309</v>
      </c>
      <c r="B66" s="4" t="s">
        <v>284</v>
      </c>
      <c r="C66" s="4" t="s">
        <v>345</v>
      </c>
      <c r="D66" s="6" t="s">
        <v>243</v>
      </c>
      <c r="E66" s="4" t="s">
        <v>26</v>
      </c>
      <c r="F66" s="4" t="s">
        <v>27</v>
      </c>
      <c r="G66" s="89">
        <v>391</v>
      </c>
      <c r="H66" s="90">
        <v>0.20460400000000001</v>
      </c>
      <c r="I66" s="90">
        <v>0.22797999999999999</v>
      </c>
      <c r="J66" s="21"/>
    </row>
    <row r="67" spans="1:19" x14ac:dyDescent="0.25">
      <c r="A67" s="4" t="s">
        <v>309</v>
      </c>
      <c r="B67" s="4" t="s">
        <v>284</v>
      </c>
      <c r="C67" s="4" t="s">
        <v>345</v>
      </c>
      <c r="D67" s="6" t="s">
        <v>243</v>
      </c>
      <c r="E67" s="4" t="s">
        <v>57</v>
      </c>
      <c r="F67" s="4" t="s">
        <v>58</v>
      </c>
      <c r="G67" s="89">
        <v>753</v>
      </c>
      <c r="H67" s="90">
        <v>0.124834</v>
      </c>
      <c r="I67" s="90">
        <v>0.11796</v>
      </c>
      <c r="J67" s="21"/>
    </row>
    <row r="68" spans="1:19" x14ac:dyDescent="0.25">
      <c r="A68" s="4" t="s">
        <v>309</v>
      </c>
      <c r="B68" s="4" t="s">
        <v>284</v>
      </c>
      <c r="C68" s="4" t="s">
        <v>345</v>
      </c>
      <c r="D68" s="6" t="s">
        <v>243</v>
      </c>
      <c r="E68" s="4" t="s">
        <v>94</v>
      </c>
      <c r="F68" s="4" t="s">
        <v>95</v>
      </c>
      <c r="G68" s="89">
        <v>471</v>
      </c>
      <c r="H68" s="90">
        <v>0.13375799999999999</v>
      </c>
      <c r="I68" s="90">
        <v>0.13236999999999999</v>
      </c>
      <c r="J68" s="21"/>
    </row>
    <row r="69" spans="1:19" x14ac:dyDescent="0.25">
      <c r="A69" s="4" t="s">
        <v>309</v>
      </c>
      <c r="B69" s="4" t="s">
        <v>284</v>
      </c>
      <c r="C69" s="4" t="s">
        <v>345</v>
      </c>
      <c r="D69" s="6" t="s">
        <v>243</v>
      </c>
      <c r="E69" s="4" t="s">
        <v>201</v>
      </c>
      <c r="F69" s="4" t="s">
        <v>241</v>
      </c>
      <c r="G69" s="89">
        <v>802</v>
      </c>
      <c r="H69" s="90">
        <v>0.113466</v>
      </c>
      <c r="I69" s="90">
        <v>0.14615</v>
      </c>
      <c r="J69" s="21"/>
    </row>
    <row r="70" spans="1:19" x14ac:dyDescent="0.25">
      <c r="A70" s="4" t="s">
        <v>309</v>
      </c>
      <c r="B70" s="4" t="s">
        <v>284</v>
      </c>
      <c r="C70" s="4" t="s">
        <v>346</v>
      </c>
      <c r="D70" s="6" t="s">
        <v>247</v>
      </c>
      <c r="E70" s="34" t="s">
        <v>346</v>
      </c>
      <c r="F70" s="34" t="s">
        <v>247</v>
      </c>
      <c r="G70" s="93">
        <v>2041</v>
      </c>
      <c r="H70" s="94">
        <v>0.167075</v>
      </c>
      <c r="I70" s="94">
        <v>0.16102</v>
      </c>
      <c r="J70" s="21"/>
    </row>
    <row r="71" spans="1:19" x14ac:dyDescent="0.25">
      <c r="A71" s="4" t="s">
        <v>309</v>
      </c>
      <c r="B71" s="4" t="s">
        <v>284</v>
      </c>
      <c r="C71" s="4" t="s">
        <v>346</v>
      </c>
      <c r="D71" s="6" t="s">
        <v>247</v>
      </c>
      <c r="E71" s="4" t="s">
        <v>126</v>
      </c>
      <c r="F71" s="4" t="s">
        <v>127</v>
      </c>
      <c r="G71" s="89">
        <v>165</v>
      </c>
      <c r="H71" s="90">
        <v>0.25454500000000002</v>
      </c>
      <c r="I71" s="90">
        <v>0.18335000000000001</v>
      </c>
      <c r="J71" s="21"/>
    </row>
    <row r="72" spans="1:19" x14ac:dyDescent="0.25">
      <c r="A72" s="4" t="s">
        <v>309</v>
      </c>
      <c r="B72" s="4" t="s">
        <v>284</v>
      </c>
      <c r="C72" s="4" t="s">
        <v>346</v>
      </c>
      <c r="D72" s="6" t="s">
        <v>247</v>
      </c>
      <c r="E72" s="4" t="s">
        <v>150</v>
      </c>
      <c r="F72" s="4" t="s">
        <v>151</v>
      </c>
      <c r="G72" s="89">
        <v>1458</v>
      </c>
      <c r="H72" s="90">
        <v>0.14197499999999999</v>
      </c>
      <c r="I72" s="90">
        <v>0.14967</v>
      </c>
      <c r="J72" s="21"/>
    </row>
    <row r="73" spans="1:19" x14ac:dyDescent="0.25">
      <c r="A73" s="4" t="s">
        <v>309</v>
      </c>
      <c r="B73" s="4" t="s">
        <v>284</v>
      </c>
      <c r="C73" s="4" t="s">
        <v>346</v>
      </c>
      <c r="D73" s="6" t="s">
        <v>247</v>
      </c>
      <c r="E73" s="4" t="s">
        <v>189</v>
      </c>
      <c r="F73" s="4" t="s">
        <v>190</v>
      </c>
      <c r="G73" s="89">
        <v>239</v>
      </c>
      <c r="H73" s="90">
        <v>0.25104599999999999</v>
      </c>
      <c r="I73" s="90">
        <v>0.19356999999999999</v>
      </c>
      <c r="J73" s="21"/>
    </row>
    <row r="74" spans="1:19" x14ac:dyDescent="0.25">
      <c r="A74" s="4" t="s">
        <v>309</v>
      </c>
      <c r="B74" s="4" t="s">
        <v>284</v>
      </c>
      <c r="C74" s="4" t="s">
        <v>346</v>
      </c>
      <c r="D74" s="6" t="s">
        <v>247</v>
      </c>
      <c r="E74" s="4" t="s">
        <v>215</v>
      </c>
      <c r="F74" s="4" t="s">
        <v>216</v>
      </c>
      <c r="G74" s="89">
        <v>179</v>
      </c>
      <c r="H74" s="90">
        <v>0.17877100000000001</v>
      </c>
      <c r="I74" s="90">
        <v>0.16353000000000001</v>
      </c>
      <c r="J74" s="21"/>
    </row>
    <row r="75" spans="1:19" x14ac:dyDescent="0.25">
      <c r="A75" s="4" t="s">
        <v>309</v>
      </c>
      <c r="B75" s="4" t="s">
        <v>284</v>
      </c>
      <c r="C75" s="4" t="s">
        <v>347</v>
      </c>
      <c r="D75" s="6" t="s">
        <v>255</v>
      </c>
      <c r="E75" s="34" t="s">
        <v>347</v>
      </c>
      <c r="F75" s="34" t="s">
        <v>255</v>
      </c>
      <c r="G75" s="93">
        <v>1938</v>
      </c>
      <c r="H75" s="94">
        <v>0.17543900000000001</v>
      </c>
      <c r="I75" s="94">
        <v>0.15387000000000001</v>
      </c>
      <c r="J75" s="21"/>
    </row>
    <row r="76" spans="1:19" x14ac:dyDescent="0.25">
      <c r="A76" s="4" t="s">
        <v>309</v>
      </c>
      <c r="B76" s="4" t="s">
        <v>284</v>
      </c>
      <c r="C76" s="4" t="s">
        <v>347</v>
      </c>
      <c r="D76" s="6" t="s">
        <v>255</v>
      </c>
      <c r="E76" s="4" t="s">
        <v>18</v>
      </c>
      <c r="F76" s="4" t="s">
        <v>19</v>
      </c>
      <c r="G76" s="89">
        <v>923</v>
      </c>
      <c r="H76" s="90">
        <v>0.10834199999999999</v>
      </c>
      <c r="I76" s="90">
        <v>0.10095999999999999</v>
      </c>
      <c r="J76" s="21"/>
    </row>
    <row r="77" spans="1:19" x14ac:dyDescent="0.25">
      <c r="A77" s="4" t="s">
        <v>309</v>
      </c>
      <c r="B77" s="4" t="s">
        <v>284</v>
      </c>
      <c r="C77" s="4" t="s">
        <v>347</v>
      </c>
      <c r="D77" s="6" t="s">
        <v>255</v>
      </c>
      <c r="E77" s="4" t="s">
        <v>22</v>
      </c>
      <c r="F77" s="4" t="s">
        <v>23</v>
      </c>
      <c r="G77" s="89">
        <v>1015</v>
      </c>
      <c r="H77" s="90">
        <v>0.236453</v>
      </c>
      <c r="I77" s="90">
        <v>0.19686999999999999</v>
      </c>
      <c r="J77" s="21"/>
    </row>
    <row r="78" spans="1:19" x14ac:dyDescent="0.25">
      <c r="A78" s="4" t="s">
        <v>309</v>
      </c>
      <c r="B78" s="4" t="s">
        <v>284</v>
      </c>
      <c r="C78" s="4" t="s">
        <v>348</v>
      </c>
      <c r="D78" s="6" t="s">
        <v>248</v>
      </c>
      <c r="E78" s="34" t="s">
        <v>348</v>
      </c>
      <c r="F78" s="34" t="s">
        <v>248</v>
      </c>
      <c r="G78" s="93">
        <v>5480</v>
      </c>
      <c r="H78" s="94">
        <v>9.6350000000000005E-2</v>
      </c>
      <c r="I78" s="94">
        <v>9.5820000000000002E-2</v>
      </c>
      <c r="J78" s="21"/>
    </row>
    <row r="79" spans="1:19" x14ac:dyDescent="0.25">
      <c r="A79" s="4" t="s">
        <v>309</v>
      </c>
      <c r="B79" s="4" t="s">
        <v>284</v>
      </c>
      <c r="C79" s="4" t="s">
        <v>348</v>
      </c>
      <c r="D79" s="6" t="s">
        <v>248</v>
      </c>
      <c r="E79" s="4" t="s">
        <v>43</v>
      </c>
      <c r="F79" s="4" t="s">
        <v>44</v>
      </c>
      <c r="G79" s="89">
        <v>618</v>
      </c>
      <c r="H79" s="90">
        <v>8.7378999999999998E-2</v>
      </c>
      <c r="I79" s="90">
        <v>7.0680000000000007E-2</v>
      </c>
      <c r="J79" s="21"/>
    </row>
    <row r="80" spans="1:19" x14ac:dyDescent="0.25">
      <c r="A80" s="4" t="s">
        <v>309</v>
      </c>
      <c r="B80" s="4" t="s">
        <v>284</v>
      </c>
      <c r="C80" s="4" t="s">
        <v>348</v>
      </c>
      <c r="D80" s="6" t="s">
        <v>248</v>
      </c>
      <c r="E80" s="4" t="s">
        <v>67</v>
      </c>
      <c r="F80" s="4" t="s">
        <v>68</v>
      </c>
      <c r="G80" s="89">
        <v>1204</v>
      </c>
      <c r="H80" s="90">
        <v>8.7208999999999995E-2</v>
      </c>
      <c r="I80" s="90">
        <v>8.9340000000000003E-2</v>
      </c>
      <c r="J80" s="21"/>
    </row>
    <row r="81" spans="1:10" x14ac:dyDescent="0.25">
      <c r="A81" s="4" t="s">
        <v>309</v>
      </c>
      <c r="B81" s="4" t="s">
        <v>284</v>
      </c>
      <c r="C81" s="4" t="s">
        <v>348</v>
      </c>
      <c r="D81" s="6" t="s">
        <v>248</v>
      </c>
      <c r="E81" s="4" t="s">
        <v>178</v>
      </c>
      <c r="F81" s="4" t="s">
        <v>232</v>
      </c>
      <c r="G81" s="89">
        <v>1061</v>
      </c>
      <c r="H81" s="90">
        <v>7.8228000000000006E-2</v>
      </c>
      <c r="I81" s="90">
        <v>9.0920000000000001E-2</v>
      </c>
      <c r="J81" s="21"/>
    </row>
    <row r="82" spans="1:10" x14ac:dyDescent="0.25">
      <c r="A82" s="4" t="s">
        <v>309</v>
      </c>
      <c r="B82" s="4" t="s">
        <v>284</v>
      </c>
      <c r="C82" s="4" t="s">
        <v>348</v>
      </c>
      <c r="D82" s="6" t="s">
        <v>248</v>
      </c>
      <c r="E82" s="4" t="s">
        <v>124</v>
      </c>
      <c r="F82" s="4" t="s">
        <v>125</v>
      </c>
      <c r="G82" s="89">
        <v>535</v>
      </c>
      <c r="H82" s="90">
        <v>0.15514</v>
      </c>
      <c r="I82" s="90">
        <v>0.18725</v>
      </c>
      <c r="J82" s="21"/>
    </row>
    <row r="83" spans="1:10" x14ac:dyDescent="0.25">
      <c r="A83" s="4" t="s">
        <v>309</v>
      </c>
      <c r="B83" s="4" t="s">
        <v>284</v>
      </c>
      <c r="C83" s="4" t="s">
        <v>348</v>
      </c>
      <c r="D83" s="6" t="s">
        <v>248</v>
      </c>
      <c r="E83" s="4" t="s">
        <v>128</v>
      </c>
      <c r="F83" s="4" t="s">
        <v>129</v>
      </c>
      <c r="G83" s="89">
        <v>1334</v>
      </c>
      <c r="H83" s="90">
        <v>7.9460000000000003E-2</v>
      </c>
      <c r="I83" s="90">
        <v>7.331E-2</v>
      </c>
      <c r="J83" s="21"/>
    </row>
    <row r="84" spans="1:10" x14ac:dyDescent="0.25">
      <c r="A84" s="4" t="s">
        <v>309</v>
      </c>
      <c r="B84" s="4" t="s">
        <v>284</v>
      </c>
      <c r="C84" s="4" t="s">
        <v>348</v>
      </c>
      <c r="D84" s="6" t="s">
        <v>248</v>
      </c>
      <c r="E84" s="4" t="s">
        <v>136</v>
      </c>
      <c r="F84" s="4" t="s">
        <v>137</v>
      </c>
      <c r="G84" s="89">
        <v>547</v>
      </c>
      <c r="H84" s="90">
        <v>0.14807999999999999</v>
      </c>
      <c r="I84" s="90">
        <v>0.15176000000000001</v>
      </c>
      <c r="J84" s="21"/>
    </row>
    <row r="85" spans="1:10" x14ac:dyDescent="0.25">
      <c r="A85" s="4" t="s">
        <v>309</v>
      </c>
      <c r="B85" s="4" t="s">
        <v>284</v>
      </c>
      <c r="C85" s="4" t="s">
        <v>348</v>
      </c>
      <c r="D85" s="6" t="s">
        <v>248</v>
      </c>
      <c r="E85" s="4" t="s">
        <v>166</v>
      </c>
      <c r="F85" s="4" t="s">
        <v>167</v>
      </c>
      <c r="G85" s="89">
        <v>181</v>
      </c>
      <c r="H85" s="90">
        <v>8.8398000000000004E-2</v>
      </c>
      <c r="I85" s="90">
        <v>6.8059999999999996E-2</v>
      </c>
      <c r="J85" s="21"/>
    </row>
    <row r="86" spans="1:10" x14ac:dyDescent="0.25">
      <c r="A86" s="4" t="s">
        <v>309</v>
      </c>
      <c r="B86" s="4" t="s">
        <v>284</v>
      </c>
      <c r="C86" s="4" t="s">
        <v>349</v>
      </c>
      <c r="D86" s="6" t="s">
        <v>254</v>
      </c>
      <c r="E86" s="34" t="s">
        <v>349</v>
      </c>
      <c r="F86" s="34" t="s">
        <v>254</v>
      </c>
      <c r="G86" s="93">
        <v>3497</v>
      </c>
      <c r="H86" s="94">
        <v>0.110952</v>
      </c>
      <c r="I86" s="94">
        <v>0.12372</v>
      </c>
      <c r="J86" s="21"/>
    </row>
    <row r="87" spans="1:10" x14ac:dyDescent="0.25">
      <c r="A87" s="4" t="s">
        <v>309</v>
      </c>
      <c r="B87" s="4" t="s">
        <v>284</v>
      </c>
      <c r="C87" s="4" t="s">
        <v>349</v>
      </c>
      <c r="D87" s="6" t="s">
        <v>254</v>
      </c>
      <c r="E87" s="4" t="s">
        <v>146</v>
      </c>
      <c r="F87" s="4" t="s">
        <v>147</v>
      </c>
      <c r="G87" s="89">
        <v>851</v>
      </c>
      <c r="H87" s="90">
        <v>0.16451199999999999</v>
      </c>
      <c r="I87" s="90">
        <v>0.19539999999999999</v>
      </c>
      <c r="J87" s="21"/>
    </row>
    <row r="88" spans="1:10" x14ac:dyDescent="0.25">
      <c r="A88" s="4" t="s">
        <v>309</v>
      </c>
      <c r="B88" s="4" t="s">
        <v>284</v>
      </c>
      <c r="C88" s="4" t="s">
        <v>349</v>
      </c>
      <c r="D88" s="6" t="s">
        <v>254</v>
      </c>
      <c r="E88" s="4" t="s">
        <v>148</v>
      </c>
      <c r="F88" s="4" t="s">
        <v>149</v>
      </c>
      <c r="G88" s="89">
        <v>1192</v>
      </c>
      <c r="H88" s="90">
        <v>8.4732000000000002E-2</v>
      </c>
      <c r="I88" s="90">
        <v>9.7019999999999995E-2</v>
      </c>
      <c r="J88" s="21"/>
    </row>
    <row r="89" spans="1:10" x14ac:dyDescent="0.25">
      <c r="A89" s="4" t="s">
        <v>309</v>
      </c>
      <c r="B89" s="4" t="s">
        <v>284</v>
      </c>
      <c r="C89" s="4" t="s">
        <v>349</v>
      </c>
      <c r="D89" s="6" t="s">
        <v>254</v>
      </c>
      <c r="E89" s="4" t="s">
        <v>185</v>
      </c>
      <c r="F89" s="4" t="s">
        <v>186</v>
      </c>
      <c r="G89" s="89">
        <v>540</v>
      </c>
      <c r="H89" s="90">
        <v>8.7037000000000003E-2</v>
      </c>
      <c r="I89" s="90">
        <v>9.6560000000000007E-2</v>
      </c>
      <c r="J89" s="21"/>
    </row>
    <row r="90" spans="1:10" x14ac:dyDescent="0.25">
      <c r="A90" s="4" t="s">
        <v>309</v>
      </c>
      <c r="B90" s="4" t="s">
        <v>284</v>
      </c>
      <c r="C90" s="4" t="s">
        <v>349</v>
      </c>
      <c r="D90" s="6" t="s">
        <v>254</v>
      </c>
      <c r="E90" s="4" t="s">
        <v>203</v>
      </c>
      <c r="F90" s="4" t="s">
        <v>204</v>
      </c>
      <c r="G90" s="89">
        <v>914</v>
      </c>
      <c r="H90" s="90">
        <v>0.10940900000000001</v>
      </c>
      <c r="I90" s="90">
        <v>0.11212</v>
      </c>
      <c r="J90" s="21"/>
    </row>
    <row r="91" spans="1:10" x14ac:dyDescent="0.25">
      <c r="A91" s="4" t="s">
        <v>309</v>
      </c>
      <c r="B91" s="4" t="s">
        <v>284</v>
      </c>
      <c r="C91" s="4" t="s">
        <v>350</v>
      </c>
      <c r="D91" s="4" t="s">
        <v>274</v>
      </c>
      <c r="E91" s="34" t="s">
        <v>350</v>
      </c>
      <c r="F91" s="34" t="s">
        <v>274</v>
      </c>
      <c r="G91" s="93">
        <v>4920</v>
      </c>
      <c r="H91" s="94">
        <v>0.14227600000000001</v>
      </c>
      <c r="I91" s="94">
        <v>0.12811</v>
      </c>
      <c r="J91" s="21"/>
    </row>
    <row r="92" spans="1:10" x14ac:dyDescent="0.25">
      <c r="A92" s="4" t="s">
        <v>309</v>
      </c>
      <c r="B92" s="4" t="s">
        <v>284</v>
      </c>
      <c r="C92" s="4" t="s">
        <v>350</v>
      </c>
      <c r="D92" s="4" t="s">
        <v>274</v>
      </c>
      <c r="E92" s="4" t="s">
        <v>71</v>
      </c>
      <c r="F92" s="4" t="s">
        <v>72</v>
      </c>
      <c r="G92" s="89">
        <v>1319</v>
      </c>
      <c r="H92" s="90">
        <v>0.14632300000000001</v>
      </c>
      <c r="I92" s="90">
        <v>0.11895</v>
      </c>
      <c r="J92" s="21"/>
    </row>
    <row r="93" spans="1:10" x14ac:dyDescent="0.25">
      <c r="A93" s="4" t="s">
        <v>309</v>
      </c>
      <c r="B93" s="4" t="s">
        <v>284</v>
      </c>
      <c r="C93" s="4" t="s">
        <v>350</v>
      </c>
      <c r="D93" s="4" t="s">
        <v>274</v>
      </c>
      <c r="E93" s="4" t="s">
        <v>122</v>
      </c>
      <c r="F93" s="4" t="s">
        <v>123</v>
      </c>
      <c r="G93" s="89">
        <v>1765</v>
      </c>
      <c r="H93" s="90">
        <v>0.125779</v>
      </c>
      <c r="I93" s="90">
        <v>0.12191</v>
      </c>
      <c r="J93" s="21"/>
    </row>
    <row r="94" spans="1:10" x14ac:dyDescent="0.25">
      <c r="A94" s="4" t="s">
        <v>309</v>
      </c>
      <c r="B94" s="4" t="s">
        <v>284</v>
      </c>
      <c r="C94" s="4" t="s">
        <v>350</v>
      </c>
      <c r="D94" s="4" t="s">
        <v>274</v>
      </c>
      <c r="E94" s="4" t="s">
        <v>154</v>
      </c>
      <c r="F94" s="4" t="s">
        <v>155</v>
      </c>
      <c r="G94" s="89">
        <v>564</v>
      </c>
      <c r="H94" s="90">
        <v>0.111702</v>
      </c>
      <c r="I94" s="90">
        <v>9.1560000000000002E-2</v>
      </c>
      <c r="J94" s="21"/>
    </row>
    <row r="95" spans="1:10" x14ac:dyDescent="0.25">
      <c r="A95" s="4" t="s">
        <v>309</v>
      </c>
      <c r="B95" s="4" t="s">
        <v>284</v>
      </c>
      <c r="C95" s="4" t="s">
        <v>350</v>
      </c>
      <c r="D95" s="4" t="s">
        <v>274</v>
      </c>
      <c r="E95" s="4" t="s">
        <v>156</v>
      </c>
      <c r="F95" s="4" t="s">
        <v>157</v>
      </c>
      <c r="G95" s="89">
        <v>310</v>
      </c>
      <c r="H95" s="90">
        <v>0.103226</v>
      </c>
      <c r="I95" s="90">
        <v>8.2299999999999998E-2</v>
      </c>
      <c r="J95" s="21"/>
    </row>
    <row r="96" spans="1:10" x14ac:dyDescent="0.25">
      <c r="A96" s="4" t="s">
        <v>309</v>
      </c>
      <c r="B96" s="4" t="s">
        <v>284</v>
      </c>
      <c r="C96" s="4" t="s">
        <v>350</v>
      </c>
      <c r="D96" s="4" t="s">
        <v>274</v>
      </c>
      <c r="E96" s="4" t="s">
        <v>164</v>
      </c>
      <c r="F96" s="4" t="s">
        <v>165</v>
      </c>
      <c r="G96" s="89">
        <v>962</v>
      </c>
      <c r="H96" s="90">
        <v>0.19750499999999999</v>
      </c>
      <c r="I96" s="90">
        <v>0.20138</v>
      </c>
      <c r="J96" s="21"/>
    </row>
    <row r="97" spans="1:10" x14ac:dyDescent="0.25">
      <c r="A97" s="4" t="s">
        <v>309</v>
      </c>
      <c r="B97" s="4" t="s">
        <v>284</v>
      </c>
      <c r="C97" s="4" t="s">
        <v>351</v>
      </c>
      <c r="D97" s="6" t="s">
        <v>256</v>
      </c>
      <c r="E97" s="34" t="s">
        <v>351</v>
      </c>
      <c r="F97" s="34" t="s">
        <v>256</v>
      </c>
      <c r="G97" s="93">
        <v>2105</v>
      </c>
      <c r="H97" s="94">
        <v>0.17577200000000001</v>
      </c>
      <c r="I97" s="94">
        <v>0.14466999999999999</v>
      </c>
      <c r="J97" s="21"/>
    </row>
    <row r="98" spans="1:10" x14ac:dyDescent="0.25">
      <c r="A98" s="4" t="s">
        <v>309</v>
      </c>
      <c r="B98" s="4" t="s">
        <v>284</v>
      </c>
      <c r="C98" s="4" t="s">
        <v>351</v>
      </c>
      <c r="D98" s="6" t="s">
        <v>256</v>
      </c>
      <c r="E98" s="4" t="s">
        <v>75</v>
      </c>
      <c r="F98" s="4" t="s">
        <v>76</v>
      </c>
      <c r="G98" s="89">
        <v>394</v>
      </c>
      <c r="H98" s="90">
        <v>0.23350299999999999</v>
      </c>
      <c r="I98" s="90">
        <v>0.16546</v>
      </c>
      <c r="J98" s="21"/>
    </row>
    <row r="99" spans="1:10" x14ac:dyDescent="0.25">
      <c r="A99" s="4" t="s">
        <v>309</v>
      </c>
      <c r="B99" s="4" t="s">
        <v>284</v>
      </c>
      <c r="C99" s="4" t="s">
        <v>351</v>
      </c>
      <c r="D99" s="6" t="s">
        <v>256</v>
      </c>
      <c r="E99" s="4" t="s">
        <v>90</v>
      </c>
      <c r="F99" s="4" t="s">
        <v>91</v>
      </c>
      <c r="G99" s="89">
        <v>1300</v>
      </c>
      <c r="H99" s="90">
        <v>0.136154</v>
      </c>
      <c r="I99" s="90">
        <v>0.13453999999999999</v>
      </c>
      <c r="J99" s="21"/>
    </row>
    <row r="100" spans="1:10" x14ac:dyDescent="0.25">
      <c r="A100" s="4" t="s">
        <v>309</v>
      </c>
      <c r="B100" s="4" t="s">
        <v>284</v>
      </c>
      <c r="C100" s="4" t="s">
        <v>351</v>
      </c>
      <c r="D100" s="6" t="s">
        <v>256</v>
      </c>
      <c r="E100" s="4" t="s">
        <v>98</v>
      </c>
      <c r="F100" s="4" t="s">
        <v>99</v>
      </c>
      <c r="G100" s="89">
        <v>411</v>
      </c>
      <c r="H100" s="90">
        <v>0.24574199999999999</v>
      </c>
      <c r="I100" s="90">
        <v>0.14726</v>
      </c>
      <c r="J100" s="21"/>
    </row>
    <row r="101" spans="1:10" x14ac:dyDescent="0.25">
      <c r="A101" s="4" t="s">
        <v>309</v>
      </c>
      <c r="B101" s="4" t="s">
        <v>284</v>
      </c>
      <c r="C101" s="4" t="s">
        <v>352</v>
      </c>
      <c r="D101" s="6" t="s">
        <v>258</v>
      </c>
      <c r="E101" s="34" t="s">
        <v>352</v>
      </c>
      <c r="F101" s="34" t="s">
        <v>258</v>
      </c>
      <c r="G101" s="93">
        <v>3043</v>
      </c>
      <c r="H101" s="94">
        <v>8.3470000000000003E-2</v>
      </c>
      <c r="I101" s="94">
        <v>9.5280000000000004E-2</v>
      </c>
      <c r="J101" s="21"/>
    </row>
    <row r="102" spans="1:10" x14ac:dyDescent="0.25">
      <c r="A102" s="4" t="s">
        <v>309</v>
      </c>
      <c r="B102" s="4" t="s">
        <v>284</v>
      </c>
      <c r="C102" s="4" t="s">
        <v>352</v>
      </c>
      <c r="D102" s="6" t="s">
        <v>258</v>
      </c>
      <c r="E102" s="4" t="s">
        <v>20</v>
      </c>
      <c r="F102" s="4" t="s">
        <v>21</v>
      </c>
      <c r="G102" s="89">
        <v>430</v>
      </c>
      <c r="H102" s="90">
        <v>2.3255999999999999E-2</v>
      </c>
      <c r="I102" s="90">
        <v>3.2340000000000001E-2</v>
      </c>
      <c r="J102" s="21"/>
    </row>
    <row r="103" spans="1:10" x14ac:dyDescent="0.25">
      <c r="A103" s="4" t="s">
        <v>309</v>
      </c>
      <c r="B103" s="4" t="s">
        <v>284</v>
      </c>
      <c r="C103" s="4" t="s">
        <v>352</v>
      </c>
      <c r="D103" s="6" t="s">
        <v>258</v>
      </c>
      <c r="E103" s="4" t="s">
        <v>40</v>
      </c>
      <c r="F103" s="4" t="s">
        <v>41</v>
      </c>
      <c r="G103" s="89">
        <v>600</v>
      </c>
      <c r="H103" s="90">
        <v>0.1</v>
      </c>
      <c r="I103" s="90">
        <v>0.12193</v>
      </c>
      <c r="J103" s="21"/>
    </row>
    <row r="104" spans="1:10" x14ac:dyDescent="0.25">
      <c r="A104" s="4" t="s">
        <v>309</v>
      </c>
      <c r="B104" s="4" t="s">
        <v>284</v>
      </c>
      <c r="C104" s="4" t="s">
        <v>352</v>
      </c>
      <c r="D104" s="6" t="s">
        <v>258</v>
      </c>
      <c r="E104" s="4" t="s">
        <v>49</v>
      </c>
      <c r="F104" s="4" t="s">
        <v>50</v>
      </c>
      <c r="G104" s="89">
        <v>726</v>
      </c>
      <c r="H104" s="90">
        <v>8.2644999999999996E-2</v>
      </c>
      <c r="I104" s="90">
        <v>8.6180000000000007E-2</v>
      </c>
      <c r="J104" s="21"/>
    </row>
    <row r="105" spans="1:10" x14ac:dyDescent="0.25">
      <c r="A105" s="4" t="s">
        <v>309</v>
      </c>
      <c r="B105" s="4" t="s">
        <v>284</v>
      </c>
      <c r="C105" s="4" t="s">
        <v>352</v>
      </c>
      <c r="D105" s="6" t="s">
        <v>258</v>
      </c>
      <c r="E105" s="4" t="s">
        <v>181</v>
      </c>
      <c r="F105" s="4" t="s">
        <v>235</v>
      </c>
      <c r="G105" s="89">
        <v>453</v>
      </c>
      <c r="H105" s="90">
        <v>9.9337999999999996E-2</v>
      </c>
      <c r="I105" s="90">
        <v>0.11096</v>
      </c>
      <c r="J105" s="21"/>
    </row>
    <row r="106" spans="1:10" x14ac:dyDescent="0.25">
      <c r="A106" s="4" t="s">
        <v>309</v>
      </c>
      <c r="B106" s="4" t="s">
        <v>284</v>
      </c>
      <c r="C106" s="4" t="s">
        <v>352</v>
      </c>
      <c r="D106" s="6" t="s">
        <v>258</v>
      </c>
      <c r="E106" s="4" t="s">
        <v>160</v>
      </c>
      <c r="F106" s="4" t="s">
        <v>161</v>
      </c>
      <c r="G106" s="89">
        <v>834</v>
      </c>
      <c r="H106" s="90">
        <v>9.4724000000000003E-2</v>
      </c>
      <c r="I106" s="90">
        <v>0.10357</v>
      </c>
      <c r="J106" s="21"/>
    </row>
    <row r="107" spans="1:10" x14ac:dyDescent="0.25">
      <c r="A107" s="4" t="s">
        <v>309</v>
      </c>
      <c r="B107" s="4" t="s">
        <v>284</v>
      </c>
      <c r="C107" s="4" t="s">
        <v>353</v>
      </c>
      <c r="D107" s="6" t="s">
        <v>253</v>
      </c>
      <c r="E107" s="34" t="s">
        <v>353</v>
      </c>
      <c r="F107" s="34" t="s">
        <v>253</v>
      </c>
      <c r="G107" s="93">
        <v>6321</v>
      </c>
      <c r="H107" s="94">
        <v>8.9858999999999994E-2</v>
      </c>
      <c r="I107" s="94">
        <v>0.10285999999999999</v>
      </c>
      <c r="J107" s="21"/>
    </row>
    <row r="108" spans="1:10" x14ac:dyDescent="0.25">
      <c r="A108" s="4" t="s">
        <v>309</v>
      </c>
      <c r="B108" s="4" t="s">
        <v>284</v>
      </c>
      <c r="C108" s="4" t="s">
        <v>353</v>
      </c>
      <c r="D108" s="6" t="s">
        <v>253</v>
      </c>
      <c r="E108" s="4" t="s">
        <v>16</v>
      </c>
      <c r="F108" s="4" t="s">
        <v>17</v>
      </c>
      <c r="G108" s="89">
        <v>582</v>
      </c>
      <c r="H108" s="90">
        <v>5.3265E-2</v>
      </c>
      <c r="I108" s="90">
        <v>5.1659999999999998E-2</v>
      </c>
      <c r="J108" s="21"/>
    </row>
    <row r="109" spans="1:10" x14ac:dyDescent="0.25">
      <c r="A109" s="4" t="s">
        <v>309</v>
      </c>
      <c r="B109" s="4" t="s">
        <v>284</v>
      </c>
      <c r="C109" s="4" t="s">
        <v>353</v>
      </c>
      <c r="D109" s="6" t="s">
        <v>253</v>
      </c>
      <c r="E109" s="4" t="s">
        <v>61</v>
      </c>
      <c r="F109" s="4" t="s">
        <v>62</v>
      </c>
      <c r="G109" s="89">
        <v>541</v>
      </c>
      <c r="H109" s="90">
        <v>0.14048099999999999</v>
      </c>
      <c r="I109" s="90">
        <v>0.13095000000000001</v>
      </c>
      <c r="J109" s="21"/>
    </row>
    <row r="110" spans="1:10" x14ac:dyDescent="0.25">
      <c r="A110" s="4" t="s">
        <v>309</v>
      </c>
      <c r="B110" s="4" t="s">
        <v>284</v>
      </c>
      <c r="C110" s="4" t="s">
        <v>353</v>
      </c>
      <c r="D110" s="6" t="s">
        <v>253</v>
      </c>
      <c r="E110" s="4" t="s">
        <v>65</v>
      </c>
      <c r="F110" s="4" t="s">
        <v>66</v>
      </c>
      <c r="G110" s="89">
        <v>1196</v>
      </c>
      <c r="H110" s="90">
        <v>0.101171</v>
      </c>
      <c r="I110" s="90">
        <v>0.10543</v>
      </c>
      <c r="J110" s="21"/>
    </row>
    <row r="111" spans="1:10" x14ac:dyDescent="0.25">
      <c r="A111" s="4" t="s">
        <v>309</v>
      </c>
      <c r="B111" s="4" t="s">
        <v>284</v>
      </c>
      <c r="C111" s="4" t="s">
        <v>353</v>
      </c>
      <c r="D111" s="6" t="s">
        <v>253</v>
      </c>
      <c r="E111" s="4" t="s">
        <v>152</v>
      </c>
      <c r="F111" s="4" t="s">
        <v>153</v>
      </c>
      <c r="G111" s="89">
        <v>991</v>
      </c>
      <c r="H111" s="90">
        <v>9.7880999999999996E-2</v>
      </c>
      <c r="I111" s="90">
        <v>0.13872999999999999</v>
      </c>
      <c r="J111" s="21"/>
    </row>
    <row r="112" spans="1:10" x14ac:dyDescent="0.25">
      <c r="A112" s="4" t="s">
        <v>309</v>
      </c>
      <c r="B112" s="4" t="s">
        <v>284</v>
      </c>
      <c r="C112" s="4" t="s">
        <v>353</v>
      </c>
      <c r="D112" s="6" t="s">
        <v>253</v>
      </c>
      <c r="E112" s="4" t="s">
        <v>172</v>
      </c>
      <c r="F112" s="4" t="s">
        <v>173</v>
      </c>
      <c r="G112" s="89">
        <v>601</v>
      </c>
      <c r="H112" s="90">
        <v>0.16306200000000001</v>
      </c>
      <c r="I112" s="90">
        <v>0.13494</v>
      </c>
      <c r="J112" s="21"/>
    </row>
    <row r="113" spans="1:10" x14ac:dyDescent="0.25">
      <c r="A113" s="4" t="s">
        <v>309</v>
      </c>
      <c r="B113" s="4" t="s">
        <v>284</v>
      </c>
      <c r="C113" s="4" t="s">
        <v>353</v>
      </c>
      <c r="D113" s="6" t="s">
        <v>253</v>
      </c>
      <c r="E113" s="4" t="s">
        <v>205</v>
      </c>
      <c r="F113" s="4" t="s">
        <v>206</v>
      </c>
      <c r="G113" s="89">
        <v>2410</v>
      </c>
      <c r="H113" s="90">
        <v>6.0165999999999997E-2</v>
      </c>
      <c r="I113" s="90">
        <v>8.2000000000000003E-2</v>
      </c>
      <c r="J113" s="21"/>
    </row>
    <row r="114" spans="1:10" x14ac:dyDescent="0.25">
      <c r="A114" s="4" t="s">
        <v>309</v>
      </c>
      <c r="B114" s="4" t="s">
        <v>284</v>
      </c>
      <c r="C114" s="4" t="s">
        <v>354</v>
      </c>
      <c r="D114" s="6" t="s">
        <v>257</v>
      </c>
      <c r="E114" s="34" t="s">
        <v>354</v>
      </c>
      <c r="F114" s="34" t="s">
        <v>257</v>
      </c>
      <c r="G114" s="93">
        <v>3612</v>
      </c>
      <c r="H114" s="94">
        <v>0.113511</v>
      </c>
      <c r="I114" s="94">
        <v>0.12511</v>
      </c>
      <c r="J114" s="21"/>
    </row>
    <row r="115" spans="1:10" x14ac:dyDescent="0.25">
      <c r="A115" s="4" t="s">
        <v>309</v>
      </c>
      <c r="B115" s="4" t="s">
        <v>284</v>
      </c>
      <c r="C115" s="4" t="s">
        <v>354</v>
      </c>
      <c r="D115" s="6" t="s">
        <v>257</v>
      </c>
      <c r="E115" s="4" t="s">
        <v>32</v>
      </c>
      <c r="F115" s="4" t="s">
        <v>33</v>
      </c>
      <c r="G115" s="89">
        <v>828</v>
      </c>
      <c r="H115" s="90">
        <v>8.9371999999999993E-2</v>
      </c>
      <c r="I115" s="90">
        <v>9.6850000000000006E-2</v>
      </c>
      <c r="J115" s="21"/>
    </row>
    <row r="116" spans="1:10" x14ac:dyDescent="0.25">
      <c r="A116" s="4" t="s">
        <v>309</v>
      </c>
      <c r="B116" s="4" t="s">
        <v>284</v>
      </c>
      <c r="C116" s="4" t="s">
        <v>354</v>
      </c>
      <c r="D116" s="6" t="s">
        <v>257</v>
      </c>
      <c r="E116" s="4" t="s">
        <v>73</v>
      </c>
      <c r="F116" s="4" t="s">
        <v>74</v>
      </c>
      <c r="G116" s="89">
        <v>885</v>
      </c>
      <c r="H116" s="90">
        <v>0.114124</v>
      </c>
      <c r="I116" s="90">
        <v>0.14842</v>
      </c>
      <c r="J116" s="21"/>
    </row>
    <row r="117" spans="1:10" x14ac:dyDescent="0.25">
      <c r="A117" s="4" t="s">
        <v>309</v>
      </c>
      <c r="B117" s="4" t="s">
        <v>284</v>
      </c>
      <c r="C117" s="4" t="s">
        <v>354</v>
      </c>
      <c r="D117" s="6" t="s">
        <v>257</v>
      </c>
      <c r="E117" s="4" t="s">
        <v>140</v>
      </c>
      <c r="F117" s="4" t="s">
        <v>141</v>
      </c>
      <c r="G117" s="89">
        <v>1209</v>
      </c>
      <c r="H117" s="90">
        <v>0.122415</v>
      </c>
      <c r="I117" s="90">
        <v>0.11051</v>
      </c>
      <c r="J117" s="21"/>
    </row>
    <row r="118" spans="1:10" x14ac:dyDescent="0.25">
      <c r="A118" s="4" t="s">
        <v>309</v>
      </c>
      <c r="B118" s="4" t="s">
        <v>284</v>
      </c>
      <c r="C118" s="4" t="s">
        <v>354</v>
      </c>
      <c r="D118" s="6" t="s">
        <v>257</v>
      </c>
      <c r="E118" s="4" t="s">
        <v>144</v>
      </c>
      <c r="F118" s="4" t="s">
        <v>145</v>
      </c>
      <c r="G118" s="89">
        <v>690</v>
      </c>
      <c r="H118" s="90">
        <v>0.126087</v>
      </c>
      <c r="I118" s="90">
        <v>0.17635000000000001</v>
      </c>
      <c r="J118" s="21"/>
    </row>
    <row r="119" spans="1:10" x14ac:dyDescent="0.25">
      <c r="A119" s="4" t="s">
        <v>309</v>
      </c>
      <c r="B119" s="4" t="s">
        <v>284</v>
      </c>
      <c r="C119" s="4" t="s">
        <v>355</v>
      </c>
      <c r="D119" s="6" t="s">
        <v>251</v>
      </c>
      <c r="E119" s="34" t="s">
        <v>355</v>
      </c>
      <c r="F119" s="34" t="s">
        <v>251</v>
      </c>
      <c r="G119" s="93">
        <v>4865</v>
      </c>
      <c r="H119" s="94">
        <v>0.101747</v>
      </c>
      <c r="I119" s="94">
        <v>0.11090999999999999</v>
      </c>
      <c r="J119" s="21"/>
    </row>
    <row r="120" spans="1:10" x14ac:dyDescent="0.25">
      <c r="A120" s="4" t="s">
        <v>309</v>
      </c>
      <c r="B120" s="4" t="s">
        <v>284</v>
      </c>
      <c r="C120" s="4" t="s">
        <v>355</v>
      </c>
      <c r="D120" s="6" t="s">
        <v>251</v>
      </c>
      <c r="E120" s="4" t="s">
        <v>51</v>
      </c>
      <c r="F120" s="4" t="s">
        <v>52</v>
      </c>
      <c r="G120" s="89">
        <v>274</v>
      </c>
      <c r="H120" s="90">
        <v>0.13503599999999999</v>
      </c>
      <c r="I120" s="90">
        <v>0.11742</v>
      </c>
      <c r="J120" s="21"/>
    </row>
    <row r="121" spans="1:10" x14ac:dyDescent="0.25">
      <c r="A121" s="4" t="s">
        <v>309</v>
      </c>
      <c r="B121" s="4" t="s">
        <v>284</v>
      </c>
      <c r="C121" s="4" t="s">
        <v>355</v>
      </c>
      <c r="D121" s="6" t="s">
        <v>251</v>
      </c>
      <c r="E121" s="4" t="s">
        <v>77</v>
      </c>
      <c r="F121" s="4" t="s">
        <v>78</v>
      </c>
      <c r="G121" s="89">
        <v>992</v>
      </c>
      <c r="H121" s="90">
        <v>8.8709999999999997E-2</v>
      </c>
      <c r="I121" s="90">
        <v>0.10691000000000001</v>
      </c>
      <c r="J121" s="21"/>
    </row>
    <row r="122" spans="1:10" x14ac:dyDescent="0.25">
      <c r="A122" s="4" t="s">
        <v>309</v>
      </c>
      <c r="B122" s="4" t="s">
        <v>284</v>
      </c>
      <c r="C122" s="4" t="s">
        <v>355</v>
      </c>
      <c r="D122" s="6" t="s">
        <v>251</v>
      </c>
      <c r="E122" s="4" t="s">
        <v>85</v>
      </c>
      <c r="F122" s="4" t="s">
        <v>231</v>
      </c>
      <c r="G122" s="89">
        <v>337</v>
      </c>
      <c r="H122" s="90">
        <v>5.0444999999999997E-2</v>
      </c>
      <c r="I122" s="90">
        <v>5.3089999999999998E-2</v>
      </c>
      <c r="J122" s="21"/>
    </row>
    <row r="123" spans="1:10" x14ac:dyDescent="0.25">
      <c r="A123" s="4" t="s">
        <v>309</v>
      </c>
      <c r="B123" s="4" t="s">
        <v>284</v>
      </c>
      <c r="C123" s="4" t="s">
        <v>355</v>
      </c>
      <c r="D123" s="6" t="s">
        <v>251</v>
      </c>
      <c r="E123" s="4" t="s">
        <v>142</v>
      </c>
      <c r="F123" s="4" t="s">
        <v>143</v>
      </c>
      <c r="G123" s="89">
        <v>1042</v>
      </c>
      <c r="H123" s="90">
        <v>8.6372000000000004E-2</v>
      </c>
      <c r="I123" s="90">
        <v>0.10650999999999999</v>
      </c>
      <c r="J123" s="21"/>
    </row>
    <row r="124" spans="1:10" x14ac:dyDescent="0.25">
      <c r="A124" s="4" t="s">
        <v>309</v>
      </c>
      <c r="B124" s="4" t="s">
        <v>284</v>
      </c>
      <c r="C124" s="4" t="s">
        <v>355</v>
      </c>
      <c r="D124" s="6" t="s">
        <v>251</v>
      </c>
      <c r="E124" s="4" t="s">
        <v>191</v>
      </c>
      <c r="F124" s="4" t="s">
        <v>192</v>
      </c>
      <c r="G124" s="89">
        <v>881</v>
      </c>
      <c r="H124" s="90">
        <v>0.10329199999999999</v>
      </c>
      <c r="I124" s="90">
        <v>0.10750999999999999</v>
      </c>
      <c r="J124" s="21"/>
    </row>
    <row r="125" spans="1:10" x14ac:dyDescent="0.25">
      <c r="A125" s="4" t="s">
        <v>309</v>
      </c>
      <c r="B125" s="4" t="s">
        <v>284</v>
      </c>
      <c r="C125" s="4" t="s">
        <v>355</v>
      </c>
      <c r="D125" s="6" t="s">
        <v>251</v>
      </c>
      <c r="E125" s="4" t="s">
        <v>197</v>
      </c>
      <c r="F125" s="4" t="s">
        <v>198</v>
      </c>
      <c r="G125" s="89">
        <v>1339</v>
      </c>
      <c r="H125" s="90">
        <v>0.12845400000000001</v>
      </c>
      <c r="I125" s="90">
        <v>0.13099</v>
      </c>
      <c r="J125" s="21"/>
    </row>
    <row r="126" spans="1:10" x14ac:dyDescent="0.25">
      <c r="A126" s="4" t="s">
        <v>309</v>
      </c>
      <c r="B126" s="4" t="s">
        <v>284</v>
      </c>
      <c r="C126" s="4" t="s">
        <v>356</v>
      </c>
      <c r="D126" s="6" t="s">
        <v>357</v>
      </c>
      <c r="E126" s="34" t="s">
        <v>356</v>
      </c>
      <c r="F126" s="34" t="s">
        <v>357</v>
      </c>
      <c r="G126" s="93">
        <v>4552</v>
      </c>
      <c r="H126" s="94">
        <v>0.17245199999999999</v>
      </c>
      <c r="I126" s="94">
        <v>0.16189000000000001</v>
      </c>
      <c r="J126" s="21"/>
    </row>
    <row r="127" spans="1:10" x14ac:dyDescent="0.25">
      <c r="A127" s="4" t="s">
        <v>309</v>
      </c>
      <c r="B127" s="4" t="s">
        <v>284</v>
      </c>
      <c r="C127" s="4" t="s">
        <v>356</v>
      </c>
      <c r="D127" s="6" t="s">
        <v>357</v>
      </c>
      <c r="E127" s="4" t="s">
        <v>38</v>
      </c>
      <c r="F127" s="4" t="s">
        <v>39</v>
      </c>
      <c r="G127" s="89">
        <v>291</v>
      </c>
      <c r="H127" s="90">
        <v>0.26116800000000001</v>
      </c>
      <c r="I127" s="90">
        <v>0.19678999999999999</v>
      </c>
      <c r="J127" s="21"/>
    </row>
    <row r="128" spans="1:10" x14ac:dyDescent="0.25">
      <c r="A128" s="4" t="s">
        <v>309</v>
      </c>
      <c r="B128" s="4" t="s">
        <v>284</v>
      </c>
      <c r="C128" s="4" t="s">
        <v>356</v>
      </c>
      <c r="D128" s="6" t="s">
        <v>357</v>
      </c>
      <c r="E128" s="4" t="s">
        <v>45</v>
      </c>
      <c r="F128" s="4" t="s">
        <v>46</v>
      </c>
      <c r="G128" s="89">
        <v>217</v>
      </c>
      <c r="H128" s="90">
        <v>0.198157</v>
      </c>
      <c r="I128" s="90">
        <v>0.14791000000000001</v>
      </c>
      <c r="J128" s="21"/>
    </row>
    <row r="129" spans="1:10" x14ac:dyDescent="0.25">
      <c r="A129" s="4" t="s">
        <v>309</v>
      </c>
      <c r="B129" s="4" t="s">
        <v>284</v>
      </c>
      <c r="C129" s="4" t="s">
        <v>356</v>
      </c>
      <c r="D129" s="6" t="s">
        <v>357</v>
      </c>
      <c r="E129" s="4" t="s">
        <v>177</v>
      </c>
      <c r="F129" s="4" t="s">
        <v>230</v>
      </c>
      <c r="G129" s="89">
        <v>239</v>
      </c>
      <c r="H129" s="90">
        <v>0.20083699999999999</v>
      </c>
      <c r="I129" s="90">
        <v>0.13833000000000001</v>
      </c>
      <c r="J129" s="21"/>
    </row>
    <row r="130" spans="1:10" x14ac:dyDescent="0.25">
      <c r="A130" s="4" t="s">
        <v>309</v>
      </c>
      <c r="B130" s="4" t="s">
        <v>284</v>
      </c>
      <c r="C130" s="4" t="s">
        <v>356</v>
      </c>
      <c r="D130" s="6" t="s">
        <v>357</v>
      </c>
      <c r="E130" s="4" t="s">
        <v>83</v>
      </c>
      <c r="F130" s="4" t="s">
        <v>84</v>
      </c>
      <c r="G130" s="89">
        <v>1003</v>
      </c>
      <c r="H130" s="90">
        <v>0.14656</v>
      </c>
      <c r="I130" s="90">
        <v>0.1739</v>
      </c>
      <c r="J130" s="21"/>
    </row>
    <row r="131" spans="1:10" x14ac:dyDescent="0.25">
      <c r="A131" s="4" t="s">
        <v>309</v>
      </c>
      <c r="B131" s="4" t="s">
        <v>284</v>
      </c>
      <c r="C131" s="4" t="s">
        <v>356</v>
      </c>
      <c r="D131" s="6" t="s">
        <v>357</v>
      </c>
      <c r="E131" s="4" t="s">
        <v>92</v>
      </c>
      <c r="F131" s="4" t="s">
        <v>93</v>
      </c>
      <c r="G131" s="89">
        <v>403</v>
      </c>
      <c r="H131" s="90">
        <v>0.19851099999999999</v>
      </c>
      <c r="I131" s="90">
        <v>0.21869</v>
      </c>
      <c r="J131" s="21"/>
    </row>
    <row r="132" spans="1:10" x14ac:dyDescent="0.25">
      <c r="A132" s="4" t="s">
        <v>309</v>
      </c>
      <c r="B132" s="4" t="s">
        <v>284</v>
      </c>
      <c r="C132" s="4" t="s">
        <v>356</v>
      </c>
      <c r="D132" s="6" t="s">
        <v>357</v>
      </c>
      <c r="E132" s="4" t="s">
        <v>102</v>
      </c>
      <c r="F132" s="4" t="s">
        <v>103</v>
      </c>
      <c r="G132" s="89">
        <v>572</v>
      </c>
      <c r="H132" s="90">
        <v>0.20104900000000001</v>
      </c>
      <c r="I132" s="90">
        <v>0.17516999999999999</v>
      </c>
      <c r="J132" s="21"/>
    </row>
    <row r="133" spans="1:10" x14ac:dyDescent="0.25">
      <c r="A133" s="4" t="s">
        <v>309</v>
      </c>
      <c r="B133" s="4" t="s">
        <v>284</v>
      </c>
      <c r="C133" s="4" t="s">
        <v>356</v>
      </c>
      <c r="D133" s="6" t="s">
        <v>357</v>
      </c>
      <c r="E133" s="4" t="s">
        <v>182</v>
      </c>
      <c r="F133" s="4" t="s">
        <v>236</v>
      </c>
      <c r="G133" s="89">
        <v>859</v>
      </c>
      <c r="H133" s="90">
        <v>0.169965</v>
      </c>
      <c r="I133" s="90">
        <v>0.13063</v>
      </c>
      <c r="J133" s="21"/>
    </row>
    <row r="134" spans="1:10" x14ac:dyDescent="0.25">
      <c r="A134" s="4" t="s">
        <v>309</v>
      </c>
      <c r="B134" s="4" t="s">
        <v>284</v>
      </c>
      <c r="C134" s="4" t="s">
        <v>356</v>
      </c>
      <c r="D134" s="6" t="s">
        <v>357</v>
      </c>
      <c r="E134" s="4" t="s">
        <v>170</v>
      </c>
      <c r="F134" s="4" t="s">
        <v>171</v>
      </c>
      <c r="G134" s="89">
        <v>968</v>
      </c>
      <c r="H134" s="90">
        <v>0.134298</v>
      </c>
      <c r="I134" s="90">
        <v>0.15478</v>
      </c>
      <c r="J134" s="21"/>
    </row>
    <row r="135" spans="1:10" x14ac:dyDescent="0.25">
      <c r="A135" s="4" t="s">
        <v>309</v>
      </c>
      <c r="B135" s="4" t="s">
        <v>284</v>
      </c>
      <c r="C135" s="4" t="s">
        <v>358</v>
      </c>
      <c r="D135" s="6" t="s">
        <v>245</v>
      </c>
      <c r="E135" s="34" t="s">
        <v>358</v>
      </c>
      <c r="F135" s="34" t="s">
        <v>245</v>
      </c>
      <c r="G135" s="93">
        <v>8966</v>
      </c>
      <c r="H135" s="94">
        <v>0.12737000000000001</v>
      </c>
      <c r="I135" s="94">
        <v>0.12592</v>
      </c>
      <c r="J135" s="21"/>
    </row>
    <row r="136" spans="1:10" x14ac:dyDescent="0.25">
      <c r="A136" s="4" t="s">
        <v>309</v>
      </c>
      <c r="B136" s="4" t="s">
        <v>284</v>
      </c>
      <c r="C136" s="4" t="s">
        <v>358</v>
      </c>
      <c r="D136" s="6" t="s">
        <v>245</v>
      </c>
      <c r="E136" s="4" t="s">
        <v>176</v>
      </c>
      <c r="F136" s="4" t="s">
        <v>229</v>
      </c>
      <c r="G136" s="89">
        <v>597</v>
      </c>
      <c r="H136" s="90">
        <v>0.115578</v>
      </c>
      <c r="I136" s="90">
        <v>0.11744</v>
      </c>
      <c r="J136" s="21"/>
    </row>
    <row r="137" spans="1:10" x14ac:dyDescent="0.25">
      <c r="A137" s="4" t="s">
        <v>309</v>
      </c>
      <c r="B137" s="4" t="s">
        <v>284</v>
      </c>
      <c r="C137" s="4" t="s">
        <v>358</v>
      </c>
      <c r="D137" s="6" t="s">
        <v>245</v>
      </c>
      <c r="E137" s="4" t="s">
        <v>69</v>
      </c>
      <c r="F137" s="4" t="s">
        <v>70</v>
      </c>
      <c r="G137" s="89">
        <v>284</v>
      </c>
      <c r="H137" s="90">
        <v>0.119718</v>
      </c>
      <c r="I137" s="90">
        <v>0.11393</v>
      </c>
      <c r="J137" s="21"/>
    </row>
    <row r="138" spans="1:10" x14ac:dyDescent="0.25">
      <c r="A138" s="4" t="s">
        <v>309</v>
      </c>
      <c r="B138" s="4" t="s">
        <v>284</v>
      </c>
      <c r="C138" s="4" t="s">
        <v>358</v>
      </c>
      <c r="D138" s="6" t="s">
        <v>245</v>
      </c>
      <c r="E138" s="4" t="s">
        <v>183</v>
      </c>
      <c r="F138" s="4" t="s">
        <v>237</v>
      </c>
      <c r="G138" s="89">
        <v>720</v>
      </c>
      <c r="H138" s="90">
        <v>0.18055599999999999</v>
      </c>
      <c r="I138" s="90">
        <v>0.18440999999999999</v>
      </c>
      <c r="J138" s="21"/>
    </row>
    <row r="139" spans="1:10" x14ac:dyDescent="0.25">
      <c r="A139" s="4" t="s">
        <v>309</v>
      </c>
      <c r="B139" s="4" t="s">
        <v>284</v>
      </c>
      <c r="C139" s="4" t="s">
        <v>358</v>
      </c>
      <c r="D139" s="6" t="s">
        <v>245</v>
      </c>
      <c r="E139" s="4" t="s">
        <v>158</v>
      </c>
      <c r="F139" s="4" t="s">
        <v>159</v>
      </c>
      <c r="G139" s="89">
        <v>786</v>
      </c>
      <c r="H139" s="90">
        <v>0.11068699999999999</v>
      </c>
      <c r="I139" s="90">
        <v>0.11305999999999999</v>
      </c>
      <c r="J139" s="21"/>
    </row>
    <row r="140" spans="1:10" x14ac:dyDescent="0.25">
      <c r="A140" s="4" t="s">
        <v>309</v>
      </c>
      <c r="B140" s="4" t="s">
        <v>284</v>
      </c>
      <c r="C140" s="4" t="s">
        <v>358</v>
      </c>
      <c r="D140" s="6" t="s">
        <v>245</v>
      </c>
      <c r="E140" s="4" t="s">
        <v>184</v>
      </c>
      <c r="F140" s="4" t="s">
        <v>238</v>
      </c>
      <c r="G140" s="89">
        <v>836</v>
      </c>
      <c r="H140" s="90">
        <v>8.7320999999999996E-2</v>
      </c>
      <c r="I140" s="90">
        <v>0.10288</v>
      </c>
      <c r="J140" s="21"/>
    </row>
    <row r="141" spans="1:10" x14ac:dyDescent="0.25">
      <c r="A141" s="4" t="s">
        <v>309</v>
      </c>
      <c r="B141" s="4" t="s">
        <v>284</v>
      </c>
      <c r="C141" s="4" t="s">
        <v>358</v>
      </c>
      <c r="D141" s="6" t="s">
        <v>245</v>
      </c>
      <c r="E141" s="4" t="s">
        <v>168</v>
      </c>
      <c r="F141" s="4" t="s">
        <v>169</v>
      </c>
      <c r="G141" s="89">
        <v>543</v>
      </c>
      <c r="H141" s="90">
        <v>8.6555999999999994E-2</v>
      </c>
      <c r="I141" s="90">
        <v>0.10445</v>
      </c>
      <c r="J141" s="21"/>
    </row>
    <row r="142" spans="1:10" x14ac:dyDescent="0.25">
      <c r="A142" s="4" t="s">
        <v>309</v>
      </c>
      <c r="B142" s="4" t="s">
        <v>284</v>
      </c>
      <c r="C142" s="4" t="s">
        <v>358</v>
      </c>
      <c r="D142" s="6" t="s">
        <v>245</v>
      </c>
      <c r="E142" s="4" t="s">
        <v>193</v>
      </c>
      <c r="F142" s="4" t="s">
        <v>194</v>
      </c>
      <c r="G142" s="89">
        <v>1413</v>
      </c>
      <c r="H142" s="90">
        <v>0.141543</v>
      </c>
      <c r="I142" s="90">
        <v>0.1203</v>
      </c>
      <c r="J142" s="21"/>
    </row>
    <row r="143" spans="1:10" x14ac:dyDescent="0.25">
      <c r="A143" s="4" t="s">
        <v>309</v>
      </c>
      <c r="B143" s="4" t="s">
        <v>284</v>
      </c>
      <c r="C143" s="4" t="s">
        <v>358</v>
      </c>
      <c r="D143" s="6" t="s">
        <v>245</v>
      </c>
      <c r="E143" s="4" t="s">
        <v>195</v>
      </c>
      <c r="F143" s="4" t="s">
        <v>196</v>
      </c>
      <c r="G143" s="89">
        <v>704</v>
      </c>
      <c r="H143" s="90">
        <v>0.14630699999999999</v>
      </c>
      <c r="I143" s="90">
        <v>0.11992</v>
      </c>
      <c r="J143" s="21"/>
    </row>
    <row r="144" spans="1:10" x14ac:dyDescent="0.25">
      <c r="A144" s="4" t="s">
        <v>309</v>
      </c>
      <c r="B144" s="4" t="s">
        <v>284</v>
      </c>
      <c r="C144" s="4" t="s">
        <v>358</v>
      </c>
      <c r="D144" s="6" t="s">
        <v>245</v>
      </c>
      <c r="E144" s="4" t="s">
        <v>202</v>
      </c>
      <c r="F144" s="4" t="s">
        <v>242</v>
      </c>
      <c r="G144" s="89">
        <v>1059</v>
      </c>
      <c r="H144" s="90">
        <v>9.3483999999999998E-2</v>
      </c>
      <c r="I144" s="90">
        <v>9.8269999999999996E-2</v>
      </c>
      <c r="J144" s="21"/>
    </row>
    <row r="145" spans="1:10" x14ac:dyDescent="0.25">
      <c r="A145" s="4" t="s">
        <v>309</v>
      </c>
      <c r="B145" s="4" t="s">
        <v>284</v>
      </c>
      <c r="C145" s="4" t="s">
        <v>358</v>
      </c>
      <c r="D145" s="6" t="s">
        <v>245</v>
      </c>
      <c r="E145" s="4" t="s">
        <v>207</v>
      </c>
      <c r="F145" s="4" t="s">
        <v>208</v>
      </c>
      <c r="G145" s="89">
        <v>472</v>
      </c>
      <c r="H145" s="90">
        <v>0.15254200000000001</v>
      </c>
      <c r="I145" s="90">
        <v>0.18584000000000001</v>
      </c>
      <c r="J145" s="21"/>
    </row>
    <row r="146" spans="1:10" x14ac:dyDescent="0.25">
      <c r="A146" s="4" t="s">
        <v>309</v>
      </c>
      <c r="B146" s="4" t="s">
        <v>284</v>
      </c>
      <c r="C146" s="4" t="s">
        <v>358</v>
      </c>
      <c r="D146" s="6" t="s">
        <v>245</v>
      </c>
      <c r="E146" s="4" t="s">
        <v>219</v>
      </c>
      <c r="F146" s="4" t="s">
        <v>220</v>
      </c>
      <c r="G146" s="89">
        <v>1164</v>
      </c>
      <c r="H146" s="90">
        <v>0.16408900000000001</v>
      </c>
      <c r="I146" s="90">
        <v>0.15831000000000001</v>
      </c>
      <c r="J146" s="21"/>
    </row>
    <row r="147" spans="1:10" x14ac:dyDescent="0.25">
      <c r="A147" s="4" t="s">
        <v>309</v>
      </c>
      <c r="B147" s="4" t="s">
        <v>284</v>
      </c>
      <c r="C147" s="4" t="s">
        <v>358</v>
      </c>
      <c r="D147" s="6" t="s">
        <v>245</v>
      </c>
      <c r="E147" s="4" t="s">
        <v>223</v>
      </c>
      <c r="F147" s="4" t="s">
        <v>224</v>
      </c>
      <c r="G147" s="89">
        <v>388</v>
      </c>
      <c r="H147" s="90">
        <v>9.5361000000000001E-2</v>
      </c>
      <c r="I147" s="90">
        <v>8.6749999999999994E-2</v>
      </c>
      <c r="J147" s="21"/>
    </row>
    <row r="148" spans="1:10" x14ac:dyDescent="0.25">
      <c r="A148" s="4" t="s">
        <v>309</v>
      </c>
      <c r="B148" s="4" t="s">
        <v>284</v>
      </c>
      <c r="C148" s="4" t="s">
        <v>359</v>
      </c>
      <c r="D148" s="6" t="s">
        <v>249</v>
      </c>
      <c r="E148" s="34" t="s">
        <v>359</v>
      </c>
      <c r="F148" s="34" t="s">
        <v>249</v>
      </c>
      <c r="G148" s="93">
        <v>3898</v>
      </c>
      <c r="H148" s="94">
        <v>0.13340199999999999</v>
      </c>
      <c r="I148" s="94">
        <v>0.12690000000000001</v>
      </c>
      <c r="J148" s="21"/>
    </row>
    <row r="149" spans="1:10" x14ac:dyDescent="0.25">
      <c r="A149" s="4" t="s">
        <v>309</v>
      </c>
      <c r="B149" s="4" t="s">
        <v>284</v>
      </c>
      <c r="C149" s="4" t="s">
        <v>359</v>
      </c>
      <c r="D149" s="6" t="s">
        <v>249</v>
      </c>
      <c r="E149" s="4" t="s">
        <v>14</v>
      </c>
      <c r="F149" s="4" t="s">
        <v>15</v>
      </c>
      <c r="G149" s="89">
        <v>278</v>
      </c>
      <c r="H149" s="90">
        <v>0.205036</v>
      </c>
      <c r="I149" s="90">
        <v>0.15972</v>
      </c>
      <c r="J149" s="21"/>
    </row>
    <row r="150" spans="1:10" x14ac:dyDescent="0.25">
      <c r="A150" s="4" t="s">
        <v>309</v>
      </c>
      <c r="B150" s="4" t="s">
        <v>284</v>
      </c>
      <c r="C150" s="4" t="s">
        <v>359</v>
      </c>
      <c r="D150" s="6" t="s">
        <v>249</v>
      </c>
      <c r="E150" s="4" t="s">
        <v>30</v>
      </c>
      <c r="F150" s="4" t="s">
        <v>31</v>
      </c>
      <c r="G150" s="89">
        <v>890</v>
      </c>
      <c r="H150" s="90">
        <v>0.14044899999999999</v>
      </c>
      <c r="I150" s="90">
        <v>0.14591000000000001</v>
      </c>
      <c r="J150" s="21"/>
    </row>
    <row r="151" spans="1:10" x14ac:dyDescent="0.25">
      <c r="A151" s="4" t="s">
        <v>309</v>
      </c>
      <c r="B151" s="4" t="s">
        <v>284</v>
      </c>
      <c r="C151" s="4" t="s">
        <v>359</v>
      </c>
      <c r="D151" s="6" t="s">
        <v>249</v>
      </c>
      <c r="E151" s="4" t="s">
        <v>34</v>
      </c>
      <c r="F151" s="4" t="s">
        <v>35</v>
      </c>
      <c r="G151" s="89">
        <v>477</v>
      </c>
      <c r="H151" s="90">
        <v>0.14675099999999999</v>
      </c>
      <c r="I151" s="90">
        <v>0.14108999999999999</v>
      </c>
      <c r="J151" s="21"/>
    </row>
    <row r="152" spans="1:10" x14ac:dyDescent="0.25">
      <c r="A152" s="4" t="s">
        <v>309</v>
      </c>
      <c r="B152" s="4" t="s">
        <v>284</v>
      </c>
      <c r="C152" s="4" t="s">
        <v>359</v>
      </c>
      <c r="D152" s="6" t="s">
        <v>249</v>
      </c>
      <c r="E152" s="4" t="s">
        <v>79</v>
      </c>
      <c r="F152" s="4" t="s">
        <v>80</v>
      </c>
      <c r="G152" s="89">
        <v>278</v>
      </c>
      <c r="H152" s="90">
        <v>0.111511</v>
      </c>
      <c r="I152" s="90">
        <v>0.11090999999999999</v>
      </c>
      <c r="J152" s="21"/>
    </row>
    <row r="153" spans="1:10" x14ac:dyDescent="0.25">
      <c r="A153" s="4" t="s">
        <v>309</v>
      </c>
      <c r="B153" s="4" t="s">
        <v>284</v>
      </c>
      <c r="C153" s="4" t="s">
        <v>359</v>
      </c>
      <c r="D153" s="6" t="s">
        <v>249</v>
      </c>
      <c r="E153" s="4" t="s">
        <v>96</v>
      </c>
      <c r="F153" s="4" t="s">
        <v>97</v>
      </c>
      <c r="G153" s="89">
        <v>1362</v>
      </c>
      <c r="H153" s="90">
        <v>0.101322</v>
      </c>
      <c r="I153" s="90">
        <v>0.10823000000000001</v>
      </c>
      <c r="J153" s="21"/>
    </row>
    <row r="154" spans="1:10" x14ac:dyDescent="0.25">
      <c r="A154" s="4" t="s">
        <v>309</v>
      </c>
      <c r="B154" s="4" t="s">
        <v>284</v>
      </c>
      <c r="C154" s="4" t="s">
        <v>359</v>
      </c>
      <c r="D154" s="6" t="s">
        <v>249</v>
      </c>
      <c r="E154" s="4" t="s">
        <v>114</v>
      </c>
      <c r="F154" s="4" t="s">
        <v>115</v>
      </c>
      <c r="G154" s="89">
        <v>613</v>
      </c>
      <c r="H154" s="90">
        <v>0.16150100000000001</v>
      </c>
      <c r="I154" s="90">
        <v>0.11879000000000001</v>
      </c>
      <c r="J154" s="21"/>
    </row>
  </sheetData>
  <mergeCells count="5">
    <mergeCell ref="F2:I2"/>
    <mergeCell ref="F4:I4"/>
    <mergeCell ref="F5:I5"/>
    <mergeCell ref="F6:I6"/>
    <mergeCell ref="L6:O6"/>
  </mergeCells>
  <printOptions horizontalCentered="1"/>
  <pageMargins left="0.70866141732283472" right="0.70866141732283472" top="0.74803149606299213" bottom="0.74803149606299213" header="0.31496062992125984" footer="0.31496062992125984"/>
  <pageSetup paperSize="9" scale="37" orientation="portrait" r:id="rId1"/>
  <headerFooter>
    <oddFooter>&amp;C&amp;F | &amp;A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CF117-0398-402B-9A6D-DFB7B8443162}">
  <sheetPr>
    <pageSetUpPr fitToPage="1"/>
  </sheetPr>
  <dimension ref="A1:S154"/>
  <sheetViews>
    <sheetView showGridLines="0" zoomScale="80" zoomScaleNormal="80" zoomScaleSheetLayoutView="175" workbookViewId="0">
      <selection activeCell="E1" sqref="E1"/>
    </sheetView>
  </sheetViews>
  <sheetFormatPr defaultRowHeight="15" x14ac:dyDescent="0.25"/>
  <cols>
    <col min="1" max="1" width="9.7109375" customWidth="1"/>
    <col min="2" max="2" width="18.7109375" style="4" customWidth="1"/>
    <col min="3" max="3" width="11.7109375" style="4" customWidth="1"/>
    <col min="4" max="4" width="43.7109375" style="6" customWidth="1"/>
    <col min="5" max="5" width="14.7109375" customWidth="1"/>
    <col min="6" max="6" width="62.7109375" customWidth="1"/>
    <col min="7" max="9" width="9.7109375" customWidth="1"/>
    <col min="10" max="11" width="8.7109375" customWidth="1"/>
    <col min="12" max="12" width="9.7109375" customWidth="1"/>
    <col min="13" max="13" width="18.7109375" customWidth="1"/>
    <col min="14" max="15" width="24.42578125" customWidth="1"/>
    <col min="16" max="17" width="16.42578125" customWidth="1"/>
    <col min="18" max="19" width="9.140625" customWidth="1"/>
  </cols>
  <sheetData>
    <row r="1" spans="1:19" ht="20.100000000000001" customHeight="1" x14ac:dyDescent="0.25">
      <c r="C1" s="12"/>
      <c r="D1" s="1"/>
      <c r="E1" s="318" t="s">
        <v>307</v>
      </c>
      <c r="F1" s="42"/>
      <c r="G1" s="9"/>
      <c r="H1" s="6"/>
      <c r="I1" s="6"/>
      <c r="J1" s="6"/>
      <c r="K1" s="6"/>
    </row>
    <row r="2" spans="1:19" ht="31.5" customHeight="1" x14ac:dyDescent="0.25">
      <c r="C2" s="40"/>
      <c r="D2" s="59"/>
      <c r="E2" s="41" t="s">
        <v>375</v>
      </c>
      <c r="F2" s="387" t="s">
        <v>377</v>
      </c>
      <c r="G2" s="387"/>
      <c r="H2" s="387"/>
      <c r="I2" s="387"/>
      <c r="J2" s="6"/>
      <c r="K2" s="6"/>
    </row>
    <row r="3" spans="1:19" ht="15" customHeight="1" x14ac:dyDescent="0.25">
      <c r="B3"/>
      <c r="C3" s="40"/>
      <c r="D3" s="59"/>
      <c r="E3" s="41" t="s">
        <v>227</v>
      </c>
      <c r="F3" s="42" t="s">
        <v>8</v>
      </c>
      <c r="G3" s="9"/>
      <c r="H3" s="6"/>
      <c r="I3" s="6"/>
      <c r="J3" s="6"/>
      <c r="K3" s="6"/>
    </row>
    <row r="4" spans="1:19" ht="23.45" customHeight="1" x14ac:dyDescent="0.25">
      <c r="B4"/>
      <c r="C4" s="31"/>
      <c r="D4" s="60"/>
      <c r="E4" s="41" t="s">
        <v>302</v>
      </c>
      <c r="F4" s="387" t="s">
        <v>378</v>
      </c>
      <c r="G4" s="387"/>
      <c r="H4" s="387"/>
      <c r="I4" s="387"/>
      <c r="J4" s="6"/>
      <c r="K4" s="6"/>
    </row>
    <row r="5" spans="1:19" ht="30" customHeight="1" x14ac:dyDescent="0.25">
      <c r="B5"/>
      <c r="C5" s="29"/>
      <c r="D5" s="44"/>
      <c r="E5" s="41" t="s">
        <v>303</v>
      </c>
      <c r="F5" s="387" t="s">
        <v>379</v>
      </c>
      <c r="G5" s="387"/>
      <c r="H5" s="387"/>
      <c r="I5" s="387"/>
      <c r="J5" s="6"/>
      <c r="K5" s="6"/>
    </row>
    <row r="6" spans="1:19" ht="30" customHeight="1" x14ac:dyDescent="0.25">
      <c r="B6"/>
      <c r="C6" s="29"/>
      <c r="D6" s="44"/>
      <c r="E6" s="43" t="s">
        <v>338</v>
      </c>
      <c r="F6" s="387" t="s">
        <v>885</v>
      </c>
      <c r="G6" s="387"/>
      <c r="H6" s="387"/>
      <c r="I6" s="387"/>
      <c r="J6" s="6"/>
      <c r="K6" s="6"/>
      <c r="L6" s="389"/>
      <c r="M6" s="389"/>
      <c r="N6" s="389"/>
      <c r="O6" s="389"/>
    </row>
    <row r="7" spans="1:19" x14ac:dyDescent="0.25">
      <c r="C7" s="5"/>
      <c r="E7" s="43" t="s">
        <v>304</v>
      </c>
      <c r="F7" s="42" t="s">
        <v>305</v>
      </c>
      <c r="G7" s="9"/>
      <c r="H7" s="6"/>
      <c r="I7" s="6"/>
      <c r="J7" s="6"/>
      <c r="K7" s="6"/>
    </row>
    <row r="8" spans="1:19" x14ac:dyDescent="0.25">
      <c r="B8" s="3"/>
      <c r="C8" s="8"/>
      <c r="D8" s="7"/>
      <c r="E8" s="43" t="s">
        <v>306</v>
      </c>
      <c r="F8" s="42" t="s">
        <v>364</v>
      </c>
      <c r="H8" s="6"/>
      <c r="I8" s="6"/>
      <c r="J8" s="6"/>
      <c r="K8" s="6"/>
    </row>
    <row r="9" spans="1:19" x14ac:dyDescent="0.25">
      <c r="E9" s="1"/>
      <c r="F9" s="1"/>
    </row>
    <row r="10" spans="1:19" x14ac:dyDescent="0.25">
      <c r="E10" s="1"/>
      <c r="F10" s="1"/>
    </row>
    <row r="11" spans="1:19" ht="45.75" thickBot="1" x14ac:dyDescent="0.3">
      <c r="A11" s="48" t="s">
        <v>880</v>
      </c>
      <c r="B11" s="48" t="s">
        <v>304</v>
      </c>
      <c r="C11" s="48" t="s">
        <v>322</v>
      </c>
      <c r="D11" s="48" t="s">
        <v>318</v>
      </c>
      <c r="E11" s="48" t="s">
        <v>323</v>
      </c>
      <c r="F11" s="48" t="s">
        <v>310</v>
      </c>
      <c r="G11" s="48" t="s">
        <v>324</v>
      </c>
      <c r="H11" s="48" t="s">
        <v>336</v>
      </c>
      <c r="I11" s="48" t="s">
        <v>337</v>
      </c>
      <c r="J11" s="4"/>
      <c r="K11" s="4"/>
      <c r="L11" s="48" t="s">
        <v>880</v>
      </c>
      <c r="M11" s="48" t="s">
        <v>304</v>
      </c>
      <c r="N11" s="48" t="s">
        <v>319</v>
      </c>
      <c r="O11" s="48" t="s">
        <v>465</v>
      </c>
      <c r="P11" s="48" t="s">
        <v>360</v>
      </c>
      <c r="Q11" s="48" t="s">
        <v>361</v>
      </c>
      <c r="R11" s="48" t="s">
        <v>324</v>
      </c>
      <c r="S11" s="48" t="s">
        <v>453</v>
      </c>
    </row>
    <row r="12" spans="1:19" ht="15.75" thickBot="1" x14ac:dyDescent="0.3">
      <c r="A12" s="50" t="s">
        <v>309</v>
      </c>
      <c r="B12" s="50" t="s">
        <v>299</v>
      </c>
      <c r="C12" s="50" t="s">
        <v>325</v>
      </c>
      <c r="D12" s="51" t="s">
        <v>299</v>
      </c>
      <c r="E12" s="51" t="s">
        <v>325</v>
      </c>
      <c r="F12" s="50" t="s">
        <v>299</v>
      </c>
      <c r="G12" s="101">
        <v>108011</v>
      </c>
      <c r="H12" s="102">
        <v>0.69682699999999997</v>
      </c>
      <c r="I12" s="103" t="s">
        <v>405</v>
      </c>
      <c r="J12" s="4"/>
      <c r="K12" s="4"/>
      <c r="L12" s="75" t="s">
        <v>309</v>
      </c>
      <c r="M12" s="75" t="s">
        <v>299</v>
      </c>
      <c r="N12" s="75" t="s">
        <v>425</v>
      </c>
      <c r="O12" s="75" t="s">
        <v>468</v>
      </c>
      <c r="P12" s="75" t="s">
        <v>261</v>
      </c>
      <c r="Q12" s="75" t="s">
        <v>418</v>
      </c>
      <c r="R12" s="121">
        <v>108011</v>
      </c>
      <c r="S12" s="122">
        <v>0.69682699999999997</v>
      </c>
    </row>
    <row r="13" spans="1:19" ht="15.75" thickBot="1" x14ac:dyDescent="0.3">
      <c r="A13" s="54" t="s">
        <v>309</v>
      </c>
      <c r="B13" s="54" t="s">
        <v>284</v>
      </c>
      <c r="C13" s="54" t="s">
        <v>327</v>
      </c>
      <c r="D13" s="55" t="s">
        <v>284</v>
      </c>
      <c r="E13" s="54" t="s">
        <v>327</v>
      </c>
      <c r="F13" s="54" t="s">
        <v>284</v>
      </c>
      <c r="G13" s="104">
        <v>102295</v>
      </c>
      <c r="H13" s="105">
        <v>0.705372</v>
      </c>
      <c r="I13" s="106" t="s">
        <v>405</v>
      </c>
      <c r="J13" s="4"/>
      <c r="K13" s="4"/>
      <c r="L13" s="50" t="s">
        <v>309</v>
      </c>
      <c r="M13" s="50" t="s">
        <v>299</v>
      </c>
      <c r="N13" s="50" t="s">
        <v>425</v>
      </c>
      <c r="O13" s="50" t="s">
        <v>468</v>
      </c>
      <c r="P13" s="50" t="s">
        <v>262</v>
      </c>
      <c r="Q13" s="50" t="s">
        <v>418</v>
      </c>
      <c r="R13" s="101">
        <v>707</v>
      </c>
      <c r="S13" s="102">
        <v>0.37623800000000002</v>
      </c>
    </row>
    <row r="14" spans="1:19" ht="15.75" thickBot="1" x14ac:dyDescent="0.3">
      <c r="A14" s="57" t="s">
        <v>309</v>
      </c>
      <c r="B14" s="57" t="s">
        <v>311</v>
      </c>
      <c r="C14" s="57" t="s">
        <v>328</v>
      </c>
      <c r="D14" s="58" t="s">
        <v>311</v>
      </c>
      <c r="E14" s="57" t="s">
        <v>328</v>
      </c>
      <c r="F14" s="57" t="s">
        <v>311</v>
      </c>
      <c r="G14" s="107">
        <v>5716</v>
      </c>
      <c r="H14" s="108">
        <v>0.54391199999999995</v>
      </c>
      <c r="I14" s="109" t="s">
        <v>405</v>
      </c>
      <c r="J14" s="4"/>
      <c r="K14" s="4"/>
      <c r="L14" s="54" t="s">
        <v>309</v>
      </c>
      <c r="M14" s="54" t="s">
        <v>284</v>
      </c>
      <c r="N14" s="54" t="s">
        <v>425</v>
      </c>
      <c r="O14" s="54" t="s">
        <v>468</v>
      </c>
      <c r="P14" s="54" t="s">
        <v>261</v>
      </c>
      <c r="Q14" s="54" t="s">
        <v>418</v>
      </c>
      <c r="R14" s="104">
        <v>102295</v>
      </c>
      <c r="S14" s="105">
        <v>0.705372</v>
      </c>
    </row>
    <row r="15" spans="1:19" x14ac:dyDescent="0.25">
      <c r="A15" s="4" t="s">
        <v>309</v>
      </c>
      <c r="B15" s="4" t="s">
        <v>311</v>
      </c>
      <c r="C15" s="4" t="s">
        <v>329</v>
      </c>
      <c r="D15" s="6" t="s">
        <v>312</v>
      </c>
      <c r="E15" s="4" t="s">
        <v>329</v>
      </c>
      <c r="F15" s="4" t="s">
        <v>312</v>
      </c>
      <c r="G15" s="89">
        <v>962</v>
      </c>
      <c r="H15" s="90">
        <v>0.643451</v>
      </c>
      <c r="I15" s="90">
        <v>0.64254</v>
      </c>
      <c r="J15" s="4"/>
      <c r="K15" s="4"/>
      <c r="L15" s="54" t="s">
        <v>309</v>
      </c>
      <c r="M15" s="54" t="s">
        <v>284</v>
      </c>
      <c r="N15" s="54" t="s">
        <v>425</v>
      </c>
      <c r="O15" s="54" t="s">
        <v>468</v>
      </c>
      <c r="P15" s="54" t="s">
        <v>262</v>
      </c>
      <c r="Q15" s="54" t="s">
        <v>418</v>
      </c>
      <c r="R15" s="104">
        <v>675</v>
      </c>
      <c r="S15" s="105">
        <v>0.38814799999999999</v>
      </c>
    </row>
    <row r="16" spans="1:19" x14ac:dyDescent="0.25">
      <c r="A16" s="4" t="s">
        <v>309</v>
      </c>
      <c r="B16" s="4" t="s">
        <v>311</v>
      </c>
      <c r="C16" s="4" t="s">
        <v>330</v>
      </c>
      <c r="D16" s="6" t="s">
        <v>313</v>
      </c>
      <c r="E16" s="4" t="s">
        <v>330</v>
      </c>
      <c r="F16" s="4" t="s">
        <v>313</v>
      </c>
      <c r="G16" s="89">
        <v>1628</v>
      </c>
      <c r="H16" s="90">
        <v>0.60073699999999997</v>
      </c>
      <c r="I16" s="90">
        <v>0.59891000000000005</v>
      </c>
      <c r="J16" s="4"/>
      <c r="K16" s="4"/>
      <c r="L16" s="54" t="s">
        <v>309</v>
      </c>
      <c r="M16" s="54" t="s">
        <v>311</v>
      </c>
      <c r="N16" s="54" t="s">
        <v>425</v>
      </c>
      <c r="O16" s="54" t="s">
        <v>468</v>
      </c>
      <c r="P16" s="54" t="s">
        <v>261</v>
      </c>
      <c r="Q16" s="54" t="s">
        <v>418</v>
      </c>
      <c r="R16" s="104">
        <v>5716</v>
      </c>
      <c r="S16" s="105">
        <v>0.54391199999999995</v>
      </c>
    </row>
    <row r="17" spans="1:19" ht="15.75" thickBot="1" x14ac:dyDescent="0.3">
      <c r="A17" s="4" t="s">
        <v>309</v>
      </c>
      <c r="B17" s="4" t="s">
        <v>311</v>
      </c>
      <c r="C17" s="4" t="s">
        <v>331</v>
      </c>
      <c r="D17" s="6" t="s">
        <v>314</v>
      </c>
      <c r="E17" s="4" t="s">
        <v>331</v>
      </c>
      <c r="F17" s="4" t="s">
        <v>314</v>
      </c>
      <c r="G17" s="89">
        <v>758</v>
      </c>
      <c r="H17" s="90">
        <v>0.62928799999999996</v>
      </c>
      <c r="I17" s="90">
        <v>0.62794000000000005</v>
      </c>
      <c r="J17" s="4"/>
      <c r="K17" s="4"/>
      <c r="L17" s="57" t="s">
        <v>309</v>
      </c>
      <c r="M17" s="57" t="s">
        <v>311</v>
      </c>
      <c r="N17" s="57" t="s">
        <v>425</v>
      </c>
      <c r="O17" s="57" t="s">
        <v>468</v>
      </c>
      <c r="P17" s="57" t="s">
        <v>262</v>
      </c>
      <c r="Q17" s="57" t="s">
        <v>418</v>
      </c>
      <c r="R17" s="107">
        <v>32</v>
      </c>
      <c r="S17" s="108">
        <v>0.125</v>
      </c>
    </row>
    <row r="18" spans="1:19" x14ac:dyDescent="0.25">
      <c r="A18" s="4" t="s">
        <v>309</v>
      </c>
      <c r="B18" s="4" t="s">
        <v>311</v>
      </c>
      <c r="C18" s="4" t="s">
        <v>332</v>
      </c>
      <c r="D18" s="6" t="s">
        <v>315</v>
      </c>
      <c r="E18" s="4" t="s">
        <v>332</v>
      </c>
      <c r="F18" s="4" t="s">
        <v>315</v>
      </c>
      <c r="G18" s="89">
        <v>959</v>
      </c>
      <c r="H18" s="90">
        <v>0.57977100000000004</v>
      </c>
      <c r="I18" s="90">
        <v>0.56933999999999996</v>
      </c>
      <c r="J18" s="4"/>
      <c r="K18" s="4"/>
      <c r="L18" s="4"/>
      <c r="M18" s="4"/>
      <c r="N18" s="34"/>
      <c r="O18" s="34"/>
      <c r="P18" s="93"/>
      <c r="Q18" s="94"/>
      <c r="R18" s="4"/>
      <c r="S18" s="4"/>
    </row>
    <row r="19" spans="1:19" x14ac:dyDescent="0.25">
      <c r="A19" s="4" t="s">
        <v>309</v>
      </c>
      <c r="B19" s="4" t="s">
        <v>311</v>
      </c>
      <c r="C19" s="4" t="s">
        <v>333</v>
      </c>
      <c r="D19" s="6" t="s">
        <v>316</v>
      </c>
      <c r="E19" s="4" t="s">
        <v>333</v>
      </c>
      <c r="F19" s="4" t="s">
        <v>316</v>
      </c>
      <c r="G19" s="89">
        <v>843</v>
      </c>
      <c r="H19" s="90">
        <v>0.32740200000000003</v>
      </c>
      <c r="I19" s="90">
        <v>0.33509</v>
      </c>
      <c r="J19" s="4"/>
      <c r="K19" s="4"/>
      <c r="L19" s="4"/>
      <c r="M19" s="4"/>
      <c r="N19" s="4"/>
      <c r="O19" s="4"/>
      <c r="P19" s="89"/>
      <c r="Q19" s="90"/>
      <c r="R19" s="4"/>
      <c r="S19" s="4"/>
    </row>
    <row r="20" spans="1:19" ht="30.75" thickBot="1" x14ac:dyDescent="0.3">
      <c r="A20" s="46" t="s">
        <v>309</v>
      </c>
      <c r="B20" s="46" t="s">
        <v>311</v>
      </c>
      <c r="C20" s="46" t="s">
        <v>334</v>
      </c>
      <c r="D20" s="47" t="s">
        <v>317</v>
      </c>
      <c r="E20" s="46" t="s">
        <v>334</v>
      </c>
      <c r="F20" s="46" t="s">
        <v>317</v>
      </c>
      <c r="G20" s="91">
        <v>566</v>
      </c>
      <c r="H20" s="92">
        <v>0.358657</v>
      </c>
      <c r="I20" s="92">
        <v>0.35843000000000003</v>
      </c>
      <c r="J20" s="4"/>
      <c r="K20" s="4"/>
      <c r="L20" s="48" t="s">
        <v>880</v>
      </c>
      <c r="M20" s="48" t="s">
        <v>304</v>
      </c>
      <c r="N20" s="48" t="s">
        <v>319</v>
      </c>
      <c r="O20" s="48" t="s">
        <v>465</v>
      </c>
      <c r="P20" s="48" t="s">
        <v>360</v>
      </c>
      <c r="Q20" s="48" t="s">
        <v>361</v>
      </c>
      <c r="R20" s="48" t="s">
        <v>324</v>
      </c>
      <c r="S20" s="48" t="s">
        <v>453</v>
      </c>
    </row>
    <row r="21" spans="1:19" x14ac:dyDescent="0.25">
      <c r="A21" s="4" t="s">
        <v>309</v>
      </c>
      <c r="B21" s="4" t="s">
        <v>284</v>
      </c>
      <c r="C21" s="4" t="s">
        <v>335</v>
      </c>
      <c r="D21" s="6" t="s">
        <v>252</v>
      </c>
      <c r="E21" s="34" t="s">
        <v>335</v>
      </c>
      <c r="F21" s="34" t="s">
        <v>252</v>
      </c>
      <c r="G21" s="93">
        <v>5514</v>
      </c>
      <c r="H21" s="94">
        <v>0.73268</v>
      </c>
      <c r="I21" s="94">
        <v>0.73104000000000002</v>
      </c>
      <c r="J21" s="4"/>
      <c r="K21" s="4"/>
      <c r="L21" s="75" t="s">
        <v>309</v>
      </c>
      <c r="M21" s="75" t="s">
        <v>299</v>
      </c>
      <c r="N21" s="75" t="s">
        <v>425</v>
      </c>
      <c r="O21" s="75" t="s">
        <v>468</v>
      </c>
      <c r="P21" s="75" t="s">
        <v>261</v>
      </c>
      <c r="Q21" s="75" t="s">
        <v>389</v>
      </c>
      <c r="R21" s="121">
        <v>19803</v>
      </c>
      <c r="S21" s="122">
        <v>0.72292100000000004</v>
      </c>
    </row>
    <row r="22" spans="1:19" x14ac:dyDescent="0.25">
      <c r="A22" s="4" t="s">
        <v>309</v>
      </c>
      <c r="B22" s="4" t="s">
        <v>284</v>
      </c>
      <c r="C22" s="4" t="s">
        <v>335</v>
      </c>
      <c r="D22" s="6" t="s">
        <v>252</v>
      </c>
      <c r="E22" s="4" t="s">
        <v>42</v>
      </c>
      <c r="F22" s="4" t="s">
        <v>228</v>
      </c>
      <c r="G22" s="89">
        <v>440</v>
      </c>
      <c r="H22" s="90">
        <v>0.729545</v>
      </c>
      <c r="I22" s="90">
        <v>0.71231999999999995</v>
      </c>
      <c r="J22" s="4"/>
      <c r="K22" s="4"/>
      <c r="L22" s="75" t="s">
        <v>309</v>
      </c>
      <c r="M22" s="75" t="s">
        <v>299</v>
      </c>
      <c r="N22" s="75" t="s">
        <v>425</v>
      </c>
      <c r="O22" s="75" t="s">
        <v>468</v>
      </c>
      <c r="P22" s="75" t="s">
        <v>261</v>
      </c>
      <c r="Q22" s="75" t="s">
        <v>390</v>
      </c>
      <c r="R22" s="121">
        <v>59623</v>
      </c>
      <c r="S22" s="122">
        <v>0.73887599999999998</v>
      </c>
    </row>
    <row r="23" spans="1:19" x14ac:dyDescent="0.25">
      <c r="A23" s="4" t="s">
        <v>309</v>
      </c>
      <c r="B23" s="4" t="s">
        <v>284</v>
      </c>
      <c r="C23" s="4" t="s">
        <v>335</v>
      </c>
      <c r="D23" s="6" t="s">
        <v>252</v>
      </c>
      <c r="E23" s="4" t="s">
        <v>53</v>
      </c>
      <c r="F23" s="4" t="s">
        <v>54</v>
      </c>
      <c r="G23" s="89">
        <v>712</v>
      </c>
      <c r="H23" s="90">
        <v>0.67134799999999994</v>
      </c>
      <c r="I23" s="90">
        <v>0.68035999999999996</v>
      </c>
      <c r="J23" s="4"/>
      <c r="K23" s="4"/>
      <c r="L23" s="75" t="s">
        <v>309</v>
      </c>
      <c r="M23" s="75" t="s">
        <v>299</v>
      </c>
      <c r="N23" s="75" t="s">
        <v>425</v>
      </c>
      <c r="O23" s="75" t="s">
        <v>468</v>
      </c>
      <c r="P23" s="75" t="s">
        <v>261</v>
      </c>
      <c r="Q23" s="75" t="s">
        <v>259</v>
      </c>
      <c r="R23" s="121">
        <v>20592</v>
      </c>
      <c r="S23" s="122">
        <v>0.63388699999999998</v>
      </c>
    </row>
    <row r="24" spans="1:19" ht="15.75" thickBot="1" x14ac:dyDescent="0.3">
      <c r="A24" s="4" t="s">
        <v>309</v>
      </c>
      <c r="B24" s="4" t="s">
        <v>284</v>
      </c>
      <c r="C24" s="4" t="s">
        <v>335</v>
      </c>
      <c r="D24" s="6" t="s">
        <v>252</v>
      </c>
      <c r="E24" s="4" t="s">
        <v>100</v>
      </c>
      <c r="F24" s="4" t="s">
        <v>101</v>
      </c>
      <c r="G24" s="89">
        <v>1711</v>
      </c>
      <c r="H24" s="90">
        <v>0.75686699999999996</v>
      </c>
      <c r="I24" s="90">
        <v>0.75494000000000006</v>
      </c>
      <c r="J24" s="4"/>
      <c r="K24" s="4"/>
      <c r="L24" s="50" t="s">
        <v>309</v>
      </c>
      <c r="M24" s="50" t="s">
        <v>299</v>
      </c>
      <c r="N24" s="50" t="s">
        <v>425</v>
      </c>
      <c r="O24" s="50" t="s">
        <v>468</v>
      </c>
      <c r="P24" s="50" t="s">
        <v>261</v>
      </c>
      <c r="Q24" s="50" t="s">
        <v>260</v>
      </c>
      <c r="R24" s="101">
        <v>7993</v>
      </c>
      <c r="S24" s="102">
        <v>0.48067100000000001</v>
      </c>
    </row>
    <row r="25" spans="1:19" x14ac:dyDescent="0.25">
      <c r="A25" s="4" t="s">
        <v>309</v>
      </c>
      <c r="B25" s="4" t="s">
        <v>284</v>
      </c>
      <c r="C25" s="4" t="s">
        <v>335</v>
      </c>
      <c r="D25" s="6" t="s">
        <v>252</v>
      </c>
      <c r="E25" s="4" t="s">
        <v>110</v>
      </c>
      <c r="F25" s="4" t="s">
        <v>111</v>
      </c>
      <c r="G25" s="89">
        <v>536</v>
      </c>
      <c r="H25" s="90">
        <v>0.77798500000000004</v>
      </c>
      <c r="I25" s="90">
        <v>0.77812000000000003</v>
      </c>
      <c r="J25" s="4"/>
      <c r="K25" s="4"/>
      <c r="L25" s="54" t="s">
        <v>309</v>
      </c>
      <c r="M25" s="54" t="s">
        <v>284</v>
      </c>
      <c r="N25" s="54" t="s">
        <v>425</v>
      </c>
      <c r="O25" s="54" t="s">
        <v>468</v>
      </c>
      <c r="P25" s="54" t="s">
        <v>261</v>
      </c>
      <c r="Q25" s="54" t="s">
        <v>389</v>
      </c>
      <c r="R25" s="104">
        <v>18940</v>
      </c>
      <c r="S25" s="105">
        <v>0.73268200000000006</v>
      </c>
    </row>
    <row r="26" spans="1:19" x14ac:dyDescent="0.25">
      <c r="A26" s="4" t="s">
        <v>309</v>
      </c>
      <c r="B26" s="4" t="s">
        <v>284</v>
      </c>
      <c r="C26" s="4" t="s">
        <v>335</v>
      </c>
      <c r="D26" s="6" t="s">
        <v>252</v>
      </c>
      <c r="E26" s="4" t="s">
        <v>112</v>
      </c>
      <c r="F26" s="4" t="s">
        <v>113</v>
      </c>
      <c r="G26" s="89">
        <v>633</v>
      </c>
      <c r="H26" s="90">
        <v>0.68562400000000001</v>
      </c>
      <c r="I26" s="90">
        <v>0.67291999999999996</v>
      </c>
      <c r="J26" s="4"/>
      <c r="K26" s="4"/>
      <c r="L26" s="54" t="s">
        <v>309</v>
      </c>
      <c r="M26" s="54" t="s">
        <v>284</v>
      </c>
      <c r="N26" s="54" t="s">
        <v>425</v>
      </c>
      <c r="O26" s="54" t="s">
        <v>468</v>
      </c>
      <c r="P26" s="54" t="s">
        <v>261</v>
      </c>
      <c r="Q26" s="54" t="s">
        <v>390</v>
      </c>
      <c r="R26" s="104">
        <v>56401</v>
      </c>
      <c r="S26" s="105">
        <v>0.74826700000000002</v>
      </c>
    </row>
    <row r="27" spans="1:19" x14ac:dyDescent="0.25">
      <c r="A27" s="4" t="s">
        <v>309</v>
      </c>
      <c r="B27" s="4" t="s">
        <v>284</v>
      </c>
      <c r="C27" s="4" t="s">
        <v>335</v>
      </c>
      <c r="D27" s="6" t="s">
        <v>252</v>
      </c>
      <c r="E27" s="4" t="s">
        <v>209</v>
      </c>
      <c r="F27" s="4" t="s">
        <v>210</v>
      </c>
      <c r="G27" s="89">
        <v>733</v>
      </c>
      <c r="H27" s="90">
        <v>0.77080499999999996</v>
      </c>
      <c r="I27" s="90">
        <v>0.78378000000000003</v>
      </c>
      <c r="J27" s="4"/>
      <c r="K27" s="4"/>
      <c r="L27" s="54" t="s">
        <v>309</v>
      </c>
      <c r="M27" s="54" t="s">
        <v>284</v>
      </c>
      <c r="N27" s="54" t="s">
        <v>425</v>
      </c>
      <c r="O27" s="54" t="s">
        <v>468</v>
      </c>
      <c r="P27" s="54" t="s">
        <v>261</v>
      </c>
      <c r="Q27" s="54" t="s">
        <v>259</v>
      </c>
      <c r="R27" s="104">
        <v>19379</v>
      </c>
      <c r="S27" s="105">
        <v>0.64064200000000004</v>
      </c>
    </row>
    <row r="28" spans="1:19" x14ac:dyDescent="0.25">
      <c r="A28" s="4" t="s">
        <v>309</v>
      </c>
      <c r="B28" s="4" t="s">
        <v>284</v>
      </c>
      <c r="C28" s="4" t="s">
        <v>335</v>
      </c>
      <c r="D28" s="6" t="s">
        <v>252</v>
      </c>
      <c r="E28" s="4" t="s">
        <v>217</v>
      </c>
      <c r="F28" s="4" t="s">
        <v>218</v>
      </c>
      <c r="G28" s="89">
        <v>749</v>
      </c>
      <c r="H28" s="90">
        <v>0.70760999999999996</v>
      </c>
      <c r="I28" s="90">
        <v>0.70103000000000004</v>
      </c>
      <c r="J28" s="4"/>
      <c r="K28" s="4"/>
      <c r="L28" s="54" t="s">
        <v>309</v>
      </c>
      <c r="M28" s="54" t="s">
        <v>284</v>
      </c>
      <c r="N28" s="54" t="s">
        <v>425</v>
      </c>
      <c r="O28" s="54" t="s">
        <v>468</v>
      </c>
      <c r="P28" s="54" t="s">
        <v>261</v>
      </c>
      <c r="Q28" s="54" t="s">
        <v>260</v>
      </c>
      <c r="R28" s="104">
        <v>7575</v>
      </c>
      <c r="S28" s="105">
        <v>0.48330000000000001</v>
      </c>
    </row>
    <row r="29" spans="1:19" x14ac:dyDescent="0.25">
      <c r="A29" s="4" t="s">
        <v>309</v>
      </c>
      <c r="B29" s="4" t="s">
        <v>284</v>
      </c>
      <c r="C29" s="4" t="s">
        <v>339</v>
      </c>
      <c r="D29" s="6" t="s">
        <v>246</v>
      </c>
      <c r="E29" s="34" t="s">
        <v>339</v>
      </c>
      <c r="F29" s="34" t="s">
        <v>246</v>
      </c>
      <c r="G29" s="93">
        <v>7972</v>
      </c>
      <c r="H29" s="94">
        <v>0.75815399999999999</v>
      </c>
      <c r="I29" s="94">
        <v>0.75014999999999998</v>
      </c>
      <c r="J29" s="4"/>
      <c r="K29" s="4"/>
      <c r="L29" s="54" t="s">
        <v>309</v>
      </c>
      <c r="M29" s="54" t="s">
        <v>311</v>
      </c>
      <c r="N29" s="54" t="s">
        <v>425</v>
      </c>
      <c r="O29" s="54" t="s">
        <v>468</v>
      </c>
      <c r="P29" s="54" t="s">
        <v>261</v>
      </c>
      <c r="Q29" s="54" t="s">
        <v>389</v>
      </c>
      <c r="R29" s="104">
        <v>863</v>
      </c>
      <c r="S29" s="105">
        <v>0.508691</v>
      </c>
    </row>
    <row r="30" spans="1:19" x14ac:dyDescent="0.25">
      <c r="A30" s="4" t="s">
        <v>309</v>
      </c>
      <c r="B30" s="4" t="s">
        <v>284</v>
      </c>
      <c r="C30" s="4" t="s">
        <v>339</v>
      </c>
      <c r="D30" s="6" t="s">
        <v>246</v>
      </c>
      <c r="E30" s="4" t="s">
        <v>88</v>
      </c>
      <c r="F30" s="4" t="s">
        <v>89</v>
      </c>
      <c r="G30" s="89">
        <v>622</v>
      </c>
      <c r="H30" s="90">
        <v>0.66559500000000005</v>
      </c>
      <c r="I30" s="90">
        <v>0.65769</v>
      </c>
      <c r="J30" s="4"/>
      <c r="K30" s="4"/>
      <c r="L30" s="54" t="s">
        <v>309</v>
      </c>
      <c r="M30" s="54" t="s">
        <v>311</v>
      </c>
      <c r="N30" s="54" t="s">
        <v>425</v>
      </c>
      <c r="O30" s="54" t="s">
        <v>468</v>
      </c>
      <c r="P30" s="54" t="s">
        <v>261</v>
      </c>
      <c r="Q30" s="54" t="s">
        <v>390</v>
      </c>
      <c r="R30" s="104">
        <v>3222</v>
      </c>
      <c r="S30" s="105">
        <v>0.574488</v>
      </c>
    </row>
    <row r="31" spans="1:19" x14ac:dyDescent="0.25">
      <c r="A31" s="4" t="s">
        <v>309</v>
      </c>
      <c r="B31" s="4" t="s">
        <v>284</v>
      </c>
      <c r="C31" s="4" t="s">
        <v>339</v>
      </c>
      <c r="D31" s="6" t="s">
        <v>246</v>
      </c>
      <c r="E31" s="4" t="s">
        <v>132</v>
      </c>
      <c r="F31" s="4" t="s">
        <v>133</v>
      </c>
      <c r="G31" s="89">
        <v>683</v>
      </c>
      <c r="H31" s="90">
        <v>0.73352899999999999</v>
      </c>
      <c r="I31" s="90">
        <v>0.73138000000000003</v>
      </c>
      <c r="J31" s="4"/>
      <c r="K31" s="4"/>
      <c r="L31" s="54" t="s">
        <v>309</v>
      </c>
      <c r="M31" s="54" t="s">
        <v>311</v>
      </c>
      <c r="N31" s="54" t="s">
        <v>425</v>
      </c>
      <c r="O31" s="54" t="s">
        <v>468</v>
      </c>
      <c r="P31" s="54" t="s">
        <v>261</v>
      </c>
      <c r="Q31" s="54" t="s">
        <v>259</v>
      </c>
      <c r="R31" s="104">
        <v>1213</v>
      </c>
      <c r="S31" s="105">
        <v>0.52596900000000002</v>
      </c>
    </row>
    <row r="32" spans="1:19" ht="15.75" thickBot="1" x14ac:dyDescent="0.3">
      <c r="A32" s="4" t="s">
        <v>309</v>
      </c>
      <c r="B32" s="4" t="s">
        <v>284</v>
      </c>
      <c r="C32" s="4" t="s">
        <v>339</v>
      </c>
      <c r="D32" s="6" t="s">
        <v>246</v>
      </c>
      <c r="E32" s="4" t="s">
        <v>138</v>
      </c>
      <c r="F32" s="4" t="s">
        <v>139</v>
      </c>
      <c r="G32" s="89">
        <v>1482</v>
      </c>
      <c r="H32" s="90">
        <v>0.77260499999999999</v>
      </c>
      <c r="I32" s="90">
        <v>0.76178000000000001</v>
      </c>
      <c r="J32" s="4"/>
      <c r="K32" s="4"/>
      <c r="L32" s="57" t="s">
        <v>309</v>
      </c>
      <c r="M32" s="57" t="s">
        <v>311</v>
      </c>
      <c r="N32" s="57" t="s">
        <v>425</v>
      </c>
      <c r="O32" s="57" t="s">
        <v>468</v>
      </c>
      <c r="P32" s="57" t="s">
        <v>261</v>
      </c>
      <c r="Q32" s="57" t="s">
        <v>260</v>
      </c>
      <c r="R32" s="107">
        <v>418</v>
      </c>
      <c r="S32" s="108">
        <v>0.43301400000000001</v>
      </c>
    </row>
    <row r="33" spans="1:19" x14ac:dyDescent="0.25">
      <c r="A33" s="4" t="s">
        <v>309</v>
      </c>
      <c r="B33" s="4" t="s">
        <v>284</v>
      </c>
      <c r="C33" s="4" t="s">
        <v>339</v>
      </c>
      <c r="D33" s="6" t="s">
        <v>246</v>
      </c>
      <c r="E33" s="4" t="s">
        <v>162</v>
      </c>
      <c r="F33" s="4" t="s">
        <v>163</v>
      </c>
      <c r="G33" s="89">
        <v>607</v>
      </c>
      <c r="H33" s="90">
        <v>0.76441499999999996</v>
      </c>
      <c r="I33" s="90">
        <v>0.74722</v>
      </c>
      <c r="J33" s="4"/>
      <c r="K33" s="4"/>
      <c r="L33" s="4"/>
      <c r="M33" s="4"/>
      <c r="N33" s="4"/>
      <c r="O33" s="4"/>
      <c r="P33" s="4"/>
      <c r="Q33" s="4"/>
      <c r="R33" s="4"/>
      <c r="S33" s="4"/>
    </row>
    <row r="34" spans="1:19" x14ac:dyDescent="0.25">
      <c r="A34" s="4" t="s">
        <v>309</v>
      </c>
      <c r="B34" s="4" t="s">
        <v>284</v>
      </c>
      <c r="C34" s="4" t="s">
        <v>339</v>
      </c>
      <c r="D34" s="6" t="s">
        <v>246</v>
      </c>
      <c r="E34" s="4" t="s">
        <v>187</v>
      </c>
      <c r="F34" s="4" t="s">
        <v>188</v>
      </c>
      <c r="G34" s="89">
        <v>1070</v>
      </c>
      <c r="H34" s="90">
        <v>0.77476599999999995</v>
      </c>
      <c r="I34" s="90">
        <v>0.77307000000000003</v>
      </c>
      <c r="J34" s="4"/>
      <c r="K34" s="4"/>
      <c r="L34" s="4"/>
      <c r="M34" s="4"/>
      <c r="N34" s="4"/>
      <c r="O34" s="4"/>
      <c r="P34" s="4"/>
      <c r="Q34" s="4"/>
      <c r="R34" s="4"/>
      <c r="S34" s="4"/>
    </row>
    <row r="35" spans="1:19" ht="30.75" thickBot="1" x14ac:dyDescent="0.3">
      <c r="A35" s="4" t="s">
        <v>309</v>
      </c>
      <c r="B35" s="4" t="s">
        <v>284</v>
      </c>
      <c r="C35" s="4" t="s">
        <v>339</v>
      </c>
      <c r="D35" s="6" t="s">
        <v>246</v>
      </c>
      <c r="E35" s="4" t="s">
        <v>199</v>
      </c>
      <c r="F35" s="4" t="s">
        <v>239</v>
      </c>
      <c r="G35" s="89">
        <v>1690</v>
      </c>
      <c r="H35" s="90">
        <v>0.75266299999999997</v>
      </c>
      <c r="I35" s="90">
        <v>0.74141999999999997</v>
      </c>
      <c r="J35" s="4"/>
      <c r="K35" s="4"/>
      <c r="L35" s="48" t="s">
        <v>880</v>
      </c>
      <c r="M35" s="48" t="s">
        <v>304</v>
      </c>
      <c r="N35" s="48" t="s">
        <v>319</v>
      </c>
      <c r="O35" s="48" t="s">
        <v>465</v>
      </c>
      <c r="P35" s="48" t="s">
        <v>360</v>
      </c>
      <c r="Q35" s="48" t="s">
        <v>361</v>
      </c>
      <c r="R35" s="48" t="s">
        <v>324</v>
      </c>
      <c r="S35" s="48" t="s">
        <v>453</v>
      </c>
    </row>
    <row r="36" spans="1:19" x14ac:dyDescent="0.25">
      <c r="A36" s="4" t="s">
        <v>309</v>
      </c>
      <c r="B36" s="4" t="s">
        <v>284</v>
      </c>
      <c r="C36" s="4" t="s">
        <v>339</v>
      </c>
      <c r="D36" s="6" t="s">
        <v>246</v>
      </c>
      <c r="E36" s="4" t="s">
        <v>200</v>
      </c>
      <c r="F36" s="4" t="s">
        <v>240</v>
      </c>
      <c r="G36" s="89">
        <v>1818</v>
      </c>
      <c r="H36" s="90">
        <v>0.780528</v>
      </c>
      <c r="I36" s="90">
        <v>0.77517999999999998</v>
      </c>
      <c r="J36" s="4"/>
      <c r="K36" s="4"/>
      <c r="L36" s="114" t="s">
        <v>309</v>
      </c>
      <c r="M36" s="114" t="s">
        <v>299</v>
      </c>
      <c r="N36" s="114" t="s">
        <v>425</v>
      </c>
      <c r="O36" s="114" t="s">
        <v>466</v>
      </c>
      <c r="P36" s="114" t="s">
        <v>261</v>
      </c>
      <c r="Q36" s="114" t="s">
        <v>418</v>
      </c>
      <c r="R36" s="123">
        <v>77567</v>
      </c>
      <c r="S36" s="124">
        <v>0.80674800000000002</v>
      </c>
    </row>
    <row r="37" spans="1:19" x14ac:dyDescent="0.25">
      <c r="A37" s="4" t="s">
        <v>309</v>
      </c>
      <c r="B37" s="4" t="s">
        <v>284</v>
      </c>
      <c r="C37" s="4" t="s">
        <v>340</v>
      </c>
      <c r="D37" s="6" t="s">
        <v>341</v>
      </c>
      <c r="E37" s="34" t="s">
        <v>340</v>
      </c>
      <c r="F37" s="34" t="s">
        <v>341</v>
      </c>
      <c r="G37" s="93">
        <v>12645</v>
      </c>
      <c r="H37" s="94">
        <v>0.708897</v>
      </c>
      <c r="I37" s="94">
        <v>0.70216999999999996</v>
      </c>
      <c r="J37" s="4"/>
      <c r="K37" s="4"/>
      <c r="L37" s="75" t="s">
        <v>309</v>
      </c>
      <c r="M37" s="75" t="s">
        <v>299</v>
      </c>
      <c r="N37" s="75" t="s">
        <v>424</v>
      </c>
      <c r="O37" s="75" t="s">
        <v>466</v>
      </c>
      <c r="P37" s="75" t="s">
        <v>261</v>
      </c>
      <c r="Q37" s="75" t="s">
        <v>418</v>
      </c>
      <c r="R37" s="121">
        <v>9554</v>
      </c>
      <c r="S37" s="122">
        <v>0.56311500000000003</v>
      </c>
    </row>
    <row r="38" spans="1:19" x14ac:dyDescent="0.25">
      <c r="A38" s="4" t="s">
        <v>309</v>
      </c>
      <c r="B38" s="4" t="s">
        <v>284</v>
      </c>
      <c r="C38" s="4" t="s">
        <v>340</v>
      </c>
      <c r="D38" s="6" t="s">
        <v>341</v>
      </c>
      <c r="E38" s="4" t="s">
        <v>24</v>
      </c>
      <c r="F38" s="4" t="s">
        <v>25</v>
      </c>
      <c r="G38" s="89">
        <v>1468</v>
      </c>
      <c r="H38" s="90">
        <v>0.70980900000000002</v>
      </c>
      <c r="I38" s="90">
        <v>0.70796000000000003</v>
      </c>
      <c r="J38" s="4"/>
      <c r="K38" s="4"/>
      <c r="L38" s="75" t="s">
        <v>309</v>
      </c>
      <c r="M38" s="75" t="s">
        <v>299</v>
      </c>
      <c r="N38" s="75" t="s">
        <v>426</v>
      </c>
      <c r="O38" s="75" t="s">
        <v>466</v>
      </c>
      <c r="P38" s="75" t="s">
        <v>261</v>
      </c>
      <c r="Q38" s="75" t="s">
        <v>418</v>
      </c>
      <c r="R38" s="121">
        <v>68013</v>
      </c>
      <c r="S38" s="122">
        <v>0.84097200000000005</v>
      </c>
    </row>
    <row r="39" spans="1:19" x14ac:dyDescent="0.25">
      <c r="A39" s="4" t="s">
        <v>309</v>
      </c>
      <c r="B39" s="4" t="s">
        <v>284</v>
      </c>
      <c r="C39" s="4" t="s">
        <v>340</v>
      </c>
      <c r="D39" s="6" t="s">
        <v>341</v>
      </c>
      <c r="E39" s="4" t="s">
        <v>36</v>
      </c>
      <c r="F39" s="4" t="s">
        <v>37</v>
      </c>
      <c r="G39" s="89">
        <v>1117</v>
      </c>
      <c r="H39" s="90">
        <v>0.71530899999999997</v>
      </c>
      <c r="I39" s="90">
        <v>0.69581000000000004</v>
      </c>
      <c r="J39" s="4"/>
      <c r="K39" s="4"/>
      <c r="L39" s="114" t="s">
        <v>309</v>
      </c>
      <c r="M39" s="114" t="s">
        <v>299</v>
      </c>
      <c r="N39" s="114" t="s">
        <v>425</v>
      </c>
      <c r="O39" s="114" t="s">
        <v>467</v>
      </c>
      <c r="P39" s="114" t="s">
        <v>261</v>
      </c>
      <c r="Q39" s="114" t="s">
        <v>418</v>
      </c>
      <c r="R39" s="123">
        <v>30444</v>
      </c>
      <c r="S39" s="124">
        <v>0.416765</v>
      </c>
    </row>
    <row r="40" spans="1:19" x14ac:dyDescent="0.25">
      <c r="A40" s="4" t="s">
        <v>309</v>
      </c>
      <c r="B40" s="4" t="s">
        <v>284</v>
      </c>
      <c r="C40" s="4" t="s">
        <v>340</v>
      </c>
      <c r="D40" s="6" t="s">
        <v>341</v>
      </c>
      <c r="E40" s="4" t="s">
        <v>63</v>
      </c>
      <c r="F40" s="4" t="s">
        <v>64</v>
      </c>
      <c r="G40" s="89">
        <v>661</v>
      </c>
      <c r="H40" s="90">
        <v>0.70650500000000005</v>
      </c>
      <c r="I40" s="90">
        <v>0.71408000000000005</v>
      </c>
      <c r="J40" s="4"/>
      <c r="K40" s="4"/>
      <c r="L40" s="75" t="s">
        <v>309</v>
      </c>
      <c r="M40" s="75" t="s">
        <v>299</v>
      </c>
      <c r="N40" s="75" t="s">
        <v>424</v>
      </c>
      <c r="O40" s="75" t="s">
        <v>467</v>
      </c>
      <c r="P40" s="75" t="s">
        <v>261</v>
      </c>
      <c r="Q40" s="75" t="s">
        <v>418</v>
      </c>
      <c r="R40" s="121">
        <v>3078</v>
      </c>
      <c r="S40" s="122">
        <v>3.9635999999999998E-2</v>
      </c>
    </row>
    <row r="41" spans="1:19" ht="15.75" thickBot="1" x14ac:dyDescent="0.3">
      <c r="A41" s="4" t="s">
        <v>309</v>
      </c>
      <c r="B41" s="4" t="s">
        <v>284</v>
      </c>
      <c r="C41" s="4" t="s">
        <v>340</v>
      </c>
      <c r="D41" s="6" t="s">
        <v>341</v>
      </c>
      <c r="E41" s="4" t="s">
        <v>59</v>
      </c>
      <c r="F41" s="4" t="s">
        <v>60</v>
      </c>
      <c r="G41" s="89">
        <v>1600</v>
      </c>
      <c r="H41" s="90">
        <v>0.77124999999999999</v>
      </c>
      <c r="I41" s="90">
        <v>0.76897000000000004</v>
      </c>
      <c r="J41" s="4"/>
      <c r="K41" s="4"/>
      <c r="L41" s="50" t="s">
        <v>309</v>
      </c>
      <c r="M41" s="50" t="s">
        <v>299</v>
      </c>
      <c r="N41" s="50" t="s">
        <v>426</v>
      </c>
      <c r="O41" s="50" t="s">
        <v>467</v>
      </c>
      <c r="P41" s="50" t="s">
        <v>261</v>
      </c>
      <c r="Q41" s="50" t="s">
        <v>418</v>
      </c>
      <c r="R41" s="101">
        <v>27366</v>
      </c>
      <c r="S41" s="102">
        <v>0.45918300000000001</v>
      </c>
    </row>
    <row r="42" spans="1:19" x14ac:dyDescent="0.25">
      <c r="A42" s="4" t="s">
        <v>309</v>
      </c>
      <c r="B42" s="4" t="s">
        <v>284</v>
      </c>
      <c r="C42" s="4" t="s">
        <v>340</v>
      </c>
      <c r="D42" s="6" t="s">
        <v>341</v>
      </c>
      <c r="E42" s="4" t="s">
        <v>86</v>
      </c>
      <c r="F42" s="4" t="s">
        <v>87</v>
      </c>
      <c r="G42" s="89">
        <v>527</v>
      </c>
      <c r="H42" s="90">
        <v>0.69639499999999999</v>
      </c>
      <c r="I42" s="90">
        <v>0.70374999999999999</v>
      </c>
      <c r="J42" s="4"/>
      <c r="K42" s="4"/>
      <c r="L42" s="4"/>
      <c r="M42" s="4"/>
      <c r="N42" s="4"/>
      <c r="O42" s="4"/>
      <c r="P42" s="4"/>
      <c r="Q42" s="4"/>
      <c r="R42" s="4"/>
      <c r="S42" s="4"/>
    </row>
    <row r="43" spans="1:19" x14ac:dyDescent="0.25">
      <c r="A43" s="4" t="s">
        <v>309</v>
      </c>
      <c r="B43" s="4" t="s">
        <v>284</v>
      </c>
      <c r="C43" s="4" t="s">
        <v>340</v>
      </c>
      <c r="D43" s="6" t="s">
        <v>341</v>
      </c>
      <c r="E43" s="4" t="s">
        <v>116</v>
      </c>
      <c r="F43" s="4" t="s">
        <v>117</v>
      </c>
      <c r="G43" s="89">
        <v>2135</v>
      </c>
      <c r="H43" s="90">
        <v>0.66744700000000001</v>
      </c>
      <c r="I43" s="90">
        <v>0.65952</v>
      </c>
      <c r="J43" s="4"/>
      <c r="K43" s="4"/>
      <c r="L43" s="4"/>
      <c r="M43" s="4"/>
      <c r="N43" s="4"/>
      <c r="O43" s="4"/>
      <c r="P43" s="4"/>
      <c r="Q43" s="4"/>
      <c r="R43" s="4"/>
      <c r="S43" s="4"/>
    </row>
    <row r="44" spans="1:19" x14ac:dyDescent="0.25">
      <c r="A44" s="4" t="s">
        <v>309</v>
      </c>
      <c r="B44" s="4" t="s">
        <v>284</v>
      </c>
      <c r="C44" s="4" t="s">
        <v>340</v>
      </c>
      <c r="D44" s="6" t="s">
        <v>341</v>
      </c>
      <c r="E44" s="4" t="s">
        <v>118</v>
      </c>
      <c r="F44" s="4" t="s">
        <v>119</v>
      </c>
      <c r="G44" s="89">
        <v>620</v>
      </c>
      <c r="H44" s="90">
        <v>0.57580600000000004</v>
      </c>
      <c r="I44" s="90">
        <v>0.57240000000000002</v>
      </c>
      <c r="J44" s="4"/>
      <c r="K44" s="4"/>
      <c r="L44" s="125"/>
      <c r="M44" s="4"/>
      <c r="N44" s="4"/>
      <c r="O44" s="4"/>
      <c r="P44" s="4"/>
      <c r="Q44" s="4"/>
      <c r="R44" s="4"/>
      <c r="S44" s="4"/>
    </row>
    <row r="45" spans="1:19" ht="30.75" thickBot="1" x14ac:dyDescent="0.3">
      <c r="A45" s="4" t="s">
        <v>309</v>
      </c>
      <c r="B45" s="4" t="s">
        <v>284</v>
      </c>
      <c r="C45" s="4" t="s">
        <v>340</v>
      </c>
      <c r="D45" s="6" t="s">
        <v>341</v>
      </c>
      <c r="E45" s="4" t="s">
        <v>120</v>
      </c>
      <c r="F45" s="4" t="s">
        <v>121</v>
      </c>
      <c r="G45" s="89">
        <v>1367</v>
      </c>
      <c r="H45" s="90">
        <v>0.74030700000000005</v>
      </c>
      <c r="I45" s="90">
        <v>0.72448999999999997</v>
      </c>
      <c r="J45" s="4"/>
      <c r="K45" s="4"/>
      <c r="L45" s="48" t="s">
        <v>880</v>
      </c>
      <c r="M45" s="48" t="s">
        <v>304</v>
      </c>
      <c r="N45" s="48" t="s">
        <v>319</v>
      </c>
      <c r="O45" s="48" t="s">
        <v>465</v>
      </c>
      <c r="P45" s="48" t="s">
        <v>360</v>
      </c>
      <c r="Q45" s="48" t="s">
        <v>361</v>
      </c>
      <c r="R45" s="48" t="s">
        <v>324</v>
      </c>
      <c r="S45" s="48" t="s">
        <v>453</v>
      </c>
    </row>
    <row r="46" spans="1:19" x14ac:dyDescent="0.25">
      <c r="A46" s="4" t="s">
        <v>309</v>
      </c>
      <c r="B46" s="4" t="s">
        <v>284</v>
      </c>
      <c r="C46" s="4" t="s">
        <v>340</v>
      </c>
      <c r="D46" s="6" t="s">
        <v>341</v>
      </c>
      <c r="E46" s="4" t="s">
        <v>130</v>
      </c>
      <c r="F46" s="4" t="s">
        <v>131</v>
      </c>
      <c r="G46" s="89">
        <v>825</v>
      </c>
      <c r="H46" s="90">
        <v>0.71515200000000001</v>
      </c>
      <c r="I46" s="90">
        <v>0.7</v>
      </c>
      <c r="J46" s="4"/>
      <c r="K46" s="4"/>
      <c r="L46" s="114" t="s">
        <v>309</v>
      </c>
      <c r="M46" s="114" t="s">
        <v>299</v>
      </c>
      <c r="N46" s="114" t="s">
        <v>425</v>
      </c>
      <c r="O46" s="114" t="s">
        <v>466</v>
      </c>
      <c r="P46" s="114" t="s">
        <v>261</v>
      </c>
      <c r="Q46" s="114" t="s">
        <v>418</v>
      </c>
      <c r="R46" s="123">
        <v>77567</v>
      </c>
      <c r="S46" s="124">
        <v>0.80674800000000002</v>
      </c>
    </row>
    <row r="47" spans="1:19" x14ac:dyDescent="0.25">
      <c r="A47" s="4" t="s">
        <v>309</v>
      </c>
      <c r="B47" s="4" t="s">
        <v>284</v>
      </c>
      <c r="C47" s="4" t="s">
        <v>340</v>
      </c>
      <c r="D47" s="6" t="s">
        <v>341</v>
      </c>
      <c r="E47" s="4" t="s">
        <v>179</v>
      </c>
      <c r="F47" s="4" t="s">
        <v>233</v>
      </c>
      <c r="G47" s="89">
        <v>631</v>
      </c>
      <c r="H47" s="90">
        <v>0.70206000000000002</v>
      </c>
      <c r="I47" s="90">
        <v>0.69203000000000003</v>
      </c>
      <c r="J47" s="4"/>
      <c r="K47" s="4"/>
      <c r="L47" s="75" t="s">
        <v>309</v>
      </c>
      <c r="M47" s="75" t="s">
        <v>299</v>
      </c>
      <c r="N47" s="75" t="s">
        <v>424</v>
      </c>
      <c r="O47" s="75" t="s">
        <v>466</v>
      </c>
      <c r="P47" s="75" t="s">
        <v>261</v>
      </c>
      <c r="Q47" s="75" t="s">
        <v>418</v>
      </c>
      <c r="R47" s="121">
        <v>9554</v>
      </c>
      <c r="S47" s="122">
        <v>0.56311500000000003</v>
      </c>
    </row>
    <row r="48" spans="1:19" ht="15.75" thickBot="1" x14ac:dyDescent="0.3">
      <c r="A48" s="4" t="s">
        <v>309</v>
      </c>
      <c r="B48" s="4" t="s">
        <v>284</v>
      </c>
      <c r="C48" s="4" t="s">
        <v>340</v>
      </c>
      <c r="D48" s="6" t="s">
        <v>341</v>
      </c>
      <c r="E48" s="4" t="s">
        <v>180</v>
      </c>
      <c r="F48" s="4" t="s">
        <v>234</v>
      </c>
      <c r="G48" s="89">
        <v>532</v>
      </c>
      <c r="H48" s="90">
        <v>0.72180500000000003</v>
      </c>
      <c r="I48" s="90">
        <v>0.72023000000000004</v>
      </c>
      <c r="J48" s="4"/>
      <c r="K48" s="4"/>
      <c r="L48" s="50" t="s">
        <v>309</v>
      </c>
      <c r="M48" s="50" t="s">
        <v>299</v>
      </c>
      <c r="N48" s="50" t="s">
        <v>426</v>
      </c>
      <c r="O48" s="50" t="s">
        <v>466</v>
      </c>
      <c r="P48" s="50" t="s">
        <v>261</v>
      </c>
      <c r="Q48" s="50" t="s">
        <v>418</v>
      </c>
      <c r="R48" s="101">
        <v>68013</v>
      </c>
      <c r="S48" s="102">
        <v>0.84097200000000005</v>
      </c>
    </row>
    <row r="49" spans="1:19" x14ac:dyDescent="0.25">
      <c r="A49" s="4" t="s">
        <v>309</v>
      </c>
      <c r="B49" s="4" t="s">
        <v>284</v>
      </c>
      <c r="C49" s="4" t="s">
        <v>340</v>
      </c>
      <c r="D49" s="6" t="s">
        <v>341</v>
      </c>
      <c r="E49" s="4" t="s">
        <v>211</v>
      </c>
      <c r="F49" s="4" t="s">
        <v>212</v>
      </c>
      <c r="G49" s="89">
        <v>575</v>
      </c>
      <c r="H49" s="90">
        <v>0.71130400000000005</v>
      </c>
      <c r="I49" s="90">
        <v>0.71675999999999995</v>
      </c>
      <c r="J49" s="4"/>
      <c r="K49" s="4"/>
      <c r="L49" s="118" t="s">
        <v>309</v>
      </c>
      <c r="M49" s="118" t="s">
        <v>284</v>
      </c>
      <c r="N49" s="118" t="s">
        <v>425</v>
      </c>
      <c r="O49" s="118" t="s">
        <v>466</v>
      </c>
      <c r="P49" s="118" t="s">
        <v>261</v>
      </c>
      <c r="Q49" s="118" t="s">
        <v>418</v>
      </c>
      <c r="R49" s="126">
        <v>73682</v>
      </c>
      <c r="S49" s="127">
        <v>0.81368600000000002</v>
      </c>
    </row>
    <row r="50" spans="1:19" x14ac:dyDescent="0.25">
      <c r="A50" s="4" t="s">
        <v>309</v>
      </c>
      <c r="B50" s="4" t="s">
        <v>284</v>
      </c>
      <c r="C50" s="4" t="s">
        <v>340</v>
      </c>
      <c r="D50" s="6" t="s">
        <v>341</v>
      </c>
      <c r="E50" s="4" t="s">
        <v>213</v>
      </c>
      <c r="F50" s="4" t="s">
        <v>214</v>
      </c>
      <c r="G50" s="89">
        <v>587</v>
      </c>
      <c r="H50" s="90">
        <v>0.74105600000000005</v>
      </c>
      <c r="I50" s="90">
        <v>0.72775999999999996</v>
      </c>
      <c r="J50" s="4"/>
      <c r="K50" s="4"/>
      <c r="L50" s="54" t="s">
        <v>309</v>
      </c>
      <c r="M50" s="54" t="s">
        <v>284</v>
      </c>
      <c r="N50" s="54" t="s">
        <v>424</v>
      </c>
      <c r="O50" s="54" t="s">
        <v>466</v>
      </c>
      <c r="P50" s="54" t="s">
        <v>261</v>
      </c>
      <c r="Q50" s="54" t="s">
        <v>418</v>
      </c>
      <c r="R50" s="104">
        <v>9119</v>
      </c>
      <c r="S50" s="105">
        <v>0.56563200000000002</v>
      </c>
    </row>
    <row r="51" spans="1:19" x14ac:dyDescent="0.25">
      <c r="A51" s="4" t="s">
        <v>309</v>
      </c>
      <c r="B51" s="4" t="s">
        <v>284</v>
      </c>
      <c r="C51" s="4" t="s">
        <v>342</v>
      </c>
      <c r="D51" s="6" t="s">
        <v>250</v>
      </c>
      <c r="E51" s="34" t="s">
        <v>342</v>
      </c>
      <c r="F51" s="34" t="s">
        <v>250</v>
      </c>
      <c r="G51" s="93">
        <v>4161</v>
      </c>
      <c r="H51" s="94">
        <v>0.63686600000000004</v>
      </c>
      <c r="I51" s="94">
        <v>0.63665000000000005</v>
      </c>
      <c r="J51" s="4"/>
      <c r="K51" s="4"/>
      <c r="L51" s="54" t="s">
        <v>309</v>
      </c>
      <c r="M51" s="54" t="s">
        <v>284</v>
      </c>
      <c r="N51" s="54" t="s">
        <v>426</v>
      </c>
      <c r="O51" s="54" t="s">
        <v>466</v>
      </c>
      <c r="P51" s="54" t="s">
        <v>261</v>
      </c>
      <c r="Q51" s="54" t="s">
        <v>418</v>
      </c>
      <c r="R51" s="104">
        <v>64563</v>
      </c>
      <c r="S51" s="105">
        <v>0.84872099999999995</v>
      </c>
    </row>
    <row r="52" spans="1:19" x14ac:dyDescent="0.25">
      <c r="A52" s="4" t="s">
        <v>309</v>
      </c>
      <c r="B52" s="4" t="s">
        <v>284</v>
      </c>
      <c r="C52" s="4" t="s">
        <v>342</v>
      </c>
      <c r="D52" s="6" t="s">
        <v>250</v>
      </c>
      <c r="E52" s="4" t="s">
        <v>28</v>
      </c>
      <c r="F52" s="4" t="s">
        <v>29</v>
      </c>
      <c r="G52" s="89">
        <v>985</v>
      </c>
      <c r="H52" s="90">
        <v>0.64568499999999995</v>
      </c>
      <c r="I52" s="90">
        <v>0.64753000000000005</v>
      </c>
      <c r="J52" s="4"/>
      <c r="K52" s="4"/>
      <c r="L52" s="118" t="s">
        <v>309</v>
      </c>
      <c r="M52" s="118" t="s">
        <v>311</v>
      </c>
      <c r="N52" s="118" t="s">
        <v>425</v>
      </c>
      <c r="O52" s="118" t="s">
        <v>466</v>
      </c>
      <c r="P52" s="118" t="s">
        <v>261</v>
      </c>
      <c r="Q52" s="118" t="s">
        <v>418</v>
      </c>
      <c r="R52" s="126">
        <v>3885</v>
      </c>
      <c r="S52" s="127">
        <v>0.67516100000000001</v>
      </c>
    </row>
    <row r="53" spans="1:19" x14ac:dyDescent="0.25">
      <c r="A53" s="4" t="s">
        <v>309</v>
      </c>
      <c r="B53" s="4" t="s">
        <v>284</v>
      </c>
      <c r="C53" s="4" t="s">
        <v>342</v>
      </c>
      <c r="D53" s="6" t="s">
        <v>250</v>
      </c>
      <c r="E53" s="4" t="s">
        <v>106</v>
      </c>
      <c r="F53" s="4" t="s">
        <v>107</v>
      </c>
      <c r="G53" s="89">
        <v>1973</v>
      </c>
      <c r="H53" s="90">
        <v>0.62797800000000004</v>
      </c>
      <c r="I53" s="90">
        <v>0.62282999999999999</v>
      </c>
      <c r="J53" s="4"/>
      <c r="K53" s="4"/>
      <c r="L53" s="54" t="s">
        <v>309</v>
      </c>
      <c r="M53" s="54" t="s">
        <v>311</v>
      </c>
      <c r="N53" s="54" t="s">
        <v>424</v>
      </c>
      <c r="O53" s="54" t="s">
        <v>466</v>
      </c>
      <c r="P53" s="54" t="s">
        <v>261</v>
      </c>
      <c r="Q53" s="54" t="s">
        <v>418</v>
      </c>
      <c r="R53" s="104">
        <v>435</v>
      </c>
      <c r="S53" s="105">
        <v>0.51034500000000005</v>
      </c>
    </row>
    <row r="54" spans="1:19" ht="15.75" thickBot="1" x14ac:dyDescent="0.3">
      <c r="A54" s="4" t="s">
        <v>309</v>
      </c>
      <c r="B54" s="4" t="s">
        <v>284</v>
      </c>
      <c r="C54" s="4" t="s">
        <v>342</v>
      </c>
      <c r="D54" s="6" t="s">
        <v>250</v>
      </c>
      <c r="E54" s="4" t="s">
        <v>174</v>
      </c>
      <c r="F54" s="4" t="s">
        <v>175</v>
      </c>
      <c r="G54" s="89">
        <v>305</v>
      </c>
      <c r="H54" s="90">
        <v>0.67540999999999995</v>
      </c>
      <c r="I54" s="90">
        <v>0.65851999999999999</v>
      </c>
      <c r="J54" s="4"/>
      <c r="K54" s="4"/>
      <c r="L54" s="57" t="s">
        <v>309</v>
      </c>
      <c r="M54" s="57" t="s">
        <v>311</v>
      </c>
      <c r="N54" s="57" t="s">
        <v>426</v>
      </c>
      <c r="O54" s="57" t="s">
        <v>466</v>
      </c>
      <c r="P54" s="57" t="s">
        <v>261</v>
      </c>
      <c r="Q54" s="57" t="s">
        <v>418</v>
      </c>
      <c r="R54" s="107">
        <v>3450</v>
      </c>
      <c r="S54" s="108">
        <v>0.69594199999999995</v>
      </c>
    </row>
    <row r="55" spans="1:19" x14ac:dyDescent="0.25">
      <c r="A55" s="4" t="s">
        <v>309</v>
      </c>
      <c r="B55" s="4" t="s">
        <v>284</v>
      </c>
      <c r="C55" s="4" t="s">
        <v>342</v>
      </c>
      <c r="D55" s="6" t="s">
        <v>250</v>
      </c>
      <c r="E55" s="4" t="s">
        <v>221</v>
      </c>
      <c r="F55" s="4" t="s">
        <v>222</v>
      </c>
      <c r="G55" s="89">
        <v>898</v>
      </c>
      <c r="H55" s="90">
        <v>0.63363000000000003</v>
      </c>
      <c r="I55" s="90">
        <v>0.64800000000000002</v>
      </c>
      <c r="J55" s="4"/>
      <c r="K55" s="4"/>
      <c r="L55" s="4"/>
      <c r="M55" s="4"/>
      <c r="N55" s="4"/>
      <c r="O55" s="4"/>
      <c r="P55" s="4"/>
      <c r="Q55" s="4"/>
      <c r="R55" s="4"/>
      <c r="S55" s="4"/>
    </row>
    <row r="56" spans="1:19" x14ac:dyDescent="0.25">
      <c r="A56" s="4" t="s">
        <v>309</v>
      </c>
      <c r="B56" s="4" t="s">
        <v>284</v>
      </c>
      <c r="C56" s="4" t="s">
        <v>343</v>
      </c>
      <c r="D56" s="6" t="s">
        <v>273</v>
      </c>
      <c r="E56" s="34" t="s">
        <v>343</v>
      </c>
      <c r="F56" s="34" t="s">
        <v>273</v>
      </c>
      <c r="G56" s="93">
        <v>2878</v>
      </c>
      <c r="H56" s="94">
        <v>0.751911</v>
      </c>
      <c r="I56" s="94">
        <v>0.74580999999999997</v>
      </c>
      <c r="J56" s="4"/>
      <c r="K56" s="4"/>
      <c r="L56" s="4"/>
      <c r="M56" s="4"/>
      <c r="N56" s="4"/>
      <c r="O56" s="4"/>
      <c r="P56" s="4"/>
      <c r="Q56" s="4"/>
      <c r="R56" s="4"/>
      <c r="S56" s="4"/>
    </row>
    <row r="57" spans="1:19" ht="30.75" thickBot="1" x14ac:dyDescent="0.3">
      <c r="A57" s="4" t="s">
        <v>309</v>
      </c>
      <c r="B57" s="4" t="s">
        <v>284</v>
      </c>
      <c r="C57" s="4" t="s">
        <v>343</v>
      </c>
      <c r="D57" s="6" t="s">
        <v>273</v>
      </c>
      <c r="E57" s="4" t="s">
        <v>81</v>
      </c>
      <c r="F57" s="4" t="s">
        <v>82</v>
      </c>
      <c r="G57" s="89">
        <v>1214</v>
      </c>
      <c r="H57" s="90">
        <v>0.83031299999999997</v>
      </c>
      <c r="I57" s="90">
        <v>0.82130000000000003</v>
      </c>
      <c r="J57" s="4"/>
      <c r="K57" s="4"/>
      <c r="L57" s="48" t="s">
        <v>880</v>
      </c>
      <c r="M57" s="48" t="s">
        <v>304</v>
      </c>
      <c r="N57" s="48" t="s">
        <v>319</v>
      </c>
      <c r="O57" s="48" t="s">
        <v>465</v>
      </c>
      <c r="P57" s="48" t="s">
        <v>360</v>
      </c>
      <c r="Q57" s="48" t="s">
        <v>469</v>
      </c>
      <c r="R57" s="48" t="s">
        <v>324</v>
      </c>
      <c r="S57" s="48" t="s">
        <v>453</v>
      </c>
    </row>
    <row r="58" spans="1:19" x14ac:dyDescent="0.25">
      <c r="A58" s="4" t="s">
        <v>309</v>
      </c>
      <c r="B58" s="4" t="s">
        <v>284</v>
      </c>
      <c r="C58" s="4" t="s">
        <v>343</v>
      </c>
      <c r="D58" s="6" t="s">
        <v>273</v>
      </c>
      <c r="E58" s="4" t="s">
        <v>134</v>
      </c>
      <c r="F58" s="4" t="s">
        <v>135</v>
      </c>
      <c r="G58" s="89">
        <v>550</v>
      </c>
      <c r="H58" s="90">
        <v>0.81818199999999996</v>
      </c>
      <c r="I58" s="90">
        <v>0.81281999999999999</v>
      </c>
      <c r="J58" s="4"/>
      <c r="K58" s="4"/>
      <c r="L58" s="75" t="s">
        <v>309</v>
      </c>
      <c r="M58" s="75" t="s">
        <v>299</v>
      </c>
      <c r="N58" s="75" t="s">
        <v>426</v>
      </c>
      <c r="O58" s="75" t="s">
        <v>467</v>
      </c>
      <c r="P58" s="75" t="s">
        <v>261</v>
      </c>
      <c r="Q58" s="75" t="s">
        <v>472</v>
      </c>
      <c r="R58" s="121">
        <v>12403</v>
      </c>
      <c r="S58" s="122">
        <v>0.175845</v>
      </c>
    </row>
    <row r="59" spans="1:19" x14ac:dyDescent="0.25">
      <c r="A59" s="4" t="s">
        <v>309</v>
      </c>
      <c r="B59" s="4" t="s">
        <v>284</v>
      </c>
      <c r="C59" s="4" t="s">
        <v>343</v>
      </c>
      <c r="D59" s="6" t="s">
        <v>273</v>
      </c>
      <c r="E59" s="4" t="s">
        <v>225</v>
      </c>
      <c r="F59" s="4" t="s">
        <v>226</v>
      </c>
      <c r="G59" s="89">
        <v>1114</v>
      </c>
      <c r="H59" s="90">
        <v>0.63375199999999998</v>
      </c>
      <c r="I59" s="90">
        <v>0.63002000000000002</v>
      </c>
      <c r="J59" s="4"/>
      <c r="K59" s="4"/>
      <c r="L59" s="75" t="s">
        <v>309</v>
      </c>
      <c r="M59" s="75" t="s">
        <v>299</v>
      </c>
      <c r="N59" s="75" t="s">
        <v>426</v>
      </c>
      <c r="O59" s="75" t="s">
        <v>467</v>
      </c>
      <c r="P59" s="75" t="s">
        <v>261</v>
      </c>
      <c r="Q59" s="75" t="s">
        <v>470</v>
      </c>
      <c r="R59" s="121">
        <v>8867</v>
      </c>
      <c r="S59" s="122">
        <v>0.66730599999999995</v>
      </c>
    </row>
    <row r="60" spans="1:19" x14ac:dyDescent="0.25">
      <c r="A60" s="4" t="s">
        <v>309</v>
      </c>
      <c r="B60" s="4" t="s">
        <v>284</v>
      </c>
      <c r="C60" s="4" t="s">
        <v>344</v>
      </c>
      <c r="D60" s="6" t="s">
        <v>244</v>
      </c>
      <c r="E60" s="34" t="s">
        <v>344</v>
      </c>
      <c r="F60" s="34" t="s">
        <v>244</v>
      </c>
      <c r="G60" s="93">
        <v>3828</v>
      </c>
      <c r="H60" s="94">
        <v>0.69017799999999996</v>
      </c>
      <c r="I60" s="94">
        <v>0.68769000000000002</v>
      </c>
      <c r="J60" s="4"/>
      <c r="K60" s="4"/>
      <c r="L60" s="75" t="s">
        <v>309</v>
      </c>
      <c r="M60" s="75" t="s">
        <v>299</v>
      </c>
      <c r="N60" s="75" t="s">
        <v>426</v>
      </c>
      <c r="O60" s="75" t="s">
        <v>467</v>
      </c>
      <c r="P60" s="75" t="s">
        <v>261</v>
      </c>
      <c r="Q60" s="75" t="s">
        <v>471</v>
      </c>
      <c r="R60" s="121">
        <v>4599</v>
      </c>
      <c r="S60" s="122">
        <v>0.84975000000000001</v>
      </c>
    </row>
    <row r="61" spans="1:19" ht="15.75" thickBot="1" x14ac:dyDescent="0.3">
      <c r="A61" s="4" t="s">
        <v>309</v>
      </c>
      <c r="B61" s="4" t="s">
        <v>284</v>
      </c>
      <c r="C61" s="4" t="s">
        <v>344</v>
      </c>
      <c r="D61" s="6" t="s">
        <v>244</v>
      </c>
      <c r="E61" s="4" t="s">
        <v>47</v>
      </c>
      <c r="F61" s="4" t="s">
        <v>48</v>
      </c>
      <c r="G61" s="89">
        <v>547</v>
      </c>
      <c r="H61" s="90">
        <v>0.73126100000000005</v>
      </c>
      <c r="I61" s="90">
        <v>0.71886000000000005</v>
      </c>
      <c r="J61" s="4"/>
      <c r="K61" s="4"/>
      <c r="L61" s="50" t="s">
        <v>309</v>
      </c>
      <c r="M61" s="50" t="s">
        <v>299</v>
      </c>
      <c r="N61" s="50" t="s">
        <v>426</v>
      </c>
      <c r="O61" s="50" t="s">
        <v>467</v>
      </c>
      <c r="P61" s="50" t="s">
        <v>261</v>
      </c>
      <c r="Q61" s="50" t="s">
        <v>438</v>
      </c>
      <c r="R61" s="101">
        <v>1497</v>
      </c>
      <c r="S61" s="128" t="s">
        <v>430</v>
      </c>
    </row>
    <row r="62" spans="1:19" x14ac:dyDescent="0.25">
      <c r="A62" s="4" t="s">
        <v>309</v>
      </c>
      <c r="B62" s="4" t="s">
        <v>284</v>
      </c>
      <c r="C62" s="4" t="s">
        <v>344</v>
      </c>
      <c r="D62" s="6" t="s">
        <v>244</v>
      </c>
      <c r="E62" s="4" t="s">
        <v>55</v>
      </c>
      <c r="F62" s="4" t="s">
        <v>56</v>
      </c>
      <c r="G62" s="89">
        <v>1351</v>
      </c>
      <c r="H62" s="90">
        <v>0.75055499999999997</v>
      </c>
      <c r="I62" s="90">
        <v>0.73740000000000006</v>
      </c>
      <c r="J62" s="4"/>
      <c r="K62" s="4"/>
      <c r="L62" s="54" t="s">
        <v>309</v>
      </c>
      <c r="M62" s="54" t="s">
        <v>284</v>
      </c>
      <c r="N62" s="54" t="s">
        <v>426</v>
      </c>
      <c r="O62" s="54" t="s">
        <v>467</v>
      </c>
      <c r="P62" s="54" t="s">
        <v>261</v>
      </c>
      <c r="Q62" s="54" t="s">
        <v>472</v>
      </c>
      <c r="R62" s="104">
        <v>11656</v>
      </c>
      <c r="S62" s="105">
        <v>0.18007899999999999</v>
      </c>
    </row>
    <row r="63" spans="1:19" x14ac:dyDescent="0.25">
      <c r="A63" s="4" t="s">
        <v>309</v>
      </c>
      <c r="B63" s="4" t="s">
        <v>284</v>
      </c>
      <c r="C63" s="4" t="s">
        <v>344</v>
      </c>
      <c r="D63" s="6" t="s">
        <v>244</v>
      </c>
      <c r="E63" s="4" t="s">
        <v>104</v>
      </c>
      <c r="F63" s="4" t="s">
        <v>105</v>
      </c>
      <c r="G63" s="89">
        <v>1130</v>
      </c>
      <c r="H63" s="90">
        <v>0.62123899999999999</v>
      </c>
      <c r="I63" s="90">
        <v>0.62914000000000003</v>
      </c>
      <c r="J63" s="4"/>
      <c r="K63" s="4"/>
      <c r="L63" s="54" t="s">
        <v>309</v>
      </c>
      <c r="M63" s="54" t="s">
        <v>284</v>
      </c>
      <c r="N63" s="54" t="s">
        <v>426</v>
      </c>
      <c r="O63" s="54" t="s">
        <v>467</v>
      </c>
      <c r="P63" s="54" t="s">
        <v>261</v>
      </c>
      <c r="Q63" s="54" t="s">
        <v>470</v>
      </c>
      <c r="R63" s="104">
        <v>8375</v>
      </c>
      <c r="S63" s="105">
        <v>0.683701</v>
      </c>
    </row>
    <row r="64" spans="1:19" x14ac:dyDescent="0.25">
      <c r="A64" s="4" t="s">
        <v>309</v>
      </c>
      <c r="B64" s="4" t="s">
        <v>284</v>
      </c>
      <c r="C64" s="4" t="s">
        <v>344</v>
      </c>
      <c r="D64" s="6" t="s">
        <v>244</v>
      </c>
      <c r="E64" s="4" t="s">
        <v>108</v>
      </c>
      <c r="F64" s="4" t="s">
        <v>109</v>
      </c>
      <c r="G64" s="89">
        <v>800</v>
      </c>
      <c r="H64" s="90">
        <v>0.65749999999999997</v>
      </c>
      <c r="I64" s="90">
        <v>0.66205999999999998</v>
      </c>
      <c r="J64" s="4"/>
      <c r="K64" s="4"/>
      <c r="L64" s="54" t="s">
        <v>309</v>
      </c>
      <c r="M64" s="54" t="s">
        <v>284</v>
      </c>
      <c r="N64" s="54" t="s">
        <v>426</v>
      </c>
      <c r="O64" s="54" t="s">
        <v>467</v>
      </c>
      <c r="P64" s="54" t="s">
        <v>261</v>
      </c>
      <c r="Q64" s="54" t="s">
        <v>471</v>
      </c>
      <c r="R64" s="104">
        <v>4307</v>
      </c>
      <c r="S64" s="105">
        <v>0.86997899999999995</v>
      </c>
    </row>
    <row r="65" spans="1:19" x14ac:dyDescent="0.25">
      <c r="A65" s="4" t="s">
        <v>309</v>
      </c>
      <c r="B65" s="4" t="s">
        <v>284</v>
      </c>
      <c r="C65" s="4" t="s">
        <v>345</v>
      </c>
      <c r="D65" s="6" t="s">
        <v>243</v>
      </c>
      <c r="E65" s="34" t="s">
        <v>345</v>
      </c>
      <c r="F65" s="34" t="s">
        <v>243</v>
      </c>
      <c r="G65" s="93">
        <v>2703</v>
      </c>
      <c r="H65" s="94">
        <v>0.67036600000000002</v>
      </c>
      <c r="I65" s="94">
        <v>0.68415000000000004</v>
      </c>
      <c r="J65" s="4"/>
      <c r="K65" s="4"/>
      <c r="L65" s="54" t="s">
        <v>309</v>
      </c>
      <c r="M65" s="54" t="s">
        <v>284</v>
      </c>
      <c r="N65" s="54" t="s">
        <v>426</v>
      </c>
      <c r="O65" s="54" t="s">
        <v>467</v>
      </c>
      <c r="P65" s="54" t="s">
        <v>261</v>
      </c>
      <c r="Q65" s="54" t="s">
        <v>438</v>
      </c>
      <c r="R65" s="104">
        <v>1376</v>
      </c>
      <c r="S65" s="129" t="s">
        <v>430</v>
      </c>
    </row>
    <row r="66" spans="1:19" x14ac:dyDescent="0.25">
      <c r="A66" s="4" t="s">
        <v>309</v>
      </c>
      <c r="B66" s="4" t="s">
        <v>284</v>
      </c>
      <c r="C66" s="4" t="s">
        <v>345</v>
      </c>
      <c r="D66" s="6" t="s">
        <v>243</v>
      </c>
      <c r="E66" s="4" t="s">
        <v>26</v>
      </c>
      <c r="F66" s="4" t="s">
        <v>27</v>
      </c>
      <c r="G66" s="89">
        <v>423</v>
      </c>
      <c r="H66" s="90">
        <v>0.61465700000000001</v>
      </c>
      <c r="I66" s="90">
        <v>0.64898</v>
      </c>
      <c r="J66" s="4"/>
      <c r="K66" s="4"/>
      <c r="L66" s="54" t="s">
        <v>309</v>
      </c>
      <c r="M66" s="54" t="s">
        <v>311</v>
      </c>
      <c r="N66" s="54" t="s">
        <v>426</v>
      </c>
      <c r="O66" s="54" t="s">
        <v>467</v>
      </c>
      <c r="P66" s="54" t="s">
        <v>261</v>
      </c>
      <c r="Q66" s="54" t="s">
        <v>472</v>
      </c>
      <c r="R66" s="104">
        <v>747</v>
      </c>
      <c r="S66" s="105">
        <v>0.10977199999999999</v>
      </c>
    </row>
    <row r="67" spans="1:19" x14ac:dyDescent="0.25">
      <c r="A67" s="4" t="s">
        <v>309</v>
      </c>
      <c r="B67" s="4" t="s">
        <v>284</v>
      </c>
      <c r="C67" s="4" t="s">
        <v>345</v>
      </c>
      <c r="D67" s="6" t="s">
        <v>243</v>
      </c>
      <c r="E67" s="4" t="s">
        <v>57</v>
      </c>
      <c r="F67" s="4" t="s">
        <v>58</v>
      </c>
      <c r="G67" s="89">
        <v>843</v>
      </c>
      <c r="H67" s="90">
        <v>0.70699900000000004</v>
      </c>
      <c r="I67" s="90">
        <v>0.72511000000000003</v>
      </c>
      <c r="J67" s="4"/>
      <c r="K67" s="4"/>
      <c r="L67" s="54" t="s">
        <v>309</v>
      </c>
      <c r="M67" s="54" t="s">
        <v>311</v>
      </c>
      <c r="N67" s="54" t="s">
        <v>426</v>
      </c>
      <c r="O67" s="54" t="s">
        <v>467</v>
      </c>
      <c r="P67" s="54" t="s">
        <v>261</v>
      </c>
      <c r="Q67" s="54" t="s">
        <v>470</v>
      </c>
      <c r="R67" s="104">
        <v>492</v>
      </c>
      <c r="S67" s="105">
        <v>0.38821099999999997</v>
      </c>
    </row>
    <row r="68" spans="1:19" x14ac:dyDescent="0.25">
      <c r="A68" s="4" t="s">
        <v>309</v>
      </c>
      <c r="B68" s="4" t="s">
        <v>284</v>
      </c>
      <c r="C68" s="4" t="s">
        <v>345</v>
      </c>
      <c r="D68" s="6" t="s">
        <v>243</v>
      </c>
      <c r="E68" s="4" t="s">
        <v>94</v>
      </c>
      <c r="F68" s="4" t="s">
        <v>95</v>
      </c>
      <c r="G68" s="89">
        <v>497</v>
      </c>
      <c r="H68" s="90">
        <v>0.65593599999999996</v>
      </c>
      <c r="I68" s="90">
        <v>0.65408999999999995</v>
      </c>
      <c r="J68" s="4"/>
      <c r="K68" s="4"/>
      <c r="L68" s="54" t="s">
        <v>309</v>
      </c>
      <c r="M68" s="54" t="s">
        <v>311</v>
      </c>
      <c r="N68" s="54" t="s">
        <v>426</v>
      </c>
      <c r="O68" s="54" t="s">
        <v>467</v>
      </c>
      <c r="P68" s="54" t="s">
        <v>261</v>
      </c>
      <c r="Q68" s="54" t="s">
        <v>471</v>
      </c>
      <c r="R68" s="104">
        <v>292</v>
      </c>
      <c r="S68" s="105">
        <v>0.55137000000000003</v>
      </c>
    </row>
    <row r="69" spans="1:19" ht="15.75" thickBot="1" x14ac:dyDescent="0.3">
      <c r="A69" s="4" t="s">
        <v>309</v>
      </c>
      <c r="B69" s="4" t="s">
        <v>284</v>
      </c>
      <c r="C69" s="4" t="s">
        <v>345</v>
      </c>
      <c r="D69" s="6" t="s">
        <v>243</v>
      </c>
      <c r="E69" s="4" t="s">
        <v>201</v>
      </c>
      <c r="F69" s="4" t="s">
        <v>241</v>
      </c>
      <c r="G69" s="89">
        <v>940</v>
      </c>
      <c r="H69" s="90">
        <v>0.67021299999999995</v>
      </c>
      <c r="I69" s="90">
        <v>0.67920000000000003</v>
      </c>
      <c r="J69" s="4"/>
      <c r="K69" s="4"/>
      <c r="L69" s="57" t="s">
        <v>309</v>
      </c>
      <c r="M69" s="57" t="s">
        <v>311</v>
      </c>
      <c r="N69" s="57" t="s">
        <v>426</v>
      </c>
      <c r="O69" s="57" t="s">
        <v>467</v>
      </c>
      <c r="P69" s="57" t="s">
        <v>261</v>
      </c>
      <c r="Q69" s="57" t="s">
        <v>438</v>
      </c>
      <c r="R69" s="107">
        <v>121</v>
      </c>
      <c r="S69" s="130" t="s">
        <v>430</v>
      </c>
    </row>
    <row r="70" spans="1:19" x14ac:dyDescent="0.25">
      <c r="A70" s="4" t="s">
        <v>309</v>
      </c>
      <c r="B70" s="4" t="s">
        <v>284</v>
      </c>
      <c r="C70" s="4" t="s">
        <v>346</v>
      </c>
      <c r="D70" s="6" t="s">
        <v>247</v>
      </c>
      <c r="E70" s="34" t="s">
        <v>346</v>
      </c>
      <c r="F70" s="34" t="s">
        <v>247</v>
      </c>
      <c r="G70" s="93">
        <v>2394</v>
      </c>
      <c r="H70" s="94">
        <v>0.67627400000000004</v>
      </c>
      <c r="I70" s="94">
        <v>0.68844000000000005</v>
      </c>
      <c r="J70" s="4"/>
      <c r="K70" s="4"/>
      <c r="L70" s="4"/>
      <c r="M70" s="4"/>
      <c r="N70" s="4"/>
      <c r="O70" s="4"/>
      <c r="P70" s="4"/>
      <c r="Q70" s="4"/>
      <c r="R70" s="4"/>
      <c r="S70" s="4"/>
    </row>
    <row r="71" spans="1:19" x14ac:dyDescent="0.25">
      <c r="A71" s="4" t="s">
        <v>309</v>
      </c>
      <c r="B71" s="4" t="s">
        <v>284</v>
      </c>
      <c r="C71" s="4" t="s">
        <v>346</v>
      </c>
      <c r="D71" s="6" t="s">
        <v>247</v>
      </c>
      <c r="E71" s="4" t="s">
        <v>126</v>
      </c>
      <c r="F71" s="4" t="s">
        <v>127</v>
      </c>
      <c r="G71" s="89">
        <v>188</v>
      </c>
      <c r="H71" s="90">
        <v>0.67553200000000002</v>
      </c>
      <c r="I71" s="90">
        <v>0.69952000000000003</v>
      </c>
      <c r="J71" s="4"/>
      <c r="K71" s="4"/>
      <c r="L71" s="4"/>
      <c r="M71" s="4"/>
      <c r="N71" s="4"/>
      <c r="O71" s="4"/>
      <c r="P71" s="4"/>
      <c r="Q71" s="4"/>
      <c r="R71" s="4"/>
      <c r="S71" s="4"/>
    </row>
    <row r="72" spans="1:19" x14ac:dyDescent="0.25">
      <c r="A72" s="4" t="s">
        <v>309</v>
      </c>
      <c r="B72" s="4" t="s">
        <v>284</v>
      </c>
      <c r="C72" s="4" t="s">
        <v>346</v>
      </c>
      <c r="D72" s="6" t="s">
        <v>247</v>
      </c>
      <c r="E72" s="4" t="s">
        <v>150</v>
      </c>
      <c r="F72" s="4" t="s">
        <v>151</v>
      </c>
      <c r="G72" s="89">
        <v>1736</v>
      </c>
      <c r="H72" s="90">
        <v>0.67799500000000001</v>
      </c>
      <c r="I72" s="90">
        <v>0.69086999999999998</v>
      </c>
      <c r="J72" s="4"/>
      <c r="K72" s="4"/>
      <c r="L72" s="4"/>
      <c r="M72" s="4"/>
      <c r="N72" s="4"/>
      <c r="O72" s="4"/>
      <c r="P72" s="4"/>
      <c r="Q72" s="4"/>
      <c r="R72" s="4"/>
      <c r="S72" s="4"/>
    </row>
    <row r="73" spans="1:19" ht="30.75" thickBot="1" x14ac:dyDescent="0.3">
      <c r="A73" s="4" t="s">
        <v>309</v>
      </c>
      <c r="B73" s="4" t="s">
        <v>284</v>
      </c>
      <c r="C73" s="4" t="s">
        <v>346</v>
      </c>
      <c r="D73" s="6" t="s">
        <v>247</v>
      </c>
      <c r="E73" s="4" t="s">
        <v>189</v>
      </c>
      <c r="F73" s="4" t="s">
        <v>190</v>
      </c>
      <c r="G73" s="89">
        <v>275</v>
      </c>
      <c r="H73" s="90">
        <v>0.65818200000000004</v>
      </c>
      <c r="I73" s="90">
        <v>0.66463000000000005</v>
      </c>
      <c r="J73" s="4"/>
      <c r="K73" s="4"/>
      <c r="L73" s="48" t="s">
        <v>880</v>
      </c>
      <c r="M73" s="48" t="s">
        <v>304</v>
      </c>
      <c r="N73" s="48" t="s">
        <v>319</v>
      </c>
      <c r="O73" s="48" t="s">
        <v>465</v>
      </c>
      <c r="P73" s="48" t="s">
        <v>469</v>
      </c>
      <c r="Q73" s="48" t="s">
        <v>361</v>
      </c>
      <c r="R73" s="48" t="s">
        <v>324</v>
      </c>
      <c r="S73" s="48" t="s">
        <v>453</v>
      </c>
    </row>
    <row r="74" spans="1:19" x14ac:dyDescent="0.25">
      <c r="A74" s="4" t="s">
        <v>309</v>
      </c>
      <c r="B74" s="4" t="s">
        <v>284</v>
      </c>
      <c r="C74" s="4" t="s">
        <v>346</v>
      </c>
      <c r="D74" s="6" t="s">
        <v>247</v>
      </c>
      <c r="E74" s="4" t="s">
        <v>215</v>
      </c>
      <c r="F74" s="4" t="s">
        <v>216</v>
      </c>
      <c r="G74" s="89">
        <v>195</v>
      </c>
      <c r="H74" s="90">
        <v>0.68717899999999998</v>
      </c>
      <c r="I74" s="90">
        <v>0.69020999999999999</v>
      </c>
      <c r="J74" s="4"/>
      <c r="K74" s="4"/>
      <c r="L74" s="75" t="s">
        <v>309</v>
      </c>
      <c r="M74" s="75" t="s">
        <v>299</v>
      </c>
      <c r="N74" s="75" t="s">
        <v>426</v>
      </c>
      <c r="O74" s="75" t="s">
        <v>467</v>
      </c>
      <c r="P74" s="75" t="s">
        <v>472</v>
      </c>
      <c r="Q74" s="75" t="s">
        <v>389</v>
      </c>
      <c r="R74" s="121">
        <v>2695</v>
      </c>
      <c r="S74" s="122">
        <v>0.27383999999999997</v>
      </c>
    </row>
    <row r="75" spans="1:19" x14ac:dyDescent="0.25">
      <c r="A75" s="4" t="s">
        <v>309</v>
      </c>
      <c r="B75" s="4" t="s">
        <v>284</v>
      </c>
      <c r="C75" s="4" t="s">
        <v>347</v>
      </c>
      <c r="D75" s="6" t="s">
        <v>255</v>
      </c>
      <c r="E75" s="34" t="s">
        <v>347</v>
      </c>
      <c r="F75" s="34" t="s">
        <v>255</v>
      </c>
      <c r="G75" s="93">
        <v>2294</v>
      </c>
      <c r="H75" s="94">
        <v>0.75414099999999995</v>
      </c>
      <c r="I75" s="94">
        <v>0.76798999999999995</v>
      </c>
      <c r="J75" s="4"/>
      <c r="K75" s="4"/>
      <c r="L75" s="75" t="s">
        <v>309</v>
      </c>
      <c r="M75" s="75" t="s">
        <v>299</v>
      </c>
      <c r="N75" s="75" t="s">
        <v>426</v>
      </c>
      <c r="O75" s="75" t="s">
        <v>467</v>
      </c>
      <c r="P75" s="75" t="s">
        <v>472</v>
      </c>
      <c r="Q75" s="75" t="s">
        <v>390</v>
      </c>
      <c r="R75" s="121">
        <v>5184</v>
      </c>
      <c r="S75" s="122">
        <v>0.17013900000000001</v>
      </c>
    </row>
    <row r="76" spans="1:19" x14ac:dyDescent="0.25">
      <c r="A76" s="4" t="s">
        <v>309</v>
      </c>
      <c r="B76" s="4" t="s">
        <v>284</v>
      </c>
      <c r="C76" s="4" t="s">
        <v>347</v>
      </c>
      <c r="D76" s="6" t="s">
        <v>255</v>
      </c>
      <c r="E76" s="4" t="s">
        <v>18</v>
      </c>
      <c r="F76" s="4" t="s">
        <v>19</v>
      </c>
      <c r="G76" s="89">
        <v>1067</v>
      </c>
      <c r="H76" s="90">
        <v>0.78163099999999996</v>
      </c>
      <c r="I76" s="90">
        <v>0.80461000000000005</v>
      </c>
      <c r="J76" s="4"/>
      <c r="K76" s="4"/>
      <c r="L76" s="75" t="s">
        <v>309</v>
      </c>
      <c r="M76" s="75" t="s">
        <v>299</v>
      </c>
      <c r="N76" s="75" t="s">
        <v>426</v>
      </c>
      <c r="O76" s="75" t="s">
        <v>467</v>
      </c>
      <c r="P76" s="75" t="s">
        <v>472</v>
      </c>
      <c r="Q76" s="75" t="s">
        <v>259</v>
      </c>
      <c r="R76" s="121">
        <v>2843</v>
      </c>
      <c r="S76" s="122">
        <v>0.14175199999999999</v>
      </c>
    </row>
    <row r="77" spans="1:19" x14ac:dyDescent="0.25">
      <c r="A77" s="4" t="s">
        <v>309</v>
      </c>
      <c r="B77" s="4" t="s">
        <v>284</v>
      </c>
      <c r="C77" s="4" t="s">
        <v>347</v>
      </c>
      <c r="D77" s="6" t="s">
        <v>255</v>
      </c>
      <c r="E77" s="4" t="s">
        <v>22</v>
      </c>
      <c r="F77" s="4" t="s">
        <v>23</v>
      </c>
      <c r="G77" s="89">
        <v>1227</v>
      </c>
      <c r="H77" s="90">
        <v>0.730236</v>
      </c>
      <c r="I77" s="90">
        <v>0.73677999999999999</v>
      </c>
      <c r="J77" s="4"/>
      <c r="K77" s="4"/>
      <c r="L77" s="75" t="s">
        <v>309</v>
      </c>
      <c r="M77" s="75" t="s">
        <v>299</v>
      </c>
      <c r="N77" s="75" t="s">
        <v>426</v>
      </c>
      <c r="O77" s="75" t="s">
        <v>467</v>
      </c>
      <c r="P77" s="75" t="s">
        <v>472</v>
      </c>
      <c r="Q77" s="75" t="s">
        <v>260</v>
      </c>
      <c r="R77" s="121">
        <v>1681</v>
      </c>
      <c r="S77" s="122">
        <v>9.3992000000000006E-2</v>
      </c>
    </row>
    <row r="78" spans="1:19" x14ac:dyDescent="0.25">
      <c r="A78" s="4" t="s">
        <v>309</v>
      </c>
      <c r="B78" s="4" t="s">
        <v>284</v>
      </c>
      <c r="C78" s="4" t="s">
        <v>348</v>
      </c>
      <c r="D78" s="6" t="s">
        <v>248</v>
      </c>
      <c r="E78" s="34" t="s">
        <v>348</v>
      </c>
      <c r="F78" s="34" t="s">
        <v>248</v>
      </c>
      <c r="G78" s="93">
        <v>6157</v>
      </c>
      <c r="H78" s="94">
        <v>0.73558599999999996</v>
      </c>
      <c r="I78" s="94">
        <v>0.73626999999999998</v>
      </c>
      <c r="J78" s="4"/>
      <c r="K78" s="4"/>
      <c r="L78" s="75" t="s">
        <v>309</v>
      </c>
      <c r="M78" s="75" t="s">
        <v>299</v>
      </c>
      <c r="N78" s="75" t="s">
        <v>426</v>
      </c>
      <c r="O78" s="75" t="s">
        <v>467</v>
      </c>
      <c r="P78" s="75" t="s">
        <v>470</v>
      </c>
      <c r="Q78" s="75" t="s">
        <v>389</v>
      </c>
      <c r="R78" s="121">
        <v>2495</v>
      </c>
      <c r="S78" s="122">
        <v>0.73827699999999996</v>
      </c>
    </row>
    <row r="79" spans="1:19" x14ac:dyDescent="0.25">
      <c r="A79" s="4" t="s">
        <v>309</v>
      </c>
      <c r="B79" s="4" t="s">
        <v>284</v>
      </c>
      <c r="C79" s="4" t="s">
        <v>348</v>
      </c>
      <c r="D79" s="6" t="s">
        <v>248</v>
      </c>
      <c r="E79" s="4" t="s">
        <v>43</v>
      </c>
      <c r="F79" s="4" t="s">
        <v>44</v>
      </c>
      <c r="G79" s="89">
        <v>639</v>
      </c>
      <c r="H79" s="90">
        <v>0.64945200000000003</v>
      </c>
      <c r="I79" s="90">
        <v>0.63705000000000001</v>
      </c>
      <c r="J79" s="4"/>
      <c r="K79" s="4"/>
      <c r="L79" s="75" t="s">
        <v>309</v>
      </c>
      <c r="M79" s="75" t="s">
        <v>299</v>
      </c>
      <c r="N79" s="75" t="s">
        <v>426</v>
      </c>
      <c r="O79" s="75" t="s">
        <v>467</v>
      </c>
      <c r="P79" s="75" t="s">
        <v>470</v>
      </c>
      <c r="Q79" s="75" t="s">
        <v>390</v>
      </c>
      <c r="R79" s="121">
        <v>3540</v>
      </c>
      <c r="S79" s="122">
        <v>0.683616</v>
      </c>
    </row>
    <row r="80" spans="1:19" x14ac:dyDescent="0.25">
      <c r="A80" s="4" t="s">
        <v>309</v>
      </c>
      <c r="B80" s="4" t="s">
        <v>284</v>
      </c>
      <c r="C80" s="4" t="s">
        <v>348</v>
      </c>
      <c r="D80" s="6" t="s">
        <v>248</v>
      </c>
      <c r="E80" s="4" t="s">
        <v>67</v>
      </c>
      <c r="F80" s="4" t="s">
        <v>68</v>
      </c>
      <c r="G80" s="89">
        <v>1369</v>
      </c>
      <c r="H80" s="90">
        <v>0.81081099999999995</v>
      </c>
      <c r="I80" s="90">
        <v>0.81338999999999995</v>
      </c>
      <c r="J80" s="4"/>
      <c r="K80" s="4"/>
      <c r="L80" s="75" t="s">
        <v>309</v>
      </c>
      <c r="M80" s="75" t="s">
        <v>299</v>
      </c>
      <c r="N80" s="75" t="s">
        <v>426</v>
      </c>
      <c r="O80" s="75" t="s">
        <v>467</v>
      </c>
      <c r="P80" s="75" t="s">
        <v>470</v>
      </c>
      <c r="Q80" s="75" t="s">
        <v>259</v>
      </c>
      <c r="R80" s="121">
        <v>1758</v>
      </c>
      <c r="S80" s="122">
        <v>0.62627999999999995</v>
      </c>
    </row>
    <row r="81" spans="1:19" x14ac:dyDescent="0.25">
      <c r="A81" s="4" t="s">
        <v>309</v>
      </c>
      <c r="B81" s="4" t="s">
        <v>284</v>
      </c>
      <c r="C81" s="4" t="s">
        <v>348</v>
      </c>
      <c r="D81" s="6" t="s">
        <v>248</v>
      </c>
      <c r="E81" s="4" t="s">
        <v>178</v>
      </c>
      <c r="F81" s="4" t="s">
        <v>232</v>
      </c>
      <c r="G81" s="89">
        <v>1262</v>
      </c>
      <c r="H81" s="90">
        <v>0.75831999999999999</v>
      </c>
      <c r="I81" s="90">
        <v>0.77215999999999996</v>
      </c>
      <c r="J81" s="4"/>
      <c r="K81" s="4"/>
      <c r="L81" s="75" t="s">
        <v>309</v>
      </c>
      <c r="M81" s="75" t="s">
        <v>299</v>
      </c>
      <c r="N81" s="75" t="s">
        <v>426</v>
      </c>
      <c r="O81" s="75" t="s">
        <v>467</v>
      </c>
      <c r="P81" s="75" t="s">
        <v>470</v>
      </c>
      <c r="Q81" s="75" t="s">
        <v>260</v>
      </c>
      <c r="R81" s="121">
        <v>1074</v>
      </c>
      <c r="S81" s="122">
        <v>0.51582899999999998</v>
      </c>
    </row>
    <row r="82" spans="1:19" x14ac:dyDescent="0.25">
      <c r="A82" s="4" t="s">
        <v>309</v>
      </c>
      <c r="B82" s="4" t="s">
        <v>284</v>
      </c>
      <c r="C82" s="4" t="s">
        <v>348</v>
      </c>
      <c r="D82" s="6" t="s">
        <v>248</v>
      </c>
      <c r="E82" s="4" t="s">
        <v>124</v>
      </c>
      <c r="F82" s="4" t="s">
        <v>125</v>
      </c>
      <c r="G82" s="89">
        <v>623</v>
      </c>
      <c r="H82" s="90">
        <v>0.62921300000000002</v>
      </c>
      <c r="I82" s="90">
        <v>0.64676999999999996</v>
      </c>
      <c r="J82" s="4"/>
      <c r="K82" s="4"/>
      <c r="L82" s="75" t="s">
        <v>309</v>
      </c>
      <c r="M82" s="75" t="s">
        <v>299</v>
      </c>
      <c r="N82" s="75" t="s">
        <v>426</v>
      </c>
      <c r="O82" s="75" t="s">
        <v>467</v>
      </c>
      <c r="P82" s="75" t="s">
        <v>471</v>
      </c>
      <c r="Q82" s="75" t="s">
        <v>389</v>
      </c>
      <c r="R82" s="121">
        <v>1463</v>
      </c>
      <c r="S82" s="122">
        <v>0.88516700000000004</v>
      </c>
    </row>
    <row r="83" spans="1:19" x14ac:dyDescent="0.25">
      <c r="A83" s="4" t="s">
        <v>309</v>
      </c>
      <c r="B83" s="4" t="s">
        <v>284</v>
      </c>
      <c r="C83" s="4" t="s">
        <v>348</v>
      </c>
      <c r="D83" s="6" t="s">
        <v>248</v>
      </c>
      <c r="E83" s="4" t="s">
        <v>128</v>
      </c>
      <c r="F83" s="4" t="s">
        <v>129</v>
      </c>
      <c r="G83" s="89">
        <v>1494</v>
      </c>
      <c r="H83" s="90">
        <v>0.75368100000000005</v>
      </c>
      <c r="I83" s="90">
        <v>0.74031999999999998</v>
      </c>
      <c r="J83" s="4"/>
      <c r="K83" s="4"/>
      <c r="L83" s="75" t="s">
        <v>309</v>
      </c>
      <c r="M83" s="75" t="s">
        <v>299</v>
      </c>
      <c r="N83" s="75" t="s">
        <v>426</v>
      </c>
      <c r="O83" s="75" t="s">
        <v>467</v>
      </c>
      <c r="P83" s="75" t="s">
        <v>471</v>
      </c>
      <c r="Q83" s="75" t="s">
        <v>390</v>
      </c>
      <c r="R83" s="121">
        <v>1891</v>
      </c>
      <c r="S83" s="122">
        <v>0.85880500000000004</v>
      </c>
    </row>
    <row r="84" spans="1:19" x14ac:dyDescent="0.25">
      <c r="A84" s="4" t="s">
        <v>309</v>
      </c>
      <c r="B84" s="4" t="s">
        <v>284</v>
      </c>
      <c r="C84" s="4" t="s">
        <v>348</v>
      </c>
      <c r="D84" s="6" t="s">
        <v>248</v>
      </c>
      <c r="E84" s="4" t="s">
        <v>136</v>
      </c>
      <c r="F84" s="4" t="s">
        <v>137</v>
      </c>
      <c r="G84" s="89">
        <v>581</v>
      </c>
      <c r="H84" s="90">
        <v>0.686747</v>
      </c>
      <c r="I84" s="90">
        <v>0.68852999999999998</v>
      </c>
      <c r="J84" s="4"/>
      <c r="K84" s="4"/>
      <c r="L84" s="75" t="s">
        <v>309</v>
      </c>
      <c r="M84" s="75" t="s">
        <v>299</v>
      </c>
      <c r="N84" s="75" t="s">
        <v>426</v>
      </c>
      <c r="O84" s="75" t="s">
        <v>467</v>
      </c>
      <c r="P84" s="75" t="s">
        <v>471</v>
      </c>
      <c r="Q84" s="75" t="s">
        <v>259</v>
      </c>
      <c r="R84" s="121">
        <v>774</v>
      </c>
      <c r="S84" s="122">
        <v>0.81137000000000004</v>
      </c>
    </row>
    <row r="85" spans="1:19" x14ac:dyDescent="0.25">
      <c r="A85" s="4" t="s">
        <v>309</v>
      </c>
      <c r="B85" s="4" t="s">
        <v>284</v>
      </c>
      <c r="C85" s="4" t="s">
        <v>348</v>
      </c>
      <c r="D85" s="6" t="s">
        <v>248</v>
      </c>
      <c r="E85" s="4" t="s">
        <v>166</v>
      </c>
      <c r="F85" s="4" t="s">
        <v>167</v>
      </c>
      <c r="G85" s="89">
        <v>189</v>
      </c>
      <c r="H85" s="90">
        <v>0.68783099999999997</v>
      </c>
      <c r="I85" s="90">
        <v>0.68710000000000004</v>
      </c>
      <c r="J85" s="4"/>
      <c r="K85" s="4"/>
      <c r="L85" s="75" t="s">
        <v>309</v>
      </c>
      <c r="M85" s="75" t="s">
        <v>299</v>
      </c>
      <c r="N85" s="75" t="s">
        <v>426</v>
      </c>
      <c r="O85" s="75" t="s">
        <v>467</v>
      </c>
      <c r="P85" s="75" t="s">
        <v>471</v>
      </c>
      <c r="Q85" s="75" t="s">
        <v>260</v>
      </c>
      <c r="R85" s="121">
        <v>471</v>
      </c>
      <c r="S85" s="122">
        <v>0.76645399999999997</v>
      </c>
    </row>
    <row r="86" spans="1:19" ht="15.75" thickBot="1" x14ac:dyDescent="0.3">
      <c r="A86" s="4" t="s">
        <v>309</v>
      </c>
      <c r="B86" s="4" t="s">
        <v>284</v>
      </c>
      <c r="C86" s="4" t="s">
        <v>349</v>
      </c>
      <c r="D86" s="6" t="s">
        <v>254</v>
      </c>
      <c r="E86" s="34" t="s">
        <v>349</v>
      </c>
      <c r="F86" s="34" t="s">
        <v>254</v>
      </c>
      <c r="G86" s="93">
        <v>3918</v>
      </c>
      <c r="H86" s="94">
        <v>0.702654</v>
      </c>
      <c r="I86" s="94">
        <v>0.70620000000000005</v>
      </c>
      <c r="J86" s="4"/>
      <c r="K86" s="4"/>
      <c r="L86" s="50" t="s">
        <v>309</v>
      </c>
      <c r="M86" s="50" t="s">
        <v>299</v>
      </c>
      <c r="N86" s="50" t="s">
        <v>426</v>
      </c>
      <c r="O86" s="50" t="s">
        <v>467</v>
      </c>
      <c r="P86" s="50" t="s">
        <v>438</v>
      </c>
      <c r="Q86" s="50" t="s">
        <v>389</v>
      </c>
      <c r="R86" s="101">
        <v>1497</v>
      </c>
      <c r="S86" s="128" t="s">
        <v>430</v>
      </c>
    </row>
    <row r="87" spans="1:19" x14ac:dyDescent="0.25">
      <c r="A87" s="4" t="s">
        <v>309</v>
      </c>
      <c r="B87" s="4" t="s">
        <v>284</v>
      </c>
      <c r="C87" s="4" t="s">
        <v>349</v>
      </c>
      <c r="D87" s="6" t="s">
        <v>254</v>
      </c>
      <c r="E87" s="4" t="s">
        <v>146</v>
      </c>
      <c r="F87" s="4" t="s">
        <v>147</v>
      </c>
      <c r="G87" s="89">
        <v>966</v>
      </c>
      <c r="H87" s="90">
        <v>0.68944099999999997</v>
      </c>
      <c r="I87" s="90">
        <v>0.68703000000000003</v>
      </c>
      <c r="J87" s="4"/>
      <c r="K87" s="4"/>
      <c r="L87" s="4"/>
      <c r="M87" s="4"/>
      <c r="N87" s="4"/>
      <c r="O87" s="4"/>
      <c r="P87" s="4"/>
      <c r="Q87" s="4"/>
      <c r="R87" s="4"/>
      <c r="S87" s="4"/>
    </row>
    <row r="88" spans="1:19" x14ac:dyDescent="0.25">
      <c r="A88" s="4" t="s">
        <v>309</v>
      </c>
      <c r="B88" s="4" t="s">
        <v>284</v>
      </c>
      <c r="C88" s="4" t="s">
        <v>349</v>
      </c>
      <c r="D88" s="6" t="s">
        <v>254</v>
      </c>
      <c r="E88" s="4" t="s">
        <v>148</v>
      </c>
      <c r="F88" s="4" t="s">
        <v>149</v>
      </c>
      <c r="G88" s="89">
        <v>1304</v>
      </c>
      <c r="H88" s="90">
        <v>0.73312900000000003</v>
      </c>
      <c r="I88" s="90">
        <v>0.73319000000000001</v>
      </c>
      <c r="J88" s="4"/>
      <c r="K88" s="4"/>
      <c r="L88" s="4"/>
      <c r="M88" s="4"/>
      <c r="N88" s="4"/>
      <c r="O88" s="4"/>
      <c r="P88" s="4"/>
      <c r="Q88" s="4"/>
      <c r="R88" s="4"/>
      <c r="S88" s="4"/>
    </row>
    <row r="89" spans="1:19" x14ac:dyDescent="0.25">
      <c r="A89" s="4" t="s">
        <v>309</v>
      </c>
      <c r="B89" s="4" t="s">
        <v>284</v>
      </c>
      <c r="C89" s="4" t="s">
        <v>349</v>
      </c>
      <c r="D89" s="6" t="s">
        <v>254</v>
      </c>
      <c r="E89" s="4" t="s">
        <v>185</v>
      </c>
      <c r="F89" s="4" t="s">
        <v>186</v>
      </c>
      <c r="G89" s="89">
        <v>591</v>
      </c>
      <c r="H89" s="90">
        <v>0.74957700000000005</v>
      </c>
      <c r="I89" s="90">
        <v>0.74912999999999996</v>
      </c>
      <c r="J89" s="4"/>
      <c r="K89" s="4"/>
      <c r="L89" s="4"/>
      <c r="M89" s="4"/>
      <c r="N89" s="4"/>
      <c r="O89" s="4"/>
      <c r="P89" s="4"/>
      <c r="Q89" s="4"/>
      <c r="R89" s="4"/>
      <c r="S89" s="4"/>
    </row>
    <row r="90" spans="1:19" x14ac:dyDescent="0.25">
      <c r="A90" s="4" t="s">
        <v>309</v>
      </c>
      <c r="B90" s="4" t="s">
        <v>284</v>
      </c>
      <c r="C90" s="4" t="s">
        <v>349</v>
      </c>
      <c r="D90" s="6" t="s">
        <v>254</v>
      </c>
      <c r="E90" s="4" t="s">
        <v>203</v>
      </c>
      <c r="F90" s="4" t="s">
        <v>204</v>
      </c>
      <c r="G90" s="89">
        <v>1057</v>
      </c>
      <c r="H90" s="90">
        <v>0.65089900000000001</v>
      </c>
      <c r="I90" s="90">
        <v>0.66556999999999999</v>
      </c>
      <c r="J90" s="4"/>
      <c r="K90" s="4"/>
      <c r="L90" s="4"/>
      <c r="M90" s="4"/>
      <c r="N90" s="4"/>
      <c r="O90" s="4"/>
      <c r="P90" s="4"/>
      <c r="Q90" s="4"/>
      <c r="R90" s="4"/>
      <c r="S90" s="4"/>
    </row>
    <row r="91" spans="1:19" x14ac:dyDescent="0.25">
      <c r="A91" s="4" t="s">
        <v>309</v>
      </c>
      <c r="B91" s="4" t="s">
        <v>284</v>
      </c>
      <c r="C91" s="4" t="s">
        <v>350</v>
      </c>
      <c r="D91" s="4" t="s">
        <v>274</v>
      </c>
      <c r="E91" s="34" t="s">
        <v>350</v>
      </c>
      <c r="F91" s="34" t="s">
        <v>274</v>
      </c>
      <c r="G91" s="93">
        <v>5505</v>
      </c>
      <c r="H91" s="94">
        <v>0.72406899999999996</v>
      </c>
      <c r="I91" s="94">
        <v>0.72019</v>
      </c>
      <c r="J91" s="4"/>
      <c r="K91" s="4"/>
      <c r="L91" s="4"/>
      <c r="M91" s="4"/>
      <c r="N91" s="4"/>
      <c r="O91" s="4"/>
      <c r="P91" s="4"/>
      <c r="Q91" s="4"/>
      <c r="R91" s="4"/>
      <c r="S91" s="4"/>
    </row>
    <row r="92" spans="1:19" x14ac:dyDescent="0.25">
      <c r="A92" s="4" t="s">
        <v>309</v>
      </c>
      <c r="B92" s="4" t="s">
        <v>284</v>
      </c>
      <c r="C92" s="4" t="s">
        <v>350</v>
      </c>
      <c r="D92" s="4" t="s">
        <v>274</v>
      </c>
      <c r="E92" s="4" t="s">
        <v>71</v>
      </c>
      <c r="F92" s="4" t="s">
        <v>72</v>
      </c>
      <c r="G92" s="89">
        <v>1478</v>
      </c>
      <c r="H92" s="90">
        <v>0.82882299999999998</v>
      </c>
      <c r="I92" s="90">
        <v>0.81679999999999997</v>
      </c>
      <c r="J92" s="4"/>
      <c r="K92" s="4"/>
      <c r="L92" s="4"/>
      <c r="M92" s="4"/>
      <c r="N92" s="4"/>
      <c r="O92" s="4"/>
      <c r="P92" s="4"/>
      <c r="Q92" s="4"/>
      <c r="R92" s="4"/>
      <c r="S92" s="4"/>
    </row>
    <row r="93" spans="1:19" x14ac:dyDescent="0.25">
      <c r="A93" s="4" t="s">
        <v>309</v>
      </c>
      <c r="B93" s="4" t="s">
        <v>284</v>
      </c>
      <c r="C93" s="4" t="s">
        <v>350</v>
      </c>
      <c r="D93" s="4" t="s">
        <v>274</v>
      </c>
      <c r="E93" s="4" t="s">
        <v>122</v>
      </c>
      <c r="F93" s="4" t="s">
        <v>123</v>
      </c>
      <c r="G93" s="89">
        <v>2023</v>
      </c>
      <c r="H93" s="90">
        <v>0.71428599999999998</v>
      </c>
      <c r="I93" s="90">
        <v>0.71372000000000002</v>
      </c>
      <c r="J93" s="4"/>
      <c r="K93" s="4"/>
      <c r="L93" s="4"/>
      <c r="M93" s="4"/>
      <c r="N93" s="4"/>
      <c r="O93" s="4"/>
      <c r="P93" s="4"/>
      <c r="Q93" s="4"/>
      <c r="R93" s="4"/>
      <c r="S93" s="4"/>
    </row>
    <row r="94" spans="1:19" x14ac:dyDescent="0.25">
      <c r="A94" s="4" t="s">
        <v>309</v>
      </c>
      <c r="B94" s="4" t="s">
        <v>284</v>
      </c>
      <c r="C94" s="4" t="s">
        <v>350</v>
      </c>
      <c r="D94" s="4" t="s">
        <v>274</v>
      </c>
      <c r="E94" s="4" t="s">
        <v>154</v>
      </c>
      <c r="F94" s="4" t="s">
        <v>155</v>
      </c>
      <c r="G94" s="89">
        <v>602</v>
      </c>
      <c r="H94" s="90">
        <v>0.65946800000000005</v>
      </c>
      <c r="I94" s="90">
        <v>0.64898999999999996</v>
      </c>
      <c r="J94" s="4"/>
      <c r="K94" s="4"/>
      <c r="L94" s="4"/>
      <c r="M94" s="4"/>
      <c r="N94" s="4"/>
      <c r="O94" s="4"/>
      <c r="P94" s="4"/>
      <c r="Q94" s="4"/>
      <c r="R94" s="4"/>
      <c r="S94" s="4"/>
    </row>
    <row r="95" spans="1:19" x14ac:dyDescent="0.25">
      <c r="A95" s="4" t="s">
        <v>309</v>
      </c>
      <c r="B95" s="4" t="s">
        <v>284</v>
      </c>
      <c r="C95" s="4" t="s">
        <v>350</v>
      </c>
      <c r="D95" s="4" t="s">
        <v>274</v>
      </c>
      <c r="E95" s="4" t="s">
        <v>156</v>
      </c>
      <c r="F95" s="4" t="s">
        <v>157</v>
      </c>
      <c r="G95" s="89">
        <v>337</v>
      </c>
      <c r="H95" s="90">
        <v>0.62907999999999997</v>
      </c>
      <c r="I95" s="90">
        <v>0.62819999999999998</v>
      </c>
      <c r="J95" s="4"/>
      <c r="K95" s="4"/>
      <c r="L95" s="4"/>
      <c r="M95" s="4"/>
      <c r="N95" s="4"/>
      <c r="O95" s="4"/>
      <c r="P95" s="4"/>
      <c r="Q95" s="4"/>
      <c r="R95" s="4"/>
      <c r="S95" s="4"/>
    </row>
    <row r="96" spans="1:19" x14ac:dyDescent="0.25">
      <c r="A96" s="4" t="s">
        <v>309</v>
      </c>
      <c r="B96" s="4" t="s">
        <v>284</v>
      </c>
      <c r="C96" s="4" t="s">
        <v>350</v>
      </c>
      <c r="D96" s="4" t="s">
        <v>274</v>
      </c>
      <c r="E96" s="4" t="s">
        <v>164</v>
      </c>
      <c r="F96" s="4" t="s">
        <v>165</v>
      </c>
      <c r="G96" s="89">
        <v>1065</v>
      </c>
      <c r="H96" s="90">
        <v>0.66385000000000005</v>
      </c>
      <c r="I96" s="90">
        <v>0.66630999999999996</v>
      </c>
      <c r="J96" s="4"/>
      <c r="K96" s="4"/>
      <c r="L96" s="4"/>
      <c r="M96" s="4"/>
      <c r="N96" s="4"/>
      <c r="O96" s="4"/>
      <c r="P96" s="4"/>
      <c r="Q96" s="4"/>
      <c r="R96" s="4"/>
      <c r="S96" s="4"/>
    </row>
    <row r="97" spans="1:19" x14ac:dyDescent="0.25">
      <c r="A97" s="4" t="s">
        <v>309</v>
      </c>
      <c r="B97" s="4" t="s">
        <v>284</v>
      </c>
      <c r="C97" s="4" t="s">
        <v>351</v>
      </c>
      <c r="D97" s="6" t="s">
        <v>256</v>
      </c>
      <c r="E97" s="34" t="s">
        <v>351</v>
      </c>
      <c r="F97" s="34" t="s">
        <v>256</v>
      </c>
      <c r="G97" s="93">
        <v>2379</v>
      </c>
      <c r="H97" s="94">
        <v>0.66834800000000005</v>
      </c>
      <c r="I97" s="94">
        <v>0.66359000000000001</v>
      </c>
      <c r="J97" s="4"/>
      <c r="K97" s="4"/>
      <c r="L97" s="4"/>
      <c r="M97" s="4"/>
      <c r="N97" s="4"/>
      <c r="O97" s="4"/>
      <c r="P97" s="4"/>
      <c r="Q97" s="4"/>
      <c r="R97" s="4"/>
      <c r="S97" s="4"/>
    </row>
    <row r="98" spans="1:19" x14ac:dyDescent="0.25">
      <c r="A98" s="4" t="s">
        <v>309</v>
      </c>
      <c r="B98" s="4" t="s">
        <v>284</v>
      </c>
      <c r="C98" s="4" t="s">
        <v>351</v>
      </c>
      <c r="D98" s="6" t="s">
        <v>256</v>
      </c>
      <c r="E98" s="4" t="s">
        <v>75</v>
      </c>
      <c r="F98" s="4" t="s">
        <v>76</v>
      </c>
      <c r="G98" s="89">
        <v>448</v>
      </c>
      <c r="H98" s="90">
        <v>0.63392899999999996</v>
      </c>
      <c r="I98" s="90">
        <v>0.64068999999999998</v>
      </c>
      <c r="J98" s="4"/>
      <c r="K98" s="4"/>
      <c r="L98" s="4"/>
      <c r="M98" s="4"/>
      <c r="N98" s="4"/>
      <c r="O98" s="4"/>
      <c r="P98" s="4"/>
      <c r="Q98" s="4"/>
      <c r="R98" s="4"/>
      <c r="S98" s="4"/>
    </row>
    <row r="99" spans="1:19" x14ac:dyDescent="0.25">
      <c r="A99" s="4" t="s">
        <v>309</v>
      </c>
      <c r="B99" s="4" t="s">
        <v>284</v>
      </c>
      <c r="C99" s="4" t="s">
        <v>351</v>
      </c>
      <c r="D99" s="6" t="s">
        <v>256</v>
      </c>
      <c r="E99" s="4" t="s">
        <v>90</v>
      </c>
      <c r="F99" s="4" t="s">
        <v>91</v>
      </c>
      <c r="G99" s="89">
        <v>1502</v>
      </c>
      <c r="H99" s="90">
        <v>0.67576599999999998</v>
      </c>
      <c r="I99" s="90">
        <v>0.67039000000000004</v>
      </c>
      <c r="J99" s="4"/>
      <c r="K99" s="4"/>
      <c r="L99" s="4"/>
      <c r="M99" s="4"/>
      <c r="N99" s="4"/>
      <c r="O99" s="4"/>
      <c r="P99" s="4"/>
      <c r="Q99" s="4"/>
      <c r="R99" s="4"/>
      <c r="S99" s="4"/>
    </row>
    <row r="100" spans="1:19" x14ac:dyDescent="0.25">
      <c r="A100" s="4" t="s">
        <v>309</v>
      </c>
      <c r="B100" s="4" t="s">
        <v>284</v>
      </c>
      <c r="C100" s="4" t="s">
        <v>351</v>
      </c>
      <c r="D100" s="6" t="s">
        <v>256</v>
      </c>
      <c r="E100" s="4" t="s">
        <v>98</v>
      </c>
      <c r="F100" s="4" t="s">
        <v>99</v>
      </c>
      <c r="G100" s="89">
        <v>429</v>
      </c>
      <c r="H100" s="90">
        <v>0.67832199999999998</v>
      </c>
      <c r="I100" s="90">
        <v>0.66327000000000003</v>
      </c>
      <c r="J100" s="4"/>
      <c r="K100" s="4"/>
      <c r="L100" s="4"/>
      <c r="M100" s="4"/>
      <c r="N100" s="4"/>
      <c r="O100" s="4"/>
      <c r="P100" s="4"/>
      <c r="Q100" s="4"/>
      <c r="R100" s="4"/>
      <c r="S100" s="4"/>
    </row>
    <row r="101" spans="1:19" x14ac:dyDescent="0.25">
      <c r="A101" s="4" t="s">
        <v>309</v>
      </c>
      <c r="B101" s="4" t="s">
        <v>284</v>
      </c>
      <c r="C101" s="4" t="s">
        <v>352</v>
      </c>
      <c r="D101" s="6" t="s">
        <v>258</v>
      </c>
      <c r="E101" s="34" t="s">
        <v>352</v>
      </c>
      <c r="F101" s="34" t="s">
        <v>258</v>
      </c>
      <c r="G101" s="93">
        <v>3371</v>
      </c>
      <c r="H101" s="94">
        <v>0.76416499999999998</v>
      </c>
      <c r="I101" s="94">
        <v>0.75590000000000002</v>
      </c>
      <c r="J101" s="4"/>
      <c r="K101" s="4"/>
      <c r="L101" s="4"/>
      <c r="M101" s="4"/>
      <c r="N101" s="4"/>
      <c r="O101" s="4"/>
      <c r="P101" s="4"/>
      <c r="Q101" s="4"/>
      <c r="R101" s="4"/>
      <c r="S101" s="4"/>
    </row>
    <row r="102" spans="1:19" x14ac:dyDescent="0.25">
      <c r="A102" s="4" t="s">
        <v>309</v>
      </c>
      <c r="B102" s="4" t="s">
        <v>284</v>
      </c>
      <c r="C102" s="4" t="s">
        <v>352</v>
      </c>
      <c r="D102" s="6" t="s">
        <v>258</v>
      </c>
      <c r="E102" s="4" t="s">
        <v>20</v>
      </c>
      <c r="F102" s="4" t="s">
        <v>21</v>
      </c>
      <c r="G102" s="89">
        <v>470</v>
      </c>
      <c r="H102" s="90">
        <v>0.75744699999999998</v>
      </c>
      <c r="I102" s="90">
        <v>0.74190999999999996</v>
      </c>
      <c r="J102" s="4"/>
      <c r="K102" s="4"/>
      <c r="L102" s="4"/>
      <c r="M102" s="4"/>
      <c r="N102" s="4"/>
      <c r="O102" s="4"/>
      <c r="P102" s="4"/>
      <c r="Q102" s="4"/>
      <c r="R102" s="4"/>
      <c r="S102" s="4"/>
    </row>
    <row r="103" spans="1:19" x14ac:dyDescent="0.25">
      <c r="A103" s="4" t="s">
        <v>309</v>
      </c>
      <c r="B103" s="4" t="s">
        <v>284</v>
      </c>
      <c r="C103" s="4" t="s">
        <v>352</v>
      </c>
      <c r="D103" s="6" t="s">
        <v>258</v>
      </c>
      <c r="E103" s="4" t="s">
        <v>40</v>
      </c>
      <c r="F103" s="4" t="s">
        <v>41</v>
      </c>
      <c r="G103" s="89">
        <v>704</v>
      </c>
      <c r="H103" s="90">
        <v>0.75141999999999998</v>
      </c>
      <c r="I103" s="90">
        <v>0.76300999999999997</v>
      </c>
      <c r="J103" s="4"/>
      <c r="K103" s="4"/>
      <c r="L103" s="4"/>
      <c r="M103" s="4"/>
      <c r="N103" s="4"/>
      <c r="O103" s="4"/>
      <c r="P103" s="4"/>
      <c r="Q103" s="4"/>
      <c r="R103" s="4"/>
      <c r="S103" s="4"/>
    </row>
    <row r="104" spans="1:19" x14ac:dyDescent="0.25">
      <c r="A104" s="4" t="s">
        <v>309</v>
      </c>
      <c r="B104" s="4" t="s">
        <v>284</v>
      </c>
      <c r="C104" s="4" t="s">
        <v>352</v>
      </c>
      <c r="D104" s="6" t="s">
        <v>258</v>
      </c>
      <c r="E104" s="4" t="s">
        <v>49</v>
      </c>
      <c r="F104" s="4" t="s">
        <v>50</v>
      </c>
      <c r="G104" s="89">
        <v>785</v>
      </c>
      <c r="H104" s="90">
        <v>0.715924</v>
      </c>
      <c r="I104" s="90">
        <v>0.70360999999999996</v>
      </c>
      <c r="J104" s="4"/>
      <c r="K104" s="4"/>
      <c r="L104" s="4"/>
      <c r="M104" s="4"/>
      <c r="N104" s="4"/>
      <c r="O104" s="4"/>
      <c r="P104" s="4"/>
      <c r="Q104" s="4"/>
      <c r="R104" s="4"/>
      <c r="S104" s="4"/>
    </row>
    <row r="105" spans="1:19" x14ac:dyDescent="0.25">
      <c r="A105" s="4" t="s">
        <v>309</v>
      </c>
      <c r="B105" s="4" t="s">
        <v>284</v>
      </c>
      <c r="C105" s="4" t="s">
        <v>352</v>
      </c>
      <c r="D105" s="6" t="s">
        <v>258</v>
      </c>
      <c r="E105" s="4" t="s">
        <v>181</v>
      </c>
      <c r="F105" s="4" t="s">
        <v>235</v>
      </c>
      <c r="G105" s="89">
        <v>508</v>
      </c>
      <c r="H105" s="90">
        <v>0.777559</v>
      </c>
      <c r="I105" s="90">
        <v>0.78085000000000004</v>
      </c>
      <c r="J105" s="4"/>
      <c r="K105" s="4"/>
      <c r="L105" s="4"/>
      <c r="M105" s="4"/>
      <c r="N105" s="4"/>
      <c r="O105" s="4"/>
      <c r="P105" s="4"/>
      <c r="Q105" s="4"/>
      <c r="R105" s="4"/>
      <c r="S105" s="4"/>
    </row>
    <row r="106" spans="1:19" x14ac:dyDescent="0.25">
      <c r="A106" s="4" t="s">
        <v>309</v>
      </c>
      <c r="B106" s="4" t="s">
        <v>284</v>
      </c>
      <c r="C106" s="4" t="s">
        <v>352</v>
      </c>
      <c r="D106" s="6" t="s">
        <v>258</v>
      </c>
      <c r="E106" s="4" t="s">
        <v>160</v>
      </c>
      <c r="F106" s="4" t="s">
        <v>161</v>
      </c>
      <c r="G106" s="89">
        <v>904</v>
      </c>
      <c r="H106" s="90">
        <v>0.81194699999999997</v>
      </c>
      <c r="I106" s="90">
        <v>0.78913</v>
      </c>
      <c r="J106" s="4"/>
      <c r="K106" s="4"/>
      <c r="L106" s="4"/>
      <c r="M106" s="4"/>
      <c r="N106" s="4"/>
      <c r="O106" s="4"/>
      <c r="P106" s="4"/>
      <c r="Q106" s="4"/>
      <c r="R106" s="4"/>
      <c r="S106" s="4"/>
    </row>
    <row r="107" spans="1:19" x14ac:dyDescent="0.25">
      <c r="A107" s="4" t="s">
        <v>309</v>
      </c>
      <c r="B107" s="4" t="s">
        <v>284</v>
      </c>
      <c r="C107" s="4" t="s">
        <v>353</v>
      </c>
      <c r="D107" s="6" t="s">
        <v>253</v>
      </c>
      <c r="E107" s="34" t="s">
        <v>353</v>
      </c>
      <c r="F107" s="34" t="s">
        <v>253</v>
      </c>
      <c r="G107" s="93">
        <v>7230</v>
      </c>
      <c r="H107" s="94">
        <v>0.63803600000000005</v>
      </c>
      <c r="I107" s="94">
        <v>0.64498</v>
      </c>
      <c r="J107" s="4"/>
      <c r="K107" s="4"/>
      <c r="L107" s="4"/>
      <c r="M107" s="4"/>
      <c r="N107" s="4"/>
      <c r="O107" s="4"/>
      <c r="P107" s="4"/>
      <c r="Q107" s="4"/>
      <c r="R107" s="4"/>
      <c r="S107" s="4"/>
    </row>
    <row r="108" spans="1:19" x14ac:dyDescent="0.25">
      <c r="A108" s="4" t="s">
        <v>309</v>
      </c>
      <c r="B108" s="4" t="s">
        <v>284</v>
      </c>
      <c r="C108" s="4" t="s">
        <v>353</v>
      </c>
      <c r="D108" s="6" t="s">
        <v>253</v>
      </c>
      <c r="E108" s="4" t="s">
        <v>16</v>
      </c>
      <c r="F108" s="4" t="s">
        <v>17</v>
      </c>
      <c r="G108" s="89">
        <v>625</v>
      </c>
      <c r="H108" s="90">
        <v>0.60960000000000003</v>
      </c>
      <c r="I108" s="90">
        <v>0.60624999999999996</v>
      </c>
      <c r="J108" s="4"/>
      <c r="K108" s="4"/>
      <c r="L108" s="4"/>
      <c r="M108" s="4"/>
      <c r="N108" s="4"/>
      <c r="O108" s="4"/>
      <c r="P108" s="4"/>
      <c r="Q108" s="4"/>
      <c r="R108" s="4"/>
      <c r="S108" s="4"/>
    </row>
    <row r="109" spans="1:19" x14ac:dyDescent="0.25">
      <c r="A109" s="4" t="s">
        <v>309</v>
      </c>
      <c r="B109" s="4" t="s">
        <v>284</v>
      </c>
      <c r="C109" s="4" t="s">
        <v>353</v>
      </c>
      <c r="D109" s="6" t="s">
        <v>253</v>
      </c>
      <c r="E109" s="4" t="s">
        <v>61</v>
      </c>
      <c r="F109" s="4" t="s">
        <v>62</v>
      </c>
      <c r="G109" s="89">
        <v>558</v>
      </c>
      <c r="H109" s="90">
        <v>0.63620100000000002</v>
      </c>
      <c r="I109" s="90">
        <v>0.64239999999999997</v>
      </c>
      <c r="J109" s="4"/>
      <c r="K109" s="4"/>
      <c r="L109" s="4"/>
      <c r="M109" s="4"/>
      <c r="N109" s="4"/>
      <c r="O109" s="4"/>
      <c r="P109" s="4"/>
      <c r="Q109" s="4"/>
      <c r="R109" s="4"/>
      <c r="S109" s="4"/>
    </row>
    <row r="110" spans="1:19" x14ac:dyDescent="0.25">
      <c r="A110" s="4" t="s">
        <v>309</v>
      </c>
      <c r="B110" s="4" t="s">
        <v>284</v>
      </c>
      <c r="C110" s="4" t="s">
        <v>353</v>
      </c>
      <c r="D110" s="6" t="s">
        <v>253</v>
      </c>
      <c r="E110" s="4" t="s">
        <v>65</v>
      </c>
      <c r="F110" s="4" t="s">
        <v>66</v>
      </c>
      <c r="G110" s="89">
        <v>1325</v>
      </c>
      <c r="H110" s="90">
        <v>0.69433999999999996</v>
      </c>
      <c r="I110" s="90">
        <v>0.69355</v>
      </c>
      <c r="J110" s="4"/>
      <c r="K110" s="4"/>
      <c r="L110" s="4"/>
      <c r="M110" s="4"/>
      <c r="N110" s="4"/>
      <c r="O110" s="4"/>
      <c r="P110" s="4"/>
      <c r="Q110" s="4"/>
      <c r="R110" s="4"/>
      <c r="S110" s="4"/>
    </row>
    <row r="111" spans="1:19" x14ac:dyDescent="0.25">
      <c r="A111" s="4" t="s">
        <v>309</v>
      </c>
      <c r="B111" s="4" t="s">
        <v>284</v>
      </c>
      <c r="C111" s="4" t="s">
        <v>353</v>
      </c>
      <c r="D111" s="6" t="s">
        <v>253</v>
      </c>
      <c r="E111" s="4" t="s">
        <v>152</v>
      </c>
      <c r="F111" s="4" t="s">
        <v>153</v>
      </c>
      <c r="G111" s="89">
        <v>1258</v>
      </c>
      <c r="H111" s="90">
        <v>0.62162200000000001</v>
      </c>
      <c r="I111" s="90">
        <v>0.64019000000000004</v>
      </c>
      <c r="J111" s="4"/>
      <c r="K111" s="4"/>
      <c r="L111" s="4"/>
      <c r="M111" s="4"/>
      <c r="N111" s="4"/>
      <c r="O111" s="4"/>
      <c r="P111" s="4"/>
      <c r="Q111" s="4"/>
      <c r="R111" s="4"/>
      <c r="S111" s="4"/>
    </row>
    <row r="112" spans="1:19" x14ac:dyDescent="0.25">
      <c r="A112" s="4" t="s">
        <v>309</v>
      </c>
      <c r="B112" s="4" t="s">
        <v>284</v>
      </c>
      <c r="C112" s="4" t="s">
        <v>353</v>
      </c>
      <c r="D112" s="6" t="s">
        <v>253</v>
      </c>
      <c r="E112" s="4" t="s">
        <v>172</v>
      </c>
      <c r="F112" s="4" t="s">
        <v>173</v>
      </c>
      <c r="G112" s="89">
        <v>653</v>
      </c>
      <c r="H112" s="90">
        <v>0.742726</v>
      </c>
      <c r="I112" s="90">
        <v>0.74004999999999999</v>
      </c>
      <c r="J112" s="4"/>
      <c r="K112" s="4"/>
      <c r="L112" s="4"/>
      <c r="M112" s="4"/>
      <c r="N112" s="4"/>
      <c r="O112" s="4"/>
      <c r="P112" s="4"/>
      <c r="Q112" s="4"/>
      <c r="R112" s="4"/>
      <c r="S112" s="4"/>
    </row>
    <row r="113" spans="1:19" x14ac:dyDescent="0.25">
      <c r="A113" s="4" t="s">
        <v>309</v>
      </c>
      <c r="B113" s="4" t="s">
        <v>284</v>
      </c>
      <c r="C113" s="4" t="s">
        <v>353</v>
      </c>
      <c r="D113" s="6" t="s">
        <v>253</v>
      </c>
      <c r="E113" s="4" t="s">
        <v>205</v>
      </c>
      <c r="F113" s="4" t="s">
        <v>206</v>
      </c>
      <c r="G113" s="89">
        <v>2811</v>
      </c>
      <c r="H113" s="90">
        <v>0.60121000000000002</v>
      </c>
      <c r="I113" s="90">
        <v>0.61062000000000005</v>
      </c>
      <c r="J113" s="4"/>
      <c r="K113" s="4"/>
      <c r="L113" s="4"/>
      <c r="M113" s="4"/>
      <c r="N113" s="4"/>
      <c r="O113" s="4"/>
      <c r="P113" s="4"/>
      <c r="Q113" s="4"/>
      <c r="R113" s="4"/>
      <c r="S113" s="4"/>
    </row>
    <row r="114" spans="1:19" x14ac:dyDescent="0.25">
      <c r="A114" s="4" t="s">
        <v>309</v>
      </c>
      <c r="B114" s="4" t="s">
        <v>284</v>
      </c>
      <c r="C114" s="4" t="s">
        <v>354</v>
      </c>
      <c r="D114" s="6" t="s">
        <v>257</v>
      </c>
      <c r="E114" s="34" t="s">
        <v>354</v>
      </c>
      <c r="F114" s="34" t="s">
        <v>257</v>
      </c>
      <c r="G114" s="93">
        <v>4131</v>
      </c>
      <c r="H114" s="94">
        <v>0.63253400000000004</v>
      </c>
      <c r="I114" s="94">
        <v>0.63961999999999997</v>
      </c>
      <c r="J114" s="4"/>
      <c r="K114" s="4"/>
      <c r="L114" s="4"/>
      <c r="M114" s="4"/>
      <c r="N114" s="4"/>
      <c r="O114" s="4"/>
      <c r="P114" s="4"/>
      <c r="Q114" s="4"/>
      <c r="R114" s="4"/>
      <c r="S114" s="4"/>
    </row>
    <row r="115" spans="1:19" x14ac:dyDescent="0.25">
      <c r="A115" s="4" t="s">
        <v>309</v>
      </c>
      <c r="B115" s="4" t="s">
        <v>284</v>
      </c>
      <c r="C115" s="4" t="s">
        <v>354</v>
      </c>
      <c r="D115" s="6" t="s">
        <v>257</v>
      </c>
      <c r="E115" s="4" t="s">
        <v>32</v>
      </c>
      <c r="F115" s="4" t="s">
        <v>33</v>
      </c>
      <c r="G115" s="89">
        <v>947</v>
      </c>
      <c r="H115" s="90">
        <v>0.59028499999999995</v>
      </c>
      <c r="I115" s="90">
        <v>0.58526</v>
      </c>
      <c r="J115" s="4"/>
      <c r="K115" s="4"/>
      <c r="L115" s="4"/>
      <c r="M115" s="4"/>
      <c r="N115" s="4"/>
      <c r="O115" s="4"/>
      <c r="P115" s="4"/>
      <c r="Q115" s="4"/>
      <c r="R115" s="4"/>
      <c r="S115" s="4"/>
    </row>
    <row r="116" spans="1:19" x14ac:dyDescent="0.25">
      <c r="A116" s="4" t="s">
        <v>309</v>
      </c>
      <c r="B116" s="4" t="s">
        <v>284</v>
      </c>
      <c r="C116" s="4" t="s">
        <v>354</v>
      </c>
      <c r="D116" s="6" t="s">
        <v>257</v>
      </c>
      <c r="E116" s="4" t="s">
        <v>73</v>
      </c>
      <c r="F116" s="4" t="s">
        <v>74</v>
      </c>
      <c r="G116" s="89">
        <v>1012</v>
      </c>
      <c r="H116" s="90">
        <v>0.55731200000000003</v>
      </c>
      <c r="I116" s="90">
        <v>0.55798999999999999</v>
      </c>
      <c r="J116" s="4"/>
      <c r="K116" s="4"/>
      <c r="L116" s="4"/>
      <c r="M116" s="4"/>
      <c r="N116" s="4"/>
      <c r="O116" s="4"/>
      <c r="P116" s="4"/>
      <c r="Q116" s="4"/>
      <c r="R116" s="4"/>
      <c r="S116" s="4"/>
    </row>
    <row r="117" spans="1:19" x14ac:dyDescent="0.25">
      <c r="A117" s="4" t="s">
        <v>309</v>
      </c>
      <c r="B117" s="4" t="s">
        <v>284</v>
      </c>
      <c r="C117" s="4" t="s">
        <v>354</v>
      </c>
      <c r="D117" s="6" t="s">
        <v>257</v>
      </c>
      <c r="E117" s="4" t="s">
        <v>140</v>
      </c>
      <c r="F117" s="4" t="s">
        <v>141</v>
      </c>
      <c r="G117" s="89">
        <v>1368</v>
      </c>
      <c r="H117" s="90">
        <v>0.67617000000000005</v>
      </c>
      <c r="I117" s="90">
        <v>0.68867999999999996</v>
      </c>
      <c r="J117" s="4"/>
      <c r="K117" s="4"/>
      <c r="L117" s="4"/>
      <c r="M117" s="4"/>
      <c r="N117" s="4"/>
      <c r="O117" s="4"/>
      <c r="P117" s="4"/>
      <c r="Q117" s="4"/>
      <c r="R117" s="4"/>
      <c r="S117" s="4"/>
    </row>
    <row r="118" spans="1:19" x14ac:dyDescent="0.25">
      <c r="A118" s="4" t="s">
        <v>309</v>
      </c>
      <c r="B118" s="4" t="s">
        <v>284</v>
      </c>
      <c r="C118" s="4" t="s">
        <v>354</v>
      </c>
      <c r="D118" s="6" t="s">
        <v>257</v>
      </c>
      <c r="E118" s="4" t="s">
        <v>144</v>
      </c>
      <c r="F118" s="4" t="s">
        <v>145</v>
      </c>
      <c r="G118" s="89">
        <v>804</v>
      </c>
      <c r="H118" s="90">
        <v>0.70273600000000003</v>
      </c>
      <c r="I118" s="90">
        <v>0.72789999999999999</v>
      </c>
      <c r="J118" s="4"/>
      <c r="K118" s="4"/>
      <c r="L118" s="4"/>
      <c r="M118" s="4"/>
      <c r="N118" s="4"/>
      <c r="O118" s="4"/>
      <c r="P118" s="4"/>
      <c r="Q118" s="4"/>
      <c r="R118" s="4"/>
      <c r="S118" s="4"/>
    </row>
    <row r="119" spans="1:19" x14ac:dyDescent="0.25">
      <c r="A119" s="4" t="s">
        <v>309</v>
      </c>
      <c r="B119" s="4" t="s">
        <v>284</v>
      </c>
      <c r="C119" s="4" t="s">
        <v>355</v>
      </c>
      <c r="D119" s="6" t="s">
        <v>251</v>
      </c>
      <c r="E119" s="34" t="s">
        <v>355</v>
      </c>
      <c r="F119" s="34" t="s">
        <v>251</v>
      </c>
      <c r="G119" s="93">
        <v>5544</v>
      </c>
      <c r="H119" s="94">
        <v>0.63365800000000005</v>
      </c>
      <c r="I119" s="94">
        <v>0.64007999999999998</v>
      </c>
      <c r="J119" s="4"/>
      <c r="K119" s="4"/>
      <c r="L119" s="4"/>
      <c r="M119" s="4"/>
      <c r="N119" s="4"/>
      <c r="O119" s="4"/>
      <c r="P119" s="4"/>
      <c r="Q119" s="4"/>
      <c r="R119" s="4"/>
      <c r="S119" s="4"/>
    </row>
    <row r="120" spans="1:19" x14ac:dyDescent="0.25">
      <c r="A120" s="4" t="s">
        <v>309</v>
      </c>
      <c r="B120" s="4" t="s">
        <v>284</v>
      </c>
      <c r="C120" s="4" t="s">
        <v>355</v>
      </c>
      <c r="D120" s="6" t="s">
        <v>251</v>
      </c>
      <c r="E120" s="4" t="s">
        <v>51</v>
      </c>
      <c r="F120" s="4" t="s">
        <v>52</v>
      </c>
      <c r="G120" s="89">
        <v>286</v>
      </c>
      <c r="H120" s="90">
        <v>0.63636400000000004</v>
      </c>
      <c r="I120" s="90">
        <v>0.63165000000000004</v>
      </c>
      <c r="J120" s="4"/>
      <c r="K120" s="4"/>
      <c r="L120" s="4"/>
      <c r="M120" s="4"/>
      <c r="N120" s="4"/>
      <c r="O120" s="4"/>
      <c r="P120" s="4"/>
      <c r="Q120" s="4"/>
      <c r="R120" s="4"/>
      <c r="S120" s="4"/>
    </row>
    <row r="121" spans="1:19" x14ac:dyDescent="0.25">
      <c r="A121" s="4" t="s">
        <v>309</v>
      </c>
      <c r="B121" s="4" t="s">
        <v>284</v>
      </c>
      <c r="C121" s="4" t="s">
        <v>355</v>
      </c>
      <c r="D121" s="6" t="s">
        <v>251</v>
      </c>
      <c r="E121" s="4" t="s">
        <v>77</v>
      </c>
      <c r="F121" s="4" t="s">
        <v>78</v>
      </c>
      <c r="G121" s="89">
        <v>1109</v>
      </c>
      <c r="H121" s="90">
        <v>0.60144299999999995</v>
      </c>
      <c r="I121" s="90">
        <v>0.59689000000000003</v>
      </c>
      <c r="J121" s="4"/>
      <c r="K121" s="4"/>
      <c r="L121" s="4"/>
      <c r="M121" s="4"/>
      <c r="N121" s="4"/>
      <c r="O121" s="4"/>
      <c r="P121" s="4"/>
      <c r="Q121" s="4"/>
      <c r="R121" s="4"/>
      <c r="S121" s="4"/>
    </row>
    <row r="122" spans="1:19" x14ac:dyDescent="0.25">
      <c r="A122" s="4" t="s">
        <v>309</v>
      </c>
      <c r="B122" s="4" t="s">
        <v>284</v>
      </c>
      <c r="C122" s="4" t="s">
        <v>355</v>
      </c>
      <c r="D122" s="6" t="s">
        <v>251</v>
      </c>
      <c r="E122" s="4" t="s">
        <v>85</v>
      </c>
      <c r="F122" s="4" t="s">
        <v>231</v>
      </c>
      <c r="G122" s="89">
        <v>379</v>
      </c>
      <c r="H122" s="90">
        <v>0.52506600000000003</v>
      </c>
      <c r="I122" s="90">
        <v>0.51795999999999998</v>
      </c>
      <c r="J122" s="4"/>
      <c r="K122" s="4"/>
      <c r="L122" s="4"/>
      <c r="M122" s="4"/>
      <c r="N122" s="4"/>
      <c r="O122" s="4"/>
      <c r="P122" s="4"/>
      <c r="Q122" s="4"/>
      <c r="R122" s="4"/>
      <c r="S122" s="4"/>
    </row>
    <row r="123" spans="1:19" x14ac:dyDescent="0.25">
      <c r="A123" s="4" t="s">
        <v>309</v>
      </c>
      <c r="B123" s="4" t="s">
        <v>284</v>
      </c>
      <c r="C123" s="4" t="s">
        <v>355</v>
      </c>
      <c r="D123" s="6" t="s">
        <v>251</v>
      </c>
      <c r="E123" s="4" t="s">
        <v>142</v>
      </c>
      <c r="F123" s="4" t="s">
        <v>143</v>
      </c>
      <c r="G123" s="89">
        <v>1190</v>
      </c>
      <c r="H123" s="90">
        <v>0.68739499999999998</v>
      </c>
      <c r="I123" s="90">
        <v>0.71201000000000003</v>
      </c>
      <c r="J123" s="4"/>
      <c r="K123" s="4"/>
      <c r="L123" s="4"/>
      <c r="M123" s="4"/>
      <c r="N123" s="4"/>
      <c r="O123" s="4"/>
      <c r="P123" s="4"/>
      <c r="Q123" s="4"/>
      <c r="R123" s="4"/>
      <c r="S123" s="4"/>
    </row>
    <row r="124" spans="1:19" x14ac:dyDescent="0.25">
      <c r="A124" s="4" t="s">
        <v>309</v>
      </c>
      <c r="B124" s="4" t="s">
        <v>284</v>
      </c>
      <c r="C124" s="4" t="s">
        <v>355</v>
      </c>
      <c r="D124" s="6" t="s">
        <v>251</v>
      </c>
      <c r="E124" s="4" t="s">
        <v>191</v>
      </c>
      <c r="F124" s="4" t="s">
        <v>192</v>
      </c>
      <c r="G124" s="89">
        <v>1034</v>
      </c>
      <c r="H124" s="90">
        <v>0.57736900000000002</v>
      </c>
      <c r="I124" s="90">
        <v>0.58355999999999997</v>
      </c>
      <c r="J124" s="4"/>
      <c r="K124" s="4"/>
      <c r="L124" s="4"/>
      <c r="M124" s="4"/>
      <c r="N124" s="4"/>
      <c r="O124" s="4"/>
      <c r="P124" s="4"/>
      <c r="Q124" s="4"/>
      <c r="R124" s="4"/>
      <c r="S124" s="4"/>
    </row>
    <row r="125" spans="1:19" x14ac:dyDescent="0.25">
      <c r="A125" s="4" t="s">
        <v>309</v>
      </c>
      <c r="B125" s="4" t="s">
        <v>284</v>
      </c>
      <c r="C125" s="4" t="s">
        <v>355</v>
      </c>
      <c r="D125" s="6" t="s">
        <v>251</v>
      </c>
      <c r="E125" s="4" t="s">
        <v>197</v>
      </c>
      <c r="F125" s="4" t="s">
        <v>198</v>
      </c>
      <c r="G125" s="89">
        <v>1546</v>
      </c>
      <c r="H125" s="90">
        <v>0.679172</v>
      </c>
      <c r="I125" s="90">
        <v>0.68776999999999999</v>
      </c>
      <c r="J125" s="4"/>
      <c r="K125" s="4"/>
      <c r="L125" s="4"/>
      <c r="M125" s="4"/>
      <c r="N125" s="4"/>
      <c r="O125" s="4"/>
      <c r="P125" s="4"/>
      <c r="Q125" s="4"/>
      <c r="R125" s="4"/>
      <c r="S125" s="4"/>
    </row>
    <row r="126" spans="1:19" x14ac:dyDescent="0.25">
      <c r="A126" s="4" t="s">
        <v>309</v>
      </c>
      <c r="B126" s="4" t="s">
        <v>284</v>
      </c>
      <c r="C126" s="4" t="s">
        <v>356</v>
      </c>
      <c r="D126" s="6" t="s">
        <v>357</v>
      </c>
      <c r="E126" s="34" t="s">
        <v>356</v>
      </c>
      <c r="F126" s="34" t="s">
        <v>357</v>
      </c>
      <c r="G126" s="93">
        <v>5154</v>
      </c>
      <c r="H126" s="94">
        <v>0.68684500000000004</v>
      </c>
      <c r="I126" s="94">
        <v>0.69179000000000002</v>
      </c>
      <c r="J126" s="4"/>
      <c r="K126" s="4"/>
      <c r="L126" s="4"/>
      <c r="M126" s="4"/>
      <c r="N126" s="4"/>
      <c r="O126" s="4"/>
      <c r="P126" s="4"/>
      <c r="Q126" s="4"/>
      <c r="R126" s="4"/>
      <c r="S126" s="4"/>
    </row>
    <row r="127" spans="1:19" x14ac:dyDescent="0.25">
      <c r="A127" s="4" t="s">
        <v>309</v>
      </c>
      <c r="B127" s="4" t="s">
        <v>284</v>
      </c>
      <c r="C127" s="4" t="s">
        <v>356</v>
      </c>
      <c r="D127" s="6" t="s">
        <v>357</v>
      </c>
      <c r="E127" s="4" t="s">
        <v>38</v>
      </c>
      <c r="F127" s="4" t="s">
        <v>39</v>
      </c>
      <c r="G127" s="89">
        <v>305</v>
      </c>
      <c r="H127" s="90">
        <v>0.67213100000000003</v>
      </c>
      <c r="I127" s="90">
        <v>0.64956999999999998</v>
      </c>
      <c r="J127" s="4"/>
      <c r="K127" s="4"/>
      <c r="L127" s="4"/>
      <c r="M127" s="4"/>
      <c r="N127" s="4"/>
      <c r="O127" s="4"/>
      <c r="P127" s="4"/>
      <c r="Q127" s="4"/>
      <c r="R127" s="4"/>
      <c r="S127" s="4"/>
    </row>
    <row r="128" spans="1:19" x14ac:dyDescent="0.25">
      <c r="A128" s="4" t="s">
        <v>309</v>
      </c>
      <c r="B128" s="4" t="s">
        <v>284</v>
      </c>
      <c r="C128" s="4" t="s">
        <v>356</v>
      </c>
      <c r="D128" s="6" t="s">
        <v>357</v>
      </c>
      <c r="E128" s="4" t="s">
        <v>45</v>
      </c>
      <c r="F128" s="4" t="s">
        <v>46</v>
      </c>
      <c r="G128" s="89">
        <v>234</v>
      </c>
      <c r="H128" s="90">
        <v>0.73931599999999997</v>
      </c>
      <c r="I128" s="90">
        <v>0.74539</v>
      </c>
      <c r="J128" s="4"/>
      <c r="K128" s="4"/>
      <c r="L128" s="4"/>
      <c r="M128" s="4"/>
      <c r="N128" s="4"/>
      <c r="O128" s="4"/>
      <c r="P128" s="4"/>
      <c r="Q128" s="4"/>
      <c r="R128" s="4"/>
      <c r="S128" s="4"/>
    </row>
    <row r="129" spans="1:19" x14ac:dyDescent="0.25">
      <c r="A129" s="4" t="s">
        <v>309</v>
      </c>
      <c r="B129" s="4" t="s">
        <v>284</v>
      </c>
      <c r="C129" s="4" t="s">
        <v>356</v>
      </c>
      <c r="D129" s="6" t="s">
        <v>357</v>
      </c>
      <c r="E129" s="4" t="s">
        <v>177</v>
      </c>
      <c r="F129" s="4" t="s">
        <v>230</v>
      </c>
      <c r="G129" s="89">
        <v>251</v>
      </c>
      <c r="H129" s="90">
        <v>0.80478099999999997</v>
      </c>
      <c r="I129" s="90">
        <v>0.78637000000000001</v>
      </c>
      <c r="J129" s="4"/>
      <c r="K129" s="4"/>
      <c r="L129" s="4"/>
      <c r="M129" s="4"/>
      <c r="N129" s="4"/>
      <c r="O129" s="4"/>
      <c r="P129" s="4"/>
      <c r="Q129" s="4"/>
      <c r="R129" s="4"/>
      <c r="S129" s="4"/>
    </row>
    <row r="130" spans="1:19" x14ac:dyDescent="0.25">
      <c r="A130" s="4" t="s">
        <v>309</v>
      </c>
      <c r="B130" s="4" t="s">
        <v>284</v>
      </c>
      <c r="C130" s="4" t="s">
        <v>356</v>
      </c>
      <c r="D130" s="6" t="s">
        <v>357</v>
      </c>
      <c r="E130" s="4" t="s">
        <v>83</v>
      </c>
      <c r="F130" s="4" t="s">
        <v>84</v>
      </c>
      <c r="G130" s="89">
        <v>1155</v>
      </c>
      <c r="H130" s="90">
        <v>0.67186100000000004</v>
      </c>
      <c r="I130" s="90">
        <v>0.66520999999999997</v>
      </c>
      <c r="J130" s="4"/>
      <c r="K130" s="4"/>
      <c r="L130" s="4"/>
      <c r="M130" s="4"/>
      <c r="N130" s="4"/>
      <c r="O130" s="4"/>
      <c r="P130" s="4"/>
      <c r="Q130" s="4"/>
      <c r="R130" s="4"/>
      <c r="S130" s="4"/>
    </row>
    <row r="131" spans="1:19" x14ac:dyDescent="0.25">
      <c r="A131" s="4" t="s">
        <v>309</v>
      </c>
      <c r="B131" s="4" t="s">
        <v>284</v>
      </c>
      <c r="C131" s="4" t="s">
        <v>356</v>
      </c>
      <c r="D131" s="6" t="s">
        <v>357</v>
      </c>
      <c r="E131" s="4" t="s">
        <v>92</v>
      </c>
      <c r="F131" s="4" t="s">
        <v>93</v>
      </c>
      <c r="G131" s="89">
        <v>448</v>
      </c>
      <c r="H131" s="90">
        <v>0.64285700000000001</v>
      </c>
      <c r="I131" s="90">
        <v>0.65598999999999996</v>
      </c>
      <c r="J131" s="4"/>
      <c r="K131" s="4"/>
      <c r="L131" s="4"/>
      <c r="M131" s="4"/>
      <c r="N131" s="4"/>
      <c r="O131" s="4"/>
      <c r="P131" s="4"/>
      <c r="Q131" s="4"/>
      <c r="R131" s="4"/>
      <c r="S131" s="4"/>
    </row>
    <row r="132" spans="1:19" x14ac:dyDescent="0.25">
      <c r="A132" s="4" t="s">
        <v>309</v>
      </c>
      <c r="B132" s="4" t="s">
        <v>284</v>
      </c>
      <c r="C132" s="4" t="s">
        <v>356</v>
      </c>
      <c r="D132" s="6" t="s">
        <v>357</v>
      </c>
      <c r="E132" s="4" t="s">
        <v>102</v>
      </c>
      <c r="F132" s="4" t="s">
        <v>103</v>
      </c>
      <c r="G132" s="89">
        <v>647</v>
      </c>
      <c r="H132" s="90">
        <v>0.71097399999999999</v>
      </c>
      <c r="I132" s="90">
        <v>0.73446</v>
      </c>
      <c r="J132" s="4"/>
      <c r="K132" s="4"/>
      <c r="L132" s="4"/>
      <c r="M132" s="4"/>
      <c r="N132" s="4"/>
      <c r="O132" s="4"/>
      <c r="P132" s="4"/>
      <c r="Q132" s="4"/>
      <c r="R132" s="4"/>
      <c r="S132" s="4"/>
    </row>
    <row r="133" spans="1:19" x14ac:dyDescent="0.25">
      <c r="A133" s="4" t="s">
        <v>309</v>
      </c>
      <c r="B133" s="4" t="s">
        <v>284</v>
      </c>
      <c r="C133" s="4" t="s">
        <v>356</v>
      </c>
      <c r="D133" s="6" t="s">
        <v>357</v>
      </c>
      <c r="E133" s="4" t="s">
        <v>182</v>
      </c>
      <c r="F133" s="4" t="s">
        <v>236</v>
      </c>
      <c r="G133" s="89">
        <v>927</v>
      </c>
      <c r="H133" s="90">
        <v>0.71628899999999995</v>
      </c>
      <c r="I133" s="90">
        <v>0.71057999999999999</v>
      </c>
      <c r="J133" s="4"/>
      <c r="K133" s="4"/>
      <c r="L133" s="4"/>
      <c r="M133" s="4"/>
      <c r="N133" s="4"/>
      <c r="O133" s="4"/>
      <c r="P133" s="4"/>
      <c r="Q133" s="4"/>
      <c r="R133" s="4"/>
      <c r="S133" s="4"/>
    </row>
    <row r="134" spans="1:19" x14ac:dyDescent="0.25">
      <c r="A134" s="4" t="s">
        <v>309</v>
      </c>
      <c r="B134" s="4" t="s">
        <v>284</v>
      </c>
      <c r="C134" s="4" t="s">
        <v>356</v>
      </c>
      <c r="D134" s="6" t="s">
        <v>357</v>
      </c>
      <c r="E134" s="4" t="s">
        <v>170</v>
      </c>
      <c r="F134" s="4" t="s">
        <v>171</v>
      </c>
      <c r="G134" s="89">
        <v>1187</v>
      </c>
      <c r="H134" s="90">
        <v>0.65037900000000004</v>
      </c>
      <c r="I134" s="90">
        <v>0.67349000000000003</v>
      </c>
      <c r="J134" s="4"/>
      <c r="K134" s="4"/>
      <c r="L134" s="4"/>
      <c r="M134" s="4"/>
      <c r="N134" s="4"/>
      <c r="O134" s="4"/>
      <c r="P134" s="4"/>
      <c r="Q134" s="4"/>
      <c r="R134" s="4"/>
      <c r="S134" s="4"/>
    </row>
    <row r="135" spans="1:19" x14ac:dyDescent="0.25">
      <c r="A135" s="4" t="s">
        <v>309</v>
      </c>
      <c r="B135" s="4" t="s">
        <v>284</v>
      </c>
      <c r="C135" s="4" t="s">
        <v>358</v>
      </c>
      <c r="D135" s="6" t="s">
        <v>245</v>
      </c>
      <c r="E135" s="34" t="s">
        <v>358</v>
      </c>
      <c r="F135" s="34" t="s">
        <v>245</v>
      </c>
      <c r="G135" s="93">
        <v>10112</v>
      </c>
      <c r="H135" s="94">
        <v>0.76809700000000003</v>
      </c>
      <c r="I135" s="94">
        <v>0.76544000000000001</v>
      </c>
      <c r="J135" s="4"/>
      <c r="K135" s="4"/>
      <c r="L135" s="4"/>
      <c r="M135" s="4"/>
      <c r="N135" s="4"/>
      <c r="O135" s="4"/>
      <c r="P135" s="4"/>
      <c r="Q135" s="4"/>
      <c r="R135" s="4"/>
      <c r="S135" s="4"/>
    </row>
    <row r="136" spans="1:19" x14ac:dyDescent="0.25">
      <c r="A136" s="4" t="s">
        <v>309</v>
      </c>
      <c r="B136" s="4" t="s">
        <v>284</v>
      </c>
      <c r="C136" s="4" t="s">
        <v>358</v>
      </c>
      <c r="D136" s="6" t="s">
        <v>245</v>
      </c>
      <c r="E136" s="4" t="s">
        <v>176</v>
      </c>
      <c r="F136" s="4" t="s">
        <v>229</v>
      </c>
      <c r="G136" s="89">
        <v>667</v>
      </c>
      <c r="H136" s="90">
        <v>0.71064499999999997</v>
      </c>
      <c r="I136" s="90">
        <v>0.70348999999999995</v>
      </c>
      <c r="J136" s="4"/>
      <c r="K136" s="4"/>
      <c r="L136" s="4"/>
      <c r="M136" s="4"/>
      <c r="N136" s="4"/>
      <c r="O136" s="4"/>
      <c r="P136" s="4"/>
      <c r="Q136" s="4"/>
      <c r="R136" s="4"/>
      <c r="S136" s="4"/>
    </row>
    <row r="137" spans="1:19" x14ac:dyDescent="0.25">
      <c r="A137" s="4" t="s">
        <v>309</v>
      </c>
      <c r="B137" s="4" t="s">
        <v>284</v>
      </c>
      <c r="C137" s="4" t="s">
        <v>358</v>
      </c>
      <c r="D137" s="6" t="s">
        <v>245</v>
      </c>
      <c r="E137" s="4" t="s">
        <v>69</v>
      </c>
      <c r="F137" s="4" t="s">
        <v>70</v>
      </c>
      <c r="G137" s="89">
        <v>313</v>
      </c>
      <c r="H137" s="90">
        <v>0.77316300000000004</v>
      </c>
      <c r="I137" s="90">
        <v>0.76465000000000005</v>
      </c>
      <c r="J137" s="4"/>
      <c r="K137" s="4"/>
      <c r="L137" s="4"/>
      <c r="M137" s="4"/>
      <c r="N137" s="4"/>
      <c r="O137" s="4"/>
      <c r="P137" s="4"/>
      <c r="Q137" s="4"/>
      <c r="R137" s="4"/>
      <c r="S137" s="4"/>
    </row>
    <row r="138" spans="1:19" x14ac:dyDescent="0.25">
      <c r="A138" s="4" t="s">
        <v>309</v>
      </c>
      <c r="B138" s="4" t="s">
        <v>284</v>
      </c>
      <c r="C138" s="4" t="s">
        <v>358</v>
      </c>
      <c r="D138" s="6" t="s">
        <v>245</v>
      </c>
      <c r="E138" s="4" t="s">
        <v>183</v>
      </c>
      <c r="F138" s="4" t="s">
        <v>237</v>
      </c>
      <c r="G138" s="89">
        <v>837</v>
      </c>
      <c r="H138" s="90">
        <v>0.75388299999999997</v>
      </c>
      <c r="I138" s="90">
        <v>0.76697000000000004</v>
      </c>
      <c r="J138" s="4"/>
      <c r="K138" s="4"/>
      <c r="L138" s="4"/>
      <c r="M138" s="4"/>
      <c r="N138" s="4"/>
      <c r="O138" s="4"/>
      <c r="P138" s="4"/>
      <c r="Q138" s="4"/>
      <c r="R138" s="4"/>
      <c r="S138" s="4"/>
    </row>
    <row r="139" spans="1:19" x14ac:dyDescent="0.25">
      <c r="A139" s="4" t="s">
        <v>309</v>
      </c>
      <c r="B139" s="4" t="s">
        <v>284</v>
      </c>
      <c r="C139" s="4" t="s">
        <v>358</v>
      </c>
      <c r="D139" s="6" t="s">
        <v>245</v>
      </c>
      <c r="E139" s="4" t="s">
        <v>158</v>
      </c>
      <c r="F139" s="4" t="s">
        <v>159</v>
      </c>
      <c r="G139" s="89">
        <v>954</v>
      </c>
      <c r="H139" s="90">
        <v>0.81132099999999996</v>
      </c>
      <c r="I139" s="90">
        <v>0.81872999999999996</v>
      </c>
      <c r="J139" s="4"/>
      <c r="K139" s="4"/>
      <c r="L139" s="4"/>
      <c r="M139" s="4"/>
      <c r="N139" s="4"/>
      <c r="O139" s="4"/>
      <c r="P139" s="4"/>
      <c r="Q139" s="4"/>
      <c r="R139" s="4"/>
      <c r="S139" s="4"/>
    </row>
    <row r="140" spans="1:19" x14ac:dyDescent="0.25">
      <c r="A140" s="4" t="s">
        <v>309</v>
      </c>
      <c r="B140" s="4" t="s">
        <v>284</v>
      </c>
      <c r="C140" s="4" t="s">
        <v>358</v>
      </c>
      <c r="D140" s="6" t="s">
        <v>245</v>
      </c>
      <c r="E140" s="4" t="s">
        <v>184</v>
      </c>
      <c r="F140" s="4" t="s">
        <v>238</v>
      </c>
      <c r="G140" s="89">
        <v>923</v>
      </c>
      <c r="H140" s="90">
        <v>0.78331499999999998</v>
      </c>
      <c r="I140" s="90">
        <v>0.77314000000000005</v>
      </c>
      <c r="J140" s="4"/>
      <c r="K140" s="4"/>
      <c r="L140" s="4"/>
      <c r="M140" s="4"/>
      <c r="N140" s="4"/>
      <c r="O140" s="4"/>
      <c r="P140" s="4"/>
      <c r="Q140" s="4"/>
      <c r="R140" s="4"/>
      <c r="S140" s="4"/>
    </row>
    <row r="141" spans="1:19" x14ac:dyDescent="0.25">
      <c r="A141" s="4" t="s">
        <v>309</v>
      </c>
      <c r="B141" s="4" t="s">
        <v>284</v>
      </c>
      <c r="C141" s="4" t="s">
        <v>358</v>
      </c>
      <c r="D141" s="6" t="s">
        <v>245</v>
      </c>
      <c r="E141" s="4" t="s">
        <v>168</v>
      </c>
      <c r="F141" s="4" t="s">
        <v>169</v>
      </c>
      <c r="G141" s="89">
        <v>612</v>
      </c>
      <c r="H141" s="90">
        <v>0.69444399999999995</v>
      </c>
      <c r="I141" s="90">
        <v>0.69859000000000004</v>
      </c>
      <c r="J141" s="4"/>
      <c r="K141" s="4"/>
      <c r="L141" s="4"/>
      <c r="M141" s="4"/>
      <c r="N141" s="4"/>
      <c r="O141" s="4"/>
      <c r="P141" s="4"/>
      <c r="Q141" s="4"/>
      <c r="R141" s="4"/>
      <c r="S141" s="4"/>
    </row>
    <row r="142" spans="1:19" x14ac:dyDescent="0.25">
      <c r="A142" s="4" t="s">
        <v>309</v>
      </c>
      <c r="B142" s="4" t="s">
        <v>284</v>
      </c>
      <c r="C142" s="4" t="s">
        <v>358</v>
      </c>
      <c r="D142" s="6" t="s">
        <v>245</v>
      </c>
      <c r="E142" s="4" t="s">
        <v>193</v>
      </c>
      <c r="F142" s="4" t="s">
        <v>194</v>
      </c>
      <c r="G142" s="89">
        <v>1528</v>
      </c>
      <c r="H142" s="90">
        <v>0.76505199999999995</v>
      </c>
      <c r="I142" s="90">
        <v>0.74834000000000001</v>
      </c>
      <c r="J142" s="4"/>
      <c r="K142" s="4"/>
      <c r="L142" s="4"/>
      <c r="M142" s="4"/>
      <c r="N142" s="4"/>
      <c r="O142" s="4"/>
      <c r="P142" s="4"/>
      <c r="Q142" s="4"/>
      <c r="R142" s="4"/>
      <c r="S142" s="4"/>
    </row>
    <row r="143" spans="1:19" x14ac:dyDescent="0.25">
      <c r="A143" s="4" t="s">
        <v>309</v>
      </c>
      <c r="B143" s="4" t="s">
        <v>284</v>
      </c>
      <c r="C143" s="4" t="s">
        <v>358</v>
      </c>
      <c r="D143" s="6" t="s">
        <v>245</v>
      </c>
      <c r="E143" s="4" t="s">
        <v>195</v>
      </c>
      <c r="F143" s="4" t="s">
        <v>196</v>
      </c>
      <c r="G143" s="89">
        <v>774</v>
      </c>
      <c r="H143" s="90">
        <v>0.76227400000000001</v>
      </c>
      <c r="I143" s="90">
        <v>0.74883999999999995</v>
      </c>
      <c r="J143" s="4"/>
      <c r="K143" s="4"/>
      <c r="L143" s="4"/>
      <c r="M143" s="4"/>
      <c r="N143" s="4"/>
      <c r="O143" s="4"/>
      <c r="P143" s="4"/>
      <c r="Q143" s="4"/>
      <c r="R143" s="4"/>
      <c r="S143" s="4"/>
    </row>
    <row r="144" spans="1:19" x14ac:dyDescent="0.25">
      <c r="A144" s="4" t="s">
        <v>309</v>
      </c>
      <c r="B144" s="4" t="s">
        <v>284</v>
      </c>
      <c r="C144" s="4" t="s">
        <v>358</v>
      </c>
      <c r="D144" s="6" t="s">
        <v>245</v>
      </c>
      <c r="E144" s="4" t="s">
        <v>202</v>
      </c>
      <c r="F144" s="4" t="s">
        <v>242</v>
      </c>
      <c r="G144" s="89">
        <v>1222</v>
      </c>
      <c r="H144" s="90">
        <v>0.77250399999999997</v>
      </c>
      <c r="I144" s="90">
        <v>0.77275000000000005</v>
      </c>
      <c r="J144" s="4"/>
      <c r="K144" s="4"/>
      <c r="L144" s="4"/>
      <c r="M144" s="4"/>
      <c r="N144" s="4"/>
      <c r="O144" s="4"/>
      <c r="P144" s="4"/>
      <c r="Q144" s="4"/>
      <c r="R144" s="4"/>
      <c r="S144" s="4"/>
    </row>
    <row r="145" spans="1:19" x14ac:dyDescent="0.25">
      <c r="A145" s="4" t="s">
        <v>309</v>
      </c>
      <c r="B145" s="4" t="s">
        <v>284</v>
      </c>
      <c r="C145" s="4" t="s">
        <v>358</v>
      </c>
      <c r="D145" s="6" t="s">
        <v>245</v>
      </c>
      <c r="E145" s="4" t="s">
        <v>207</v>
      </c>
      <c r="F145" s="4" t="s">
        <v>208</v>
      </c>
      <c r="G145" s="89">
        <v>547</v>
      </c>
      <c r="H145" s="90">
        <v>0.74771500000000002</v>
      </c>
      <c r="I145" s="90">
        <v>0.75990999999999997</v>
      </c>
      <c r="J145" s="4"/>
      <c r="K145" s="4"/>
      <c r="L145" s="4"/>
      <c r="M145" s="4"/>
      <c r="N145" s="4"/>
      <c r="O145" s="4"/>
      <c r="P145" s="4"/>
      <c r="Q145" s="4"/>
      <c r="R145" s="4"/>
      <c r="S145" s="4"/>
    </row>
    <row r="146" spans="1:19" x14ac:dyDescent="0.25">
      <c r="A146" s="4" t="s">
        <v>309</v>
      </c>
      <c r="B146" s="4" t="s">
        <v>284</v>
      </c>
      <c r="C146" s="4" t="s">
        <v>358</v>
      </c>
      <c r="D146" s="6" t="s">
        <v>245</v>
      </c>
      <c r="E146" s="4" t="s">
        <v>219</v>
      </c>
      <c r="F146" s="4" t="s">
        <v>220</v>
      </c>
      <c r="G146" s="89">
        <v>1306</v>
      </c>
      <c r="H146" s="90">
        <v>0.80857599999999996</v>
      </c>
      <c r="I146" s="90">
        <v>0.80776000000000003</v>
      </c>
      <c r="J146" s="4"/>
      <c r="K146" s="4"/>
      <c r="L146" s="4"/>
      <c r="M146" s="4"/>
      <c r="N146" s="4"/>
      <c r="O146" s="4"/>
      <c r="P146" s="4"/>
      <c r="Q146" s="4"/>
      <c r="R146" s="4"/>
      <c r="S146" s="4"/>
    </row>
    <row r="147" spans="1:19" x14ac:dyDescent="0.25">
      <c r="A147" s="4" t="s">
        <v>309</v>
      </c>
      <c r="B147" s="4" t="s">
        <v>284</v>
      </c>
      <c r="C147" s="4" t="s">
        <v>358</v>
      </c>
      <c r="D147" s="6" t="s">
        <v>245</v>
      </c>
      <c r="E147" s="4" t="s">
        <v>223</v>
      </c>
      <c r="F147" s="4" t="s">
        <v>224</v>
      </c>
      <c r="G147" s="89">
        <v>429</v>
      </c>
      <c r="H147" s="90">
        <v>0.769231</v>
      </c>
      <c r="I147" s="90">
        <v>0.77092000000000005</v>
      </c>
      <c r="J147" s="4"/>
      <c r="K147" s="4"/>
      <c r="L147" s="4"/>
      <c r="M147" s="4"/>
      <c r="N147" s="4"/>
      <c r="O147" s="4"/>
      <c r="P147" s="4"/>
      <c r="Q147" s="4"/>
      <c r="R147" s="4"/>
      <c r="S147" s="4"/>
    </row>
    <row r="148" spans="1:19" x14ac:dyDescent="0.25">
      <c r="A148" s="4" t="s">
        <v>309</v>
      </c>
      <c r="B148" s="4" t="s">
        <v>284</v>
      </c>
      <c r="C148" s="4" t="s">
        <v>359</v>
      </c>
      <c r="D148" s="6" t="s">
        <v>249</v>
      </c>
      <c r="E148" s="34" t="s">
        <v>359</v>
      </c>
      <c r="F148" s="34" t="s">
        <v>249</v>
      </c>
      <c r="G148" s="93">
        <v>4405</v>
      </c>
      <c r="H148" s="94">
        <v>0.68354099999999995</v>
      </c>
      <c r="I148" s="94">
        <v>0.68184999999999996</v>
      </c>
      <c r="J148" s="4"/>
      <c r="K148" s="4"/>
      <c r="L148" s="4"/>
      <c r="M148" s="4"/>
      <c r="N148" s="4"/>
      <c r="O148" s="4"/>
      <c r="P148" s="4"/>
      <c r="Q148" s="4"/>
      <c r="R148" s="4"/>
      <c r="S148" s="4"/>
    </row>
    <row r="149" spans="1:19" x14ac:dyDescent="0.25">
      <c r="A149" s="4" t="s">
        <v>309</v>
      </c>
      <c r="B149" s="4" t="s">
        <v>284</v>
      </c>
      <c r="C149" s="4" t="s">
        <v>359</v>
      </c>
      <c r="D149" s="6" t="s">
        <v>249</v>
      </c>
      <c r="E149" s="4" t="s">
        <v>14</v>
      </c>
      <c r="F149" s="4" t="s">
        <v>15</v>
      </c>
      <c r="G149" s="89">
        <v>292</v>
      </c>
      <c r="H149" s="90">
        <v>0.62328799999999995</v>
      </c>
      <c r="I149" s="90">
        <v>0.62414000000000003</v>
      </c>
      <c r="J149" s="4"/>
      <c r="K149" s="4"/>
      <c r="L149" s="4"/>
      <c r="M149" s="4"/>
      <c r="N149" s="4"/>
      <c r="O149" s="4"/>
      <c r="P149" s="4"/>
      <c r="Q149" s="4"/>
      <c r="R149" s="4"/>
      <c r="S149" s="4"/>
    </row>
    <row r="150" spans="1:19" x14ac:dyDescent="0.25">
      <c r="A150" s="4" t="s">
        <v>309</v>
      </c>
      <c r="B150" s="4" t="s">
        <v>284</v>
      </c>
      <c r="C150" s="4" t="s">
        <v>359</v>
      </c>
      <c r="D150" s="6" t="s">
        <v>249</v>
      </c>
      <c r="E150" s="4" t="s">
        <v>30</v>
      </c>
      <c r="F150" s="4" t="s">
        <v>31</v>
      </c>
      <c r="G150" s="89">
        <v>1053</v>
      </c>
      <c r="H150" s="90">
        <v>0.72364700000000004</v>
      </c>
      <c r="I150" s="90">
        <v>0.71701999999999999</v>
      </c>
      <c r="J150" s="4"/>
      <c r="K150" s="4"/>
      <c r="L150" s="4"/>
      <c r="M150" s="4"/>
      <c r="N150" s="4"/>
      <c r="O150" s="4"/>
      <c r="P150" s="4"/>
      <c r="Q150" s="4"/>
      <c r="R150" s="4"/>
      <c r="S150" s="4"/>
    </row>
    <row r="151" spans="1:19" x14ac:dyDescent="0.25">
      <c r="A151" s="4" t="s">
        <v>309</v>
      </c>
      <c r="B151" s="4" t="s">
        <v>284</v>
      </c>
      <c r="C151" s="4" t="s">
        <v>359</v>
      </c>
      <c r="D151" s="6" t="s">
        <v>249</v>
      </c>
      <c r="E151" s="4" t="s">
        <v>34</v>
      </c>
      <c r="F151" s="4" t="s">
        <v>35</v>
      </c>
      <c r="G151" s="89">
        <v>503</v>
      </c>
      <c r="H151" s="90">
        <v>0.70775299999999997</v>
      </c>
      <c r="I151" s="90">
        <v>0.69947999999999999</v>
      </c>
      <c r="J151" s="4"/>
      <c r="K151" s="4"/>
      <c r="L151" s="4"/>
      <c r="M151" s="4"/>
      <c r="N151" s="4"/>
      <c r="O151" s="4"/>
      <c r="P151" s="4"/>
      <c r="Q151" s="4"/>
      <c r="R151" s="4"/>
      <c r="S151" s="4"/>
    </row>
    <row r="152" spans="1:19" x14ac:dyDescent="0.25">
      <c r="A152" s="4" t="s">
        <v>309</v>
      </c>
      <c r="B152" s="4" t="s">
        <v>284</v>
      </c>
      <c r="C152" s="4" t="s">
        <v>359</v>
      </c>
      <c r="D152" s="6" t="s">
        <v>249</v>
      </c>
      <c r="E152" s="4" t="s">
        <v>79</v>
      </c>
      <c r="F152" s="4" t="s">
        <v>80</v>
      </c>
      <c r="G152" s="89">
        <v>292</v>
      </c>
      <c r="H152" s="90">
        <v>0.69520499999999996</v>
      </c>
      <c r="I152" s="90">
        <v>0.69618999999999998</v>
      </c>
      <c r="J152" s="4"/>
      <c r="K152" s="4"/>
      <c r="L152" s="4"/>
      <c r="M152" s="4"/>
      <c r="N152" s="4"/>
      <c r="O152" s="4"/>
      <c r="P152" s="4"/>
      <c r="Q152" s="4"/>
      <c r="R152" s="4"/>
      <c r="S152" s="4"/>
    </row>
    <row r="153" spans="1:19" x14ac:dyDescent="0.25">
      <c r="A153" s="4" t="s">
        <v>309</v>
      </c>
      <c r="B153" s="4" t="s">
        <v>284</v>
      </c>
      <c r="C153" s="4" t="s">
        <v>359</v>
      </c>
      <c r="D153" s="6" t="s">
        <v>249</v>
      </c>
      <c r="E153" s="4" t="s">
        <v>96</v>
      </c>
      <c r="F153" s="4" t="s">
        <v>97</v>
      </c>
      <c r="G153" s="89">
        <v>1605</v>
      </c>
      <c r="H153" s="90">
        <v>0.65108999999999995</v>
      </c>
      <c r="I153" s="90">
        <v>0.65198999999999996</v>
      </c>
      <c r="J153" s="4"/>
      <c r="K153" s="4"/>
      <c r="L153" s="4"/>
      <c r="M153" s="4"/>
      <c r="N153" s="4"/>
      <c r="O153" s="4"/>
      <c r="P153" s="4"/>
      <c r="Q153" s="4"/>
      <c r="R153" s="4"/>
      <c r="S153" s="4"/>
    </row>
    <row r="154" spans="1:19" x14ac:dyDescent="0.25">
      <c r="A154" s="4" t="s">
        <v>309</v>
      </c>
      <c r="B154" s="4" t="s">
        <v>284</v>
      </c>
      <c r="C154" s="4" t="s">
        <v>359</v>
      </c>
      <c r="D154" s="6" t="s">
        <v>249</v>
      </c>
      <c r="E154" s="4" t="s">
        <v>114</v>
      </c>
      <c r="F154" s="4" t="s">
        <v>115</v>
      </c>
      <c r="G154" s="89">
        <v>660</v>
      </c>
      <c r="H154" s="90">
        <v>0.701515</v>
      </c>
      <c r="I154" s="90">
        <v>0.70331999999999995</v>
      </c>
      <c r="J154" s="4"/>
      <c r="K154" s="4"/>
      <c r="L154" s="4"/>
      <c r="M154" s="4"/>
      <c r="N154" s="4"/>
      <c r="O154" s="4"/>
      <c r="P154" s="4"/>
      <c r="Q154" s="4"/>
      <c r="R154" s="4"/>
      <c r="S154" s="4"/>
    </row>
  </sheetData>
  <mergeCells count="5">
    <mergeCell ref="F2:I2"/>
    <mergeCell ref="F4:I4"/>
    <mergeCell ref="F5:I5"/>
    <mergeCell ref="F6:I6"/>
    <mergeCell ref="L6:O6"/>
  </mergeCells>
  <printOptions horizontalCentered="1"/>
  <pageMargins left="0.70866141732283472" right="0.70866141732283472" top="0.74803149606299213" bottom="0.74803149606299213" header="0.31496062992125984" footer="0.31496062992125984"/>
  <pageSetup paperSize="9" scale="37" orientation="portrait" r:id="rId1"/>
  <headerFooter>
    <oddFooter>&amp;C&amp;F | &amp;A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62EDB-24D1-4183-AD1A-EA55EBD27C0E}">
  <sheetPr>
    <pageSetUpPr fitToPage="1"/>
  </sheetPr>
  <dimension ref="A1:Y154"/>
  <sheetViews>
    <sheetView showGridLines="0" zoomScale="80" zoomScaleNormal="80" zoomScaleSheetLayoutView="175" workbookViewId="0">
      <selection activeCell="E1" sqref="E1"/>
    </sheetView>
  </sheetViews>
  <sheetFormatPr defaultRowHeight="15" x14ac:dyDescent="0.25"/>
  <cols>
    <col min="1" max="1" width="9.7109375" customWidth="1"/>
    <col min="2" max="2" width="18.7109375" style="4" customWidth="1"/>
    <col min="3" max="3" width="11.7109375" style="4" customWidth="1"/>
    <col min="4" max="4" width="43.7109375" style="6" customWidth="1"/>
    <col min="5" max="5" width="14.7109375" customWidth="1"/>
    <col min="6" max="6" width="62.7109375" customWidth="1"/>
    <col min="7" max="9" width="9.7109375" customWidth="1"/>
    <col min="10" max="11" width="8.7109375" customWidth="1"/>
    <col min="12" max="12" width="9.7109375" customWidth="1"/>
    <col min="13" max="13" width="18.7109375" customWidth="1"/>
    <col min="14" max="14" width="21.7109375" customWidth="1"/>
    <col min="15" max="15" width="10.7109375" customWidth="1"/>
    <col min="16" max="17" width="9.7109375" customWidth="1"/>
    <col min="18" max="19" width="12.7109375" customWidth="1"/>
  </cols>
  <sheetData>
    <row r="1" spans="1:19" ht="20.100000000000001" customHeight="1" x14ac:dyDescent="0.25">
      <c r="C1" s="12"/>
      <c r="D1" s="1"/>
      <c r="E1" s="318" t="s">
        <v>307</v>
      </c>
      <c r="F1" s="42"/>
      <c r="G1" s="9"/>
      <c r="H1" s="6"/>
      <c r="I1" s="6"/>
      <c r="J1" s="6"/>
      <c r="K1" s="6"/>
    </row>
    <row r="2" spans="1:19" ht="15" customHeight="1" x14ac:dyDescent="0.25">
      <c r="C2" s="40"/>
      <c r="D2" s="59"/>
      <c r="E2" s="41" t="s">
        <v>380</v>
      </c>
      <c r="F2" s="391" t="s">
        <v>754</v>
      </c>
      <c r="G2" s="391"/>
      <c r="H2" s="391"/>
      <c r="I2" s="391"/>
      <c r="J2" s="6"/>
      <c r="K2" s="6"/>
    </row>
    <row r="3" spans="1:19" ht="15" customHeight="1" x14ac:dyDescent="0.25">
      <c r="B3"/>
      <c r="C3" s="40"/>
      <c r="D3" s="59"/>
      <c r="E3" s="41" t="s">
        <v>227</v>
      </c>
      <c r="F3" s="42" t="s">
        <v>8</v>
      </c>
      <c r="G3" s="9"/>
      <c r="H3" s="6"/>
      <c r="I3" s="6"/>
      <c r="J3" s="6"/>
      <c r="K3" s="6"/>
    </row>
    <row r="4" spans="1:19" ht="15" customHeight="1" x14ac:dyDescent="0.25">
      <c r="B4"/>
      <c r="C4" s="31"/>
      <c r="D4" s="60"/>
      <c r="E4" s="41" t="s">
        <v>302</v>
      </c>
      <c r="F4" s="387" t="s">
        <v>756</v>
      </c>
      <c r="G4" s="387"/>
      <c r="H4" s="387"/>
      <c r="I4" s="387"/>
      <c r="J4" s="6"/>
      <c r="K4" s="6"/>
    </row>
    <row r="5" spans="1:19" ht="30" customHeight="1" x14ac:dyDescent="0.25">
      <c r="B5"/>
      <c r="C5" s="29"/>
      <c r="D5" s="44"/>
      <c r="E5" s="41" t="s">
        <v>303</v>
      </c>
      <c r="F5" s="387" t="s">
        <v>755</v>
      </c>
      <c r="G5" s="387"/>
      <c r="H5" s="387"/>
      <c r="I5" s="387"/>
      <c r="J5" s="6"/>
      <c r="K5" s="6"/>
    </row>
    <row r="6" spans="1:19" ht="30" customHeight="1" x14ac:dyDescent="0.25">
      <c r="B6"/>
      <c r="C6" s="29"/>
      <c r="D6" s="44"/>
      <c r="E6" s="43" t="s">
        <v>338</v>
      </c>
      <c r="F6" s="387" t="s">
        <v>886</v>
      </c>
      <c r="G6" s="387"/>
      <c r="H6" s="387"/>
      <c r="I6" s="387"/>
      <c r="J6" s="6"/>
      <c r="K6" s="6"/>
    </row>
    <row r="7" spans="1:19" x14ac:dyDescent="0.25">
      <c r="C7" s="5"/>
      <c r="E7" s="43" t="s">
        <v>304</v>
      </c>
      <c r="F7" s="42" t="s">
        <v>305</v>
      </c>
      <c r="G7" s="9"/>
      <c r="H7" s="6"/>
      <c r="I7" s="6"/>
      <c r="J7" s="6"/>
      <c r="K7" s="6"/>
    </row>
    <row r="8" spans="1:19" x14ac:dyDescent="0.25">
      <c r="B8" s="3"/>
      <c r="C8" s="8"/>
      <c r="D8" s="7"/>
      <c r="E8" s="43" t="s">
        <v>306</v>
      </c>
      <c r="F8" s="42" t="s">
        <v>364</v>
      </c>
      <c r="H8" s="6"/>
      <c r="I8" s="6"/>
      <c r="J8" s="6"/>
      <c r="K8" s="6"/>
    </row>
    <row r="9" spans="1:19" x14ac:dyDescent="0.25">
      <c r="E9" s="1"/>
      <c r="F9" s="1"/>
    </row>
    <row r="10" spans="1:19" x14ac:dyDescent="0.25">
      <c r="E10" s="1"/>
      <c r="F10" s="1"/>
    </row>
    <row r="11" spans="1:19" ht="45.75" thickBot="1" x14ac:dyDescent="0.3">
      <c r="A11" s="48" t="s">
        <v>880</v>
      </c>
      <c r="B11" s="48" t="s">
        <v>304</v>
      </c>
      <c r="C11" s="48" t="s">
        <v>322</v>
      </c>
      <c r="D11" s="48" t="s">
        <v>318</v>
      </c>
      <c r="E11" s="48" t="s">
        <v>323</v>
      </c>
      <c r="F11" s="48" t="s">
        <v>310</v>
      </c>
      <c r="G11" s="48" t="s">
        <v>324</v>
      </c>
      <c r="H11" s="48" t="s">
        <v>336</v>
      </c>
      <c r="I11" s="48" t="s">
        <v>337</v>
      </c>
      <c r="L11" s="48" t="s">
        <v>880</v>
      </c>
      <c r="M11" s="48" t="s">
        <v>304</v>
      </c>
      <c r="N11" s="48" t="s">
        <v>319</v>
      </c>
      <c r="O11" s="48" t="s">
        <v>360</v>
      </c>
      <c r="P11" s="48" t="s">
        <v>361</v>
      </c>
      <c r="Q11" s="48" t="s">
        <v>324</v>
      </c>
      <c r="R11" s="48" t="s">
        <v>453</v>
      </c>
    </row>
    <row r="12" spans="1:19" ht="15.75" thickBot="1" x14ac:dyDescent="0.3">
      <c r="A12" s="50" t="s">
        <v>309</v>
      </c>
      <c r="B12" s="50" t="s">
        <v>299</v>
      </c>
      <c r="C12" s="50" t="s">
        <v>325</v>
      </c>
      <c r="D12" s="51" t="s">
        <v>299</v>
      </c>
      <c r="E12" s="51" t="s">
        <v>325</v>
      </c>
      <c r="F12" s="50" t="s">
        <v>299</v>
      </c>
      <c r="G12" s="101">
        <v>96029</v>
      </c>
      <c r="H12" s="102">
        <v>0.32383000000000001</v>
      </c>
      <c r="I12" s="103" t="s">
        <v>405</v>
      </c>
      <c r="L12" s="20" t="s">
        <v>309</v>
      </c>
      <c r="M12" s="75" t="s">
        <v>299</v>
      </c>
      <c r="N12" s="20" t="s">
        <v>426</v>
      </c>
      <c r="O12" s="20" t="s">
        <v>261</v>
      </c>
      <c r="P12" s="20" t="s">
        <v>418</v>
      </c>
      <c r="Q12" s="76">
        <v>95379</v>
      </c>
      <c r="R12" s="77">
        <v>0.32447999999999999</v>
      </c>
      <c r="S12" s="21"/>
    </row>
    <row r="13" spans="1:19" ht="15.75" thickBot="1" x14ac:dyDescent="0.3">
      <c r="A13" s="54" t="s">
        <v>309</v>
      </c>
      <c r="B13" s="54" t="s">
        <v>284</v>
      </c>
      <c r="C13" s="54" t="s">
        <v>327</v>
      </c>
      <c r="D13" s="55" t="s">
        <v>284</v>
      </c>
      <c r="E13" s="54" t="s">
        <v>327</v>
      </c>
      <c r="F13" s="54" t="s">
        <v>284</v>
      </c>
      <c r="G13" s="104">
        <v>90898</v>
      </c>
      <c r="H13" s="105">
        <v>0.32584000000000002</v>
      </c>
      <c r="I13" s="106" t="s">
        <v>405</v>
      </c>
      <c r="L13" s="49" t="s">
        <v>309</v>
      </c>
      <c r="M13" s="50" t="s">
        <v>299</v>
      </c>
      <c r="N13" s="49" t="s">
        <v>426</v>
      </c>
      <c r="O13" s="49" t="s">
        <v>262</v>
      </c>
      <c r="P13" s="49" t="s">
        <v>418</v>
      </c>
      <c r="Q13" s="69">
        <v>650</v>
      </c>
      <c r="R13" s="61">
        <v>0.22769</v>
      </c>
      <c r="S13" s="21"/>
    </row>
    <row r="14" spans="1:19" ht="15.75" thickBot="1" x14ac:dyDescent="0.3">
      <c r="A14" s="57" t="s">
        <v>309</v>
      </c>
      <c r="B14" s="57" t="s">
        <v>311</v>
      </c>
      <c r="C14" s="57" t="s">
        <v>328</v>
      </c>
      <c r="D14" s="58" t="s">
        <v>311</v>
      </c>
      <c r="E14" s="57" t="s">
        <v>328</v>
      </c>
      <c r="F14" s="57" t="s">
        <v>311</v>
      </c>
      <c r="G14" s="107">
        <v>5131</v>
      </c>
      <c r="H14" s="108">
        <v>0.28825000000000001</v>
      </c>
      <c r="I14" s="109" t="s">
        <v>405</v>
      </c>
      <c r="L14" s="53" t="s">
        <v>309</v>
      </c>
      <c r="M14" s="54" t="s">
        <v>284</v>
      </c>
      <c r="N14" s="53" t="s">
        <v>426</v>
      </c>
      <c r="O14" s="53" t="s">
        <v>261</v>
      </c>
      <c r="P14" s="53" t="s">
        <v>418</v>
      </c>
      <c r="Q14" s="70">
        <v>90277</v>
      </c>
      <c r="R14" s="63">
        <v>0.32647999999999999</v>
      </c>
      <c r="S14" s="21"/>
    </row>
    <row r="15" spans="1:19" x14ac:dyDescent="0.25">
      <c r="A15" s="4" t="s">
        <v>309</v>
      </c>
      <c r="B15" s="4" t="s">
        <v>311</v>
      </c>
      <c r="C15" s="4" t="s">
        <v>329</v>
      </c>
      <c r="D15" s="6" t="s">
        <v>312</v>
      </c>
      <c r="E15" s="4" t="s">
        <v>329</v>
      </c>
      <c r="F15" s="4" t="s">
        <v>312</v>
      </c>
      <c r="G15" s="89">
        <v>875</v>
      </c>
      <c r="H15" s="90">
        <v>0.33028999999999997</v>
      </c>
      <c r="I15" s="90">
        <v>0.32993</v>
      </c>
      <c r="J15" s="21"/>
      <c r="K15" s="21"/>
      <c r="L15" s="53" t="s">
        <v>309</v>
      </c>
      <c r="M15" s="54" t="s">
        <v>284</v>
      </c>
      <c r="N15" s="53" t="s">
        <v>426</v>
      </c>
      <c r="O15" s="53" t="s">
        <v>262</v>
      </c>
      <c r="P15" s="53" t="s">
        <v>418</v>
      </c>
      <c r="Q15" s="70">
        <v>621</v>
      </c>
      <c r="R15" s="63">
        <v>0.23188</v>
      </c>
      <c r="S15" s="21"/>
    </row>
    <row r="16" spans="1:19" x14ac:dyDescent="0.25">
      <c r="A16" s="4" t="s">
        <v>309</v>
      </c>
      <c r="B16" s="4" t="s">
        <v>311</v>
      </c>
      <c r="C16" s="4" t="s">
        <v>330</v>
      </c>
      <c r="D16" s="6" t="s">
        <v>313</v>
      </c>
      <c r="E16" s="4" t="s">
        <v>330</v>
      </c>
      <c r="F16" s="4" t="s">
        <v>313</v>
      </c>
      <c r="G16" s="89">
        <v>1462</v>
      </c>
      <c r="H16" s="90">
        <v>0.2223</v>
      </c>
      <c r="I16" s="90">
        <v>0.20787</v>
      </c>
      <c r="J16" s="21"/>
      <c r="K16" s="21"/>
      <c r="L16" s="53" t="s">
        <v>309</v>
      </c>
      <c r="M16" s="54" t="s">
        <v>311</v>
      </c>
      <c r="N16" s="53" t="s">
        <v>426</v>
      </c>
      <c r="O16" s="53" t="s">
        <v>261</v>
      </c>
      <c r="P16" s="53" t="s">
        <v>418</v>
      </c>
      <c r="Q16" s="70">
        <v>5102</v>
      </c>
      <c r="R16" s="63">
        <v>0.28910000000000002</v>
      </c>
      <c r="S16" s="21"/>
    </row>
    <row r="17" spans="1:19" ht="15.75" thickBot="1" x14ac:dyDescent="0.3">
      <c r="A17" s="4" t="s">
        <v>309</v>
      </c>
      <c r="B17" s="4" t="s">
        <v>311</v>
      </c>
      <c r="C17" s="4" t="s">
        <v>331</v>
      </c>
      <c r="D17" s="6" t="s">
        <v>314</v>
      </c>
      <c r="E17" s="4" t="s">
        <v>331</v>
      </c>
      <c r="F17" s="4" t="s">
        <v>314</v>
      </c>
      <c r="G17" s="89">
        <v>666</v>
      </c>
      <c r="H17" s="90">
        <v>0.36036000000000001</v>
      </c>
      <c r="I17" s="90">
        <v>0.29604999999999998</v>
      </c>
      <c r="J17" s="21"/>
      <c r="K17" s="21"/>
      <c r="L17" s="56" t="s">
        <v>309</v>
      </c>
      <c r="M17" s="57" t="s">
        <v>311</v>
      </c>
      <c r="N17" s="56" t="s">
        <v>426</v>
      </c>
      <c r="O17" s="56" t="s">
        <v>262</v>
      </c>
      <c r="P17" s="56" t="s">
        <v>418</v>
      </c>
      <c r="Q17" s="71">
        <v>29</v>
      </c>
      <c r="R17" s="65">
        <v>0.13793</v>
      </c>
      <c r="S17" s="21"/>
    </row>
    <row r="18" spans="1:19" x14ac:dyDescent="0.25">
      <c r="A18" s="4" t="s">
        <v>309</v>
      </c>
      <c r="B18" s="4" t="s">
        <v>311</v>
      </c>
      <c r="C18" s="4" t="s">
        <v>332</v>
      </c>
      <c r="D18" s="6" t="s">
        <v>315</v>
      </c>
      <c r="E18" s="4" t="s">
        <v>332</v>
      </c>
      <c r="F18" s="4" t="s">
        <v>315</v>
      </c>
      <c r="G18" s="89">
        <v>881</v>
      </c>
      <c r="H18" s="90">
        <v>0.31328</v>
      </c>
      <c r="I18" s="90">
        <v>0.29354000000000002</v>
      </c>
      <c r="J18" s="21"/>
      <c r="K18" s="21"/>
      <c r="M18" s="4"/>
      <c r="N18" s="35"/>
      <c r="O18" s="35"/>
      <c r="P18" s="35"/>
      <c r="Q18" s="72"/>
      <c r="R18" s="67"/>
      <c r="S18" s="21"/>
    </row>
    <row r="19" spans="1:19" x14ac:dyDescent="0.25">
      <c r="A19" s="4" t="s">
        <v>309</v>
      </c>
      <c r="B19" s="4" t="s">
        <v>311</v>
      </c>
      <c r="C19" s="4" t="s">
        <v>333</v>
      </c>
      <c r="D19" s="6" t="s">
        <v>316</v>
      </c>
      <c r="E19" s="4" t="s">
        <v>333</v>
      </c>
      <c r="F19" s="4" t="s">
        <v>316</v>
      </c>
      <c r="G19" s="89">
        <v>752</v>
      </c>
      <c r="H19" s="90">
        <v>0.27394000000000002</v>
      </c>
      <c r="I19" s="90">
        <v>0.32585999999999998</v>
      </c>
      <c r="J19" s="21"/>
      <c r="K19" s="21"/>
      <c r="M19" s="4"/>
      <c r="Q19" s="73"/>
      <c r="R19" s="21"/>
      <c r="S19" s="21"/>
    </row>
    <row r="20" spans="1:19" ht="15.75" thickBot="1" x14ac:dyDescent="0.3">
      <c r="A20" s="46" t="s">
        <v>309</v>
      </c>
      <c r="B20" s="46" t="s">
        <v>311</v>
      </c>
      <c r="C20" s="46" t="s">
        <v>334</v>
      </c>
      <c r="D20" s="47" t="s">
        <v>317</v>
      </c>
      <c r="E20" s="46" t="s">
        <v>334</v>
      </c>
      <c r="F20" s="46" t="s">
        <v>317</v>
      </c>
      <c r="G20" s="91">
        <v>495</v>
      </c>
      <c r="H20" s="92">
        <v>0.28888999999999998</v>
      </c>
      <c r="I20" s="92">
        <v>0.26826</v>
      </c>
      <c r="J20" s="21"/>
      <c r="K20" s="21"/>
      <c r="M20" s="4"/>
      <c r="Q20" s="73"/>
      <c r="R20" s="21"/>
      <c r="S20" s="21"/>
    </row>
    <row r="21" spans="1:19" ht="30.75" thickBot="1" x14ac:dyDescent="0.3">
      <c r="A21" s="4" t="s">
        <v>309</v>
      </c>
      <c r="B21" s="4" t="s">
        <v>284</v>
      </c>
      <c r="C21" s="4" t="s">
        <v>335</v>
      </c>
      <c r="D21" s="6" t="s">
        <v>252</v>
      </c>
      <c r="E21" s="34" t="s">
        <v>335</v>
      </c>
      <c r="F21" s="34" t="s">
        <v>252</v>
      </c>
      <c r="G21" s="93">
        <v>4874</v>
      </c>
      <c r="H21" s="94">
        <v>0.35248000000000002</v>
      </c>
      <c r="I21" s="94">
        <v>0.36069000000000001</v>
      </c>
      <c r="J21" s="21"/>
      <c r="K21" s="21"/>
      <c r="L21" s="48" t="s">
        <v>880</v>
      </c>
      <c r="M21" s="48" t="s">
        <v>304</v>
      </c>
      <c r="N21" s="48" t="s">
        <v>319</v>
      </c>
      <c r="O21" s="48" t="s">
        <v>360</v>
      </c>
      <c r="P21" s="48" t="s">
        <v>361</v>
      </c>
      <c r="Q21" s="48" t="s">
        <v>324</v>
      </c>
      <c r="R21" s="48" t="s">
        <v>453</v>
      </c>
      <c r="S21" s="21"/>
    </row>
    <row r="22" spans="1:19" x14ac:dyDescent="0.25">
      <c r="A22" s="4" t="s">
        <v>309</v>
      </c>
      <c r="B22" s="4" t="s">
        <v>284</v>
      </c>
      <c r="C22" s="4" t="s">
        <v>335</v>
      </c>
      <c r="D22" s="6" t="s">
        <v>252</v>
      </c>
      <c r="E22" s="4" t="s">
        <v>42</v>
      </c>
      <c r="F22" s="4" t="s">
        <v>228</v>
      </c>
      <c r="G22" s="89">
        <v>407</v>
      </c>
      <c r="H22" s="90">
        <v>0.37591999999999998</v>
      </c>
      <c r="I22" s="90">
        <v>0.38558999999999999</v>
      </c>
      <c r="J22" s="21"/>
      <c r="K22" s="21"/>
      <c r="L22" s="20" t="s">
        <v>309</v>
      </c>
      <c r="M22" s="75" t="s">
        <v>299</v>
      </c>
      <c r="N22" s="20" t="s">
        <v>426</v>
      </c>
      <c r="O22" s="20" t="s">
        <v>419</v>
      </c>
      <c r="P22" s="20" t="s">
        <v>389</v>
      </c>
      <c r="Q22" s="76">
        <v>18078</v>
      </c>
      <c r="R22" s="77">
        <v>0.59570000000000001</v>
      </c>
      <c r="S22" s="21"/>
    </row>
    <row r="23" spans="1:19" x14ac:dyDescent="0.25">
      <c r="A23" s="4" t="s">
        <v>309</v>
      </c>
      <c r="B23" s="4" t="s">
        <v>284</v>
      </c>
      <c r="C23" s="4" t="s">
        <v>335</v>
      </c>
      <c r="D23" s="6" t="s">
        <v>252</v>
      </c>
      <c r="E23" s="4" t="s">
        <v>53</v>
      </c>
      <c r="F23" s="4" t="s">
        <v>54</v>
      </c>
      <c r="G23" s="89">
        <v>601</v>
      </c>
      <c r="H23" s="90">
        <v>0.27787000000000001</v>
      </c>
      <c r="I23" s="90">
        <v>0.37375000000000003</v>
      </c>
      <c r="J23" s="21"/>
      <c r="K23" s="21"/>
      <c r="L23" s="20" t="s">
        <v>309</v>
      </c>
      <c r="M23" s="75" t="s">
        <v>299</v>
      </c>
      <c r="N23" s="20" t="s">
        <v>426</v>
      </c>
      <c r="O23" s="20" t="s">
        <v>419</v>
      </c>
      <c r="P23" s="20" t="s">
        <v>390</v>
      </c>
      <c r="Q23" s="76">
        <v>51276</v>
      </c>
      <c r="R23" s="77">
        <v>0.3236</v>
      </c>
      <c r="S23" s="21"/>
    </row>
    <row r="24" spans="1:19" x14ac:dyDescent="0.25">
      <c r="A24" s="4" t="s">
        <v>309</v>
      </c>
      <c r="B24" s="4" t="s">
        <v>284</v>
      </c>
      <c r="C24" s="4" t="s">
        <v>335</v>
      </c>
      <c r="D24" s="6" t="s">
        <v>252</v>
      </c>
      <c r="E24" s="4" t="s">
        <v>100</v>
      </c>
      <c r="F24" s="4" t="s">
        <v>101</v>
      </c>
      <c r="G24" s="89">
        <v>1512</v>
      </c>
      <c r="H24" s="90">
        <v>0.37830999999999998</v>
      </c>
      <c r="I24" s="90">
        <v>0.36673</v>
      </c>
      <c r="J24" s="21"/>
      <c r="K24" s="21"/>
      <c r="L24" s="20" t="s">
        <v>309</v>
      </c>
      <c r="M24" s="75" t="s">
        <v>299</v>
      </c>
      <c r="N24" s="20" t="s">
        <v>426</v>
      </c>
      <c r="O24" s="20" t="s">
        <v>419</v>
      </c>
      <c r="P24" s="20" t="s">
        <v>259</v>
      </c>
      <c r="Q24" s="76">
        <v>18997</v>
      </c>
      <c r="R24" s="77">
        <v>0.18392</v>
      </c>
      <c r="S24" s="21"/>
    </row>
    <row r="25" spans="1:19" ht="15.75" thickBot="1" x14ac:dyDescent="0.3">
      <c r="A25" s="4" t="s">
        <v>309</v>
      </c>
      <c r="B25" s="4" t="s">
        <v>284</v>
      </c>
      <c r="C25" s="4" t="s">
        <v>335</v>
      </c>
      <c r="D25" s="6" t="s">
        <v>252</v>
      </c>
      <c r="E25" s="4" t="s">
        <v>110</v>
      </c>
      <c r="F25" s="4" t="s">
        <v>111</v>
      </c>
      <c r="G25" s="89">
        <v>485</v>
      </c>
      <c r="H25" s="90">
        <v>0.41031000000000001</v>
      </c>
      <c r="I25" s="90">
        <v>0.35364000000000001</v>
      </c>
      <c r="J25" s="21"/>
      <c r="K25" s="21"/>
      <c r="L25" s="49" t="s">
        <v>309</v>
      </c>
      <c r="M25" s="50" t="s">
        <v>299</v>
      </c>
      <c r="N25" s="49" t="s">
        <v>426</v>
      </c>
      <c r="O25" s="49" t="s">
        <v>419</v>
      </c>
      <c r="P25" s="49" t="s">
        <v>260</v>
      </c>
      <c r="Q25" s="69">
        <v>7678</v>
      </c>
      <c r="R25" s="61">
        <v>3.1390000000000001E-2</v>
      </c>
      <c r="S25" s="21"/>
    </row>
    <row r="26" spans="1:19" x14ac:dyDescent="0.25">
      <c r="A26" s="4" t="s">
        <v>309</v>
      </c>
      <c r="B26" s="4" t="s">
        <v>284</v>
      </c>
      <c r="C26" s="4" t="s">
        <v>335</v>
      </c>
      <c r="D26" s="6" t="s">
        <v>252</v>
      </c>
      <c r="E26" s="4" t="s">
        <v>112</v>
      </c>
      <c r="F26" s="4" t="s">
        <v>113</v>
      </c>
      <c r="G26" s="89">
        <v>566</v>
      </c>
      <c r="H26" s="90">
        <v>0.36219000000000001</v>
      </c>
      <c r="I26" s="90">
        <v>0.36947000000000002</v>
      </c>
      <c r="J26" s="21"/>
      <c r="K26" s="21"/>
      <c r="L26" s="53" t="s">
        <v>309</v>
      </c>
      <c r="M26" s="54" t="s">
        <v>284</v>
      </c>
      <c r="N26" s="53" t="s">
        <v>426</v>
      </c>
      <c r="O26" s="53" t="s">
        <v>419</v>
      </c>
      <c r="P26" s="53" t="s">
        <v>389</v>
      </c>
      <c r="Q26" s="70">
        <v>17281</v>
      </c>
      <c r="R26" s="63">
        <v>0.59545000000000003</v>
      </c>
      <c r="S26" s="21"/>
    </row>
    <row r="27" spans="1:19" x14ac:dyDescent="0.25">
      <c r="A27" s="4" t="s">
        <v>309</v>
      </c>
      <c r="B27" s="4" t="s">
        <v>284</v>
      </c>
      <c r="C27" s="4" t="s">
        <v>335</v>
      </c>
      <c r="D27" s="6" t="s">
        <v>252</v>
      </c>
      <c r="E27" s="4" t="s">
        <v>209</v>
      </c>
      <c r="F27" s="4" t="s">
        <v>210</v>
      </c>
      <c r="G27" s="89">
        <v>639</v>
      </c>
      <c r="H27" s="90">
        <v>0.29108000000000001</v>
      </c>
      <c r="I27" s="90">
        <v>0.35303000000000001</v>
      </c>
      <c r="J27" s="21"/>
      <c r="K27" s="21"/>
      <c r="L27" s="53" t="s">
        <v>309</v>
      </c>
      <c r="M27" s="54" t="s">
        <v>284</v>
      </c>
      <c r="N27" s="53" t="s">
        <v>426</v>
      </c>
      <c r="O27" s="53" t="s">
        <v>419</v>
      </c>
      <c r="P27" s="53" t="s">
        <v>390</v>
      </c>
      <c r="Q27" s="70">
        <v>48489</v>
      </c>
      <c r="R27" s="63">
        <v>0.32616000000000001</v>
      </c>
      <c r="S27" s="21"/>
    </row>
    <row r="28" spans="1:19" x14ac:dyDescent="0.25">
      <c r="A28" s="4" t="s">
        <v>309</v>
      </c>
      <c r="B28" s="4" t="s">
        <v>284</v>
      </c>
      <c r="C28" s="4" t="s">
        <v>335</v>
      </c>
      <c r="D28" s="6" t="s">
        <v>252</v>
      </c>
      <c r="E28" s="4" t="s">
        <v>217</v>
      </c>
      <c r="F28" s="4" t="s">
        <v>218</v>
      </c>
      <c r="G28" s="89">
        <v>664</v>
      </c>
      <c r="H28" s="90">
        <v>0.35542000000000001</v>
      </c>
      <c r="I28" s="90">
        <v>0.32990999999999998</v>
      </c>
      <c r="J28" s="21"/>
      <c r="K28" s="21"/>
      <c r="L28" s="53" t="s">
        <v>309</v>
      </c>
      <c r="M28" s="54" t="s">
        <v>284</v>
      </c>
      <c r="N28" s="53" t="s">
        <v>426</v>
      </c>
      <c r="O28" s="53" t="s">
        <v>419</v>
      </c>
      <c r="P28" s="53" t="s">
        <v>259</v>
      </c>
      <c r="Q28" s="70">
        <v>17852</v>
      </c>
      <c r="R28" s="63">
        <v>0.18407000000000001</v>
      </c>
      <c r="S28" s="21"/>
    </row>
    <row r="29" spans="1:19" x14ac:dyDescent="0.25">
      <c r="A29" s="4" t="s">
        <v>309</v>
      </c>
      <c r="B29" s="4" t="s">
        <v>284</v>
      </c>
      <c r="C29" s="4" t="s">
        <v>339</v>
      </c>
      <c r="D29" s="6" t="s">
        <v>246</v>
      </c>
      <c r="E29" s="34" t="s">
        <v>339</v>
      </c>
      <c r="F29" s="34" t="s">
        <v>246</v>
      </c>
      <c r="G29" s="93">
        <v>7163</v>
      </c>
      <c r="H29" s="94">
        <v>0.36996000000000001</v>
      </c>
      <c r="I29" s="94">
        <v>0.36296</v>
      </c>
      <c r="J29" s="21"/>
      <c r="K29" s="21"/>
      <c r="L29" s="53" t="s">
        <v>309</v>
      </c>
      <c r="M29" s="54" t="s">
        <v>284</v>
      </c>
      <c r="N29" s="53" t="s">
        <v>426</v>
      </c>
      <c r="O29" s="53" t="s">
        <v>419</v>
      </c>
      <c r="P29" s="53" t="s">
        <v>260</v>
      </c>
      <c r="Q29" s="70">
        <v>7276</v>
      </c>
      <c r="R29" s="63">
        <v>3.1199999999999999E-2</v>
      </c>
      <c r="S29" s="21"/>
    </row>
    <row r="30" spans="1:19" x14ac:dyDescent="0.25">
      <c r="A30" s="4" t="s">
        <v>309</v>
      </c>
      <c r="B30" s="4" t="s">
        <v>284</v>
      </c>
      <c r="C30" s="4" t="s">
        <v>339</v>
      </c>
      <c r="D30" s="6" t="s">
        <v>246</v>
      </c>
      <c r="E30" s="4" t="s">
        <v>88</v>
      </c>
      <c r="F30" s="4" t="s">
        <v>89</v>
      </c>
      <c r="G30" s="89">
        <v>551</v>
      </c>
      <c r="H30" s="90">
        <v>0.38294</v>
      </c>
      <c r="I30" s="90">
        <v>0.38795000000000002</v>
      </c>
      <c r="J30" s="21"/>
      <c r="K30" s="21"/>
      <c r="L30" s="53" t="s">
        <v>309</v>
      </c>
      <c r="M30" s="54" t="s">
        <v>311</v>
      </c>
      <c r="N30" s="53" t="s">
        <v>426</v>
      </c>
      <c r="O30" s="53" t="s">
        <v>419</v>
      </c>
      <c r="P30" s="53" t="s">
        <v>389</v>
      </c>
      <c r="Q30" s="70">
        <v>797</v>
      </c>
      <c r="R30" s="63">
        <v>0.60099999999999998</v>
      </c>
      <c r="S30" s="21"/>
    </row>
    <row r="31" spans="1:19" x14ac:dyDescent="0.25">
      <c r="A31" s="4" t="s">
        <v>309</v>
      </c>
      <c r="B31" s="4" t="s">
        <v>284</v>
      </c>
      <c r="C31" s="4" t="s">
        <v>339</v>
      </c>
      <c r="D31" s="6" t="s">
        <v>246</v>
      </c>
      <c r="E31" s="4" t="s">
        <v>132</v>
      </c>
      <c r="F31" s="4" t="s">
        <v>133</v>
      </c>
      <c r="G31" s="89">
        <v>610</v>
      </c>
      <c r="H31" s="90">
        <v>0.30164000000000002</v>
      </c>
      <c r="I31" s="90">
        <v>0.28960999999999998</v>
      </c>
      <c r="J31" s="21"/>
      <c r="K31" s="21"/>
      <c r="L31" s="53" t="s">
        <v>309</v>
      </c>
      <c r="M31" s="54" t="s">
        <v>311</v>
      </c>
      <c r="N31" s="53" t="s">
        <v>426</v>
      </c>
      <c r="O31" s="53" t="s">
        <v>419</v>
      </c>
      <c r="P31" s="53" t="s">
        <v>390</v>
      </c>
      <c r="Q31" s="70">
        <v>2787</v>
      </c>
      <c r="R31" s="63">
        <v>0.27915000000000001</v>
      </c>
      <c r="S31" s="21"/>
    </row>
    <row r="32" spans="1:19" x14ac:dyDescent="0.25">
      <c r="A32" s="4" t="s">
        <v>309</v>
      </c>
      <c r="B32" s="4" t="s">
        <v>284</v>
      </c>
      <c r="C32" s="4" t="s">
        <v>339</v>
      </c>
      <c r="D32" s="6" t="s">
        <v>246</v>
      </c>
      <c r="E32" s="4" t="s">
        <v>138</v>
      </c>
      <c r="F32" s="4" t="s">
        <v>139</v>
      </c>
      <c r="G32" s="89">
        <v>1358</v>
      </c>
      <c r="H32" s="90">
        <v>0.39838000000000001</v>
      </c>
      <c r="I32" s="90">
        <v>0.38461000000000001</v>
      </c>
      <c r="J32" s="21"/>
      <c r="K32" s="21"/>
      <c r="L32" s="53" t="s">
        <v>309</v>
      </c>
      <c r="M32" s="54" t="s">
        <v>311</v>
      </c>
      <c r="N32" s="53" t="s">
        <v>426</v>
      </c>
      <c r="O32" s="53" t="s">
        <v>419</v>
      </c>
      <c r="P32" s="53" t="s">
        <v>259</v>
      </c>
      <c r="Q32" s="70">
        <v>1145</v>
      </c>
      <c r="R32" s="63">
        <v>0.18165999999999999</v>
      </c>
      <c r="S32" s="21"/>
    </row>
    <row r="33" spans="1:25" ht="15.75" thickBot="1" x14ac:dyDescent="0.3">
      <c r="A33" s="4" t="s">
        <v>309</v>
      </c>
      <c r="B33" s="4" t="s">
        <v>284</v>
      </c>
      <c r="C33" s="4" t="s">
        <v>339</v>
      </c>
      <c r="D33" s="6" t="s">
        <v>246</v>
      </c>
      <c r="E33" s="4" t="s">
        <v>162</v>
      </c>
      <c r="F33" s="4" t="s">
        <v>163</v>
      </c>
      <c r="G33" s="89">
        <v>571</v>
      </c>
      <c r="H33" s="90">
        <v>0.49912000000000001</v>
      </c>
      <c r="I33" s="90">
        <v>0.47212999999999999</v>
      </c>
      <c r="J33" s="21"/>
      <c r="K33" s="21"/>
      <c r="L33" s="56" t="s">
        <v>309</v>
      </c>
      <c r="M33" s="57" t="s">
        <v>311</v>
      </c>
      <c r="N33" s="56" t="s">
        <v>426</v>
      </c>
      <c r="O33" s="56" t="s">
        <v>419</v>
      </c>
      <c r="P33" s="56" t="s">
        <v>260</v>
      </c>
      <c r="Q33" s="71">
        <v>402</v>
      </c>
      <c r="R33" s="65">
        <v>3.483E-2</v>
      </c>
      <c r="S33" s="21"/>
    </row>
    <row r="34" spans="1:25" x14ac:dyDescent="0.25">
      <c r="A34" s="4" t="s">
        <v>309</v>
      </c>
      <c r="B34" s="4" t="s">
        <v>284</v>
      </c>
      <c r="C34" s="4" t="s">
        <v>339</v>
      </c>
      <c r="D34" s="6" t="s">
        <v>246</v>
      </c>
      <c r="E34" s="4" t="s">
        <v>187</v>
      </c>
      <c r="F34" s="4" t="s">
        <v>188</v>
      </c>
      <c r="G34" s="89">
        <v>954</v>
      </c>
      <c r="H34" s="90">
        <v>0.34277000000000002</v>
      </c>
      <c r="I34" s="90">
        <v>0.35948999999999998</v>
      </c>
      <c r="J34" s="21"/>
      <c r="K34" s="21"/>
      <c r="S34" s="21"/>
    </row>
    <row r="35" spans="1:25" x14ac:dyDescent="0.25">
      <c r="A35" s="4" t="s">
        <v>309</v>
      </c>
      <c r="B35" s="4" t="s">
        <v>284</v>
      </c>
      <c r="C35" s="4" t="s">
        <v>339</v>
      </c>
      <c r="D35" s="6" t="s">
        <v>246</v>
      </c>
      <c r="E35" s="4" t="s">
        <v>199</v>
      </c>
      <c r="F35" s="4" t="s">
        <v>239</v>
      </c>
      <c r="G35" s="89">
        <v>1497</v>
      </c>
      <c r="H35" s="90">
        <v>0.36205999999999999</v>
      </c>
      <c r="I35" s="90">
        <v>0.34722999999999998</v>
      </c>
      <c r="J35" s="21"/>
      <c r="K35" s="21"/>
      <c r="S35" s="21"/>
    </row>
    <row r="36" spans="1:25" ht="30.75" thickBot="1" x14ac:dyDescent="0.3">
      <c r="A36" s="4" t="s">
        <v>309</v>
      </c>
      <c r="B36" s="4" t="s">
        <v>284</v>
      </c>
      <c r="C36" s="4" t="s">
        <v>339</v>
      </c>
      <c r="D36" s="6" t="s">
        <v>246</v>
      </c>
      <c r="E36" s="4" t="s">
        <v>200</v>
      </c>
      <c r="F36" s="4" t="s">
        <v>240</v>
      </c>
      <c r="G36" s="89">
        <v>1622</v>
      </c>
      <c r="H36" s="90">
        <v>0.34525</v>
      </c>
      <c r="I36" s="90">
        <v>0.34123999999999999</v>
      </c>
      <c r="J36" s="21"/>
      <c r="K36" s="21"/>
      <c r="L36" s="48" t="s">
        <v>880</v>
      </c>
      <c r="M36" s="48" t="s">
        <v>304</v>
      </c>
      <c r="N36" s="48" t="s">
        <v>319</v>
      </c>
      <c r="O36" s="48" t="s">
        <v>360</v>
      </c>
      <c r="P36" s="48" t="s">
        <v>361</v>
      </c>
      <c r="Q36" s="48" t="s">
        <v>324</v>
      </c>
      <c r="R36" s="48" t="s">
        <v>453</v>
      </c>
      <c r="S36" s="21"/>
    </row>
    <row r="37" spans="1:25" x14ac:dyDescent="0.25">
      <c r="A37" s="4" t="s">
        <v>309</v>
      </c>
      <c r="B37" s="4" t="s">
        <v>284</v>
      </c>
      <c r="C37" s="4" t="s">
        <v>340</v>
      </c>
      <c r="D37" s="6" t="s">
        <v>341</v>
      </c>
      <c r="E37" s="34" t="s">
        <v>340</v>
      </c>
      <c r="F37" s="34" t="s">
        <v>341</v>
      </c>
      <c r="G37" s="93">
        <v>11527</v>
      </c>
      <c r="H37" s="94">
        <v>0.31525999999999998</v>
      </c>
      <c r="I37" s="94">
        <v>0.31913999999999998</v>
      </c>
      <c r="J37" s="21"/>
      <c r="K37" s="21"/>
      <c r="L37" s="20" t="s">
        <v>309</v>
      </c>
      <c r="M37" s="75" t="s">
        <v>299</v>
      </c>
      <c r="N37" s="75" t="s">
        <v>455</v>
      </c>
      <c r="O37" s="75" t="s">
        <v>261</v>
      </c>
      <c r="P37" s="20" t="s">
        <v>418</v>
      </c>
      <c r="Q37" s="76">
        <v>41281</v>
      </c>
      <c r="R37" s="77">
        <v>0.15221999999999999</v>
      </c>
      <c r="S37" s="21"/>
    </row>
    <row r="38" spans="1:25" x14ac:dyDescent="0.25">
      <c r="A38" s="4" t="s">
        <v>309</v>
      </c>
      <c r="B38" s="4" t="s">
        <v>284</v>
      </c>
      <c r="C38" s="4" t="s">
        <v>340</v>
      </c>
      <c r="D38" s="6" t="s">
        <v>341</v>
      </c>
      <c r="E38" s="4" t="s">
        <v>24</v>
      </c>
      <c r="F38" s="4" t="s">
        <v>25</v>
      </c>
      <c r="G38" s="89">
        <v>1294</v>
      </c>
      <c r="H38" s="90">
        <v>0.31297999999999998</v>
      </c>
      <c r="I38" s="90">
        <v>0.34244000000000002</v>
      </c>
      <c r="J38" s="21"/>
      <c r="K38" s="21"/>
      <c r="L38" s="20" t="s">
        <v>309</v>
      </c>
      <c r="M38" s="75" t="s">
        <v>299</v>
      </c>
      <c r="N38" s="75" t="s">
        <v>456</v>
      </c>
      <c r="O38" s="75" t="s">
        <v>261</v>
      </c>
      <c r="P38" s="20" t="s">
        <v>418</v>
      </c>
      <c r="Q38" s="76">
        <v>44852</v>
      </c>
      <c r="R38" s="77">
        <v>0.46878999999999998</v>
      </c>
      <c r="S38" s="21"/>
    </row>
    <row r="39" spans="1:25" ht="15.75" thickBot="1" x14ac:dyDescent="0.3">
      <c r="A39" s="4" t="s">
        <v>309</v>
      </c>
      <c r="B39" s="4" t="s">
        <v>284</v>
      </c>
      <c r="C39" s="4" t="s">
        <v>340</v>
      </c>
      <c r="D39" s="6" t="s">
        <v>341</v>
      </c>
      <c r="E39" s="4" t="s">
        <v>36</v>
      </c>
      <c r="F39" s="4" t="s">
        <v>37</v>
      </c>
      <c r="G39" s="89">
        <v>1037</v>
      </c>
      <c r="H39" s="90">
        <v>0.30182999999999999</v>
      </c>
      <c r="I39" s="90">
        <v>0.27117999999999998</v>
      </c>
      <c r="J39" s="21"/>
      <c r="K39" s="21"/>
      <c r="L39" s="49" t="s">
        <v>309</v>
      </c>
      <c r="M39" s="50" t="s">
        <v>299</v>
      </c>
      <c r="N39" s="50" t="s">
        <v>438</v>
      </c>
      <c r="O39" s="50" t="s">
        <v>261</v>
      </c>
      <c r="P39" s="49" t="s">
        <v>418</v>
      </c>
      <c r="Q39" s="69">
        <v>9246</v>
      </c>
      <c r="R39" s="110" t="s">
        <v>430</v>
      </c>
      <c r="S39" s="21"/>
    </row>
    <row r="40" spans="1:25" x14ac:dyDescent="0.25">
      <c r="A40" s="4" t="s">
        <v>309</v>
      </c>
      <c r="B40" s="4" t="s">
        <v>284</v>
      </c>
      <c r="C40" s="4" t="s">
        <v>340</v>
      </c>
      <c r="D40" s="6" t="s">
        <v>341</v>
      </c>
      <c r="E40" s="4" t="s">
        <v>63</v>
      </c>
      <c r="F40" s="4" t="s">
        <v>64</v>
      </c>
      <c r="G40" s="89">
        <v>597</v>
      </c>
      <c r="H40" s="90">
        <v>0.43048999999999998</v>
      </c>
      <c r="I40" s="90">
        <v>0.36813000000000001</v>
      </c>
      <c r="J40" s="21"/>
      <c r="K40" s="21"/>
      <c r="S40" s="21"/>
    </row>
    <row r="41" spans="1:25" x14ac:dyDescent="0.25">
      <c r="A41" s="4" t="s">
        <v>309</v>
      </c>
      <c r="B41" s="4" t="s">
        <v>284</v>
      </c>
      <c r="C41" s="4" t="s">
        <v>340</v>
      </c>
      <c r="D41" s="6" t="s">
        <v>341</v>
      </c>
      <c r="E41" s="4" t="s">
        <v>59</v>
      </c>
      <c r="F41" s="4" t="s">
        <v>60</v>
      </c>
      <c r="G41" s="89">
        <v>1488</v>
      </c>
      <c r="H41" s="90">
        <v>0.28226000000000001</v>
      </c>
      <c r="I41" s="90">
        <v>0.30831999999999998</v>
      </c>
      <c r="J41" s="21"/>
      <c r="K41" s="21"/>
      <c r="W41" s="133"/>
      <c r="X41" s="21"/>
      <c r="Y41" s="21"/>
    </row>
    <row r="42" spans="1:25" x14ac:dyDescent="0.25">
      <c r="A42" s="4" t="s">
        <v>309</v>
      </c>
      <c r="B42" s="4" t="s">
        <v>284</v>
      </c>
      <c r="C42" s="4" t="s">
        <v>340</v>
      </c>
      <c r="D42" s="6" t="s">
        <v>341</v>
      </c>
      <c r="E42" s="4" t="s">
        <v>86</v>
      </c>
      <c r="F42" s="4" t="s">
        <v>87</v>
      </c>
      <c r="G42" s="89">
        <v>483</v>
      </c>
      <c r="H42" s="90">
        <v>0.22359999999999999</v>
      </c>
      <c r="I42" s="90">
        <v>0.26344000000000001</v>
      </c>
      <c r="J42" s="21"/>
      <c r="K42" s="21"/>
      <c r="L42" s="392"/>
      <c r="M42" s="392"/>
      <c r="N42" s="392"/>
      <c r="O42" s="392"/>
      <c r="P42" s="392"/>
      <c r="Q42" s="392"/>
      <c r="R42" s="392"/>
      <c r="S42" s="392"/>
    </row>
    <row r="43" spans="1:25" ht="30.75" thickBot="1" x14ac:dyDescent="0.3">
      <c r="A43" s="4" t="s">
        <v>309</v>
      </c>
      <c r="B43" s="4" t="s">
        <v>284</v>
      </c>
      <c r="C43" s="4" t="s">
        <v>340</v>
      </c>
      <c r="D43" s="6" t="s">
        <v>341</v>
      </c>
      <c r="E43" s="4" t="s">
        <v>116</v>
      </c>
      <c r="F43" s="4" t="s">
        <v>117</v>
      </c>
      <c r="G43" s="89">
        <v>1937</v>
      </c>
      <c r="H43" s="90">
        <v>0.33091999999999999</v>
      </c>
      <c r="I43" s="90">
        <v>0.34027000000000002</v>
      </c>
      <c r="J43" s="21"/>
      <c r="K43" s="21"/>
      <c r="L43" s="48" t="s">
        <v>880</v>
      </c>
      <c r="M43" s="48" t="s">
        <v>304</v>
      </c>
      <c r="N43" s="48" t="s">
        <v>319</v>
      </c>
      <c r="O43" s="48" t="s">
        <v>454</v>
      </c>
      <c r="P43" s="48" t="s">
        <v>361</v>
      </c>
      <c r="Q43" s="48" t="s">
        <v>324</v>
      </c>
      <c r="R43" s="48" t="s">
        <v>453</v>
      </c>
    </row>
    <row r="44" spans="1:25" x14ac:dyDescent="0.25">
      <c r="A44" s="4" t="s">
        <v>309</v>
      </c>
      <c r="B44" s="4" t="s">
        <v>284</v>
      </c>
      <c r="C44" s="4" t="s">
        <v>340</v>
      </c>
      <c r="D44" s="6" t="s">
        <v>341</v>
      </c>
      <c r="E44" s="4" t="s">
        <v>118</v>
      </c>
      <c r="F44" s="4" t="s">
        <v>119</v>
      </c>
      <c r="G44" s="89">
        <v>551</v>
      </c>
      <c r="H44" s="90">
        <v>0.36298000000000002</v>
      </c>
      <c r="I44" s="90">
        <v>0.35292000000000001</v>
      </c>
      <c r="J44" s="21"/>
      <c r="K44" s="21"/>
      <c r="L44" s="20" t="s">
        <v>309</v>
      </c>
      <c r="M44" s="75" t="s">
        <v>299</v>
      </c>
      <c r="N44" s="75" t="s">
        <v>456</v>
      </c>
      <c r="O44" s="75" t="s">
        <v>457</v>
      </c>
      <c r="P44" s="20" t="s">
        <v>418</v>
      </c>
      <c r="Q44" s="76">
        <v>1479</v>
      </c>
      <c r="R44" s="77">
        <v>0.83434799999999998</v>
      </c>
    </row>
    <row r="45" spans="1:25" x14ac:dyDescent="0.25">
      <c r="A45" s="4" t="s">
        <v>309</v>
      </c>
      <c r="B45" s="4" t="s">
        <v>284</v>
      </c>
      <c r="C45" s="4" t="s">
        <v>340</v>
      </c>
      <c r="D45" s="6" t="s">
        <v>341</v>
      </c>
      <c r="E45" s="4" t="s">
        <v>120</v>
      </c>
      <c r="F45" s="4" t="s">
        <v>121</v>
      </c>
      <c r="G45" s="89">
        <v>1246</v>
      </c>
      <c r="H45" s="90">
        <v>0.26244000000000001</v>
      </c>
      <c r="I45" s="90">
        <v>0.28048000000000001</v>
      </c>
      <c r="J45" s="21"/>
      <c r="K45" s="21"/>
      <c r="L45" s="20" t="s">
        <v>309</v>
      </c>
      <c r="M45" s="75" t="s">
        <v>299</v>
      </c>
      <c r="N45" s="75" t="s">
        <v>456</v>
      </c>
      <c r="O45" s="75" t="s">
        <v>458</v>
      </c>
      <c r="P45" s="20" t="s">
        <v>418</v>
      </c>
      <c r="Q45" s="76">
        <v>4227</v>
      </c>
      <c r="R45" s="77">
        <v>0.75348899999999996</v>
      </c>
    </row>
    <row r="46" spans="1:25" x14ac:dyDescent="0.25">
      <c r="A46" s="4" t="s">
        <v>309</v>
      </c>
      <c r="B46" s="4" t="s">
        <v>284</v>
      </c>
      <c r="C46" s="4" t="s">
        <v>340</v>
      </c>
      <c r="D46" s="6" t="s">
        <v>341</v>
      </c>
      <c r="E46" s="4" t="s">
        <v>130</v>
      </c>
      <c r="F46" s="4" t="s">
        <v>131</v>
      </c>
      <c r="G46" s="89">
        <v>763</v>
      </c>
      <c r="H46" s="90">
        <v>0.38924999999999998</v>
      </c>
      <c r="I46" s="90">
        <v>0.33478999999999998</v>
      </c>
      <c r="J46" s="21"/>
      <c r="K46" s="21"/>
      <c r="L46" s="20" t="s">
        <v>309</v>
      </c>
      <c r="M46" s="75" t="s">
        <v>299</v>
      </c>
      <c r="N46" s="75" t="s">
        <v>456</v>
      </c>
      <c r="O46" s="75" t="s">
        <v>459</v>
      </c>
      <c r="P46" s="20" t="s">
        <v>418</v>
      </c>
      <c r="Q46" s="76">
        <v>2559</v>
      </c>
      <c r="R46" s="77">
        <v>0.82258699999999996</v>
      </c>
    </row>
    <row r="47" spans="1:25" x14ac:dyDescent="0.25">
      <c r="A47" s="4" t="s">
        <v>309</v>
      </c>
      <c r="B47" s="4" t="s">
        <v>284</v>
      </c>
      <c r="C47" s="4" t="s">
        <v>340</v>
      </c>
      <c r="D47" s="6" t="s">
        <v>341</v>
      </c>
      <c r="E47" s="4" t="s">
        <v>179</v>
      </c>
      <c r="F47" s="4" t="s">
        <v>233</v>
      </c>
      <c r="G47" s="89">
        <v>572</v>
      </c>
      <c r="H47" s="90">
        <v>0.34965000000000002</v>
      </c>
      <c r="I47" s="90">
        <v>0.38424999999999998</v>
      </c>
      <c r="J47" s="21"/>
      <c r="K47" s="21"/>
      <c r="L47" s="20" t="s">
        <v>309</v>
      </c>
      <c r="M47" s="75" t="s">
        <v>299</v>
      </c>
      <c r="N47" s="75" t="s">
        <v>456</v>
      </c>
      <c r="O47" s="75" t="s">
        <v>460</v>
      </c>
      <c r="P47" s="20" t="s">
        <v>418</v>
      </c>
      <c r="Q47" s="76">
        <v>19982</v>
      </c>
      <c r="R47" s="77">
        <v>0.34426000000000001</v>
      </c>
    </row>
    <row r="48" spans="1:25" x14ac:dyDescent="0.25">
      <c r="A48" s="4" t="s">
        <v>309</v>
      </c>
      <c r="B48" s="4" t="s">
        <v>284</v>
      </c>
      <c r="C48" s="4" t="s">
        <v>340</v>
      </c>
      <c r="D48" s="6" t="s">
        <v>341</v>
      </c>
      <c r="E48" s="4" t="s">
        <v>180</v>
      </c>
      <c r="F48" s="4" t="s">
        <v>234</v>
      </c>
      <c r="G48" s="89">
        <v>480</v>
      </c>
      <c r="H48" s="90">
        <v>0.23541999999999999</v>
      </c>
      <c r="I48" s="90">
        <v>0.23261999999999999</v>
      </c>
      <c r="J48" s="21"/>
      <c r="K48" s="21"/>
      <c r="L48" s="20" t="s">
        <v>309</v>
      </c>
      <c r="M48" s="75" t="s">
        <v>299</v>
      </c>
      <c r="N48" s="75" t="s">
        <v>456</v>
      </c>
      <c r="O48" s="75" t="s">
        <v>461</v>
      </c>
      <c r="P48" s="20" t="s">
        <v>418</v>
      </c>
      <c r="Q48" s="76">
        <v>16605</v>
      </c>
      <c r="R48" s="112" t="s">
        <v>430</v>
      </c>
    </row>
    <row r="49" spans="1:18" x14ac:dyDescent="0.25">
      <c r="A49" s="4" t="s">
        <v>309</v>
      </c>
      <c r="B49" s="4" t="s">
        <v>284</v>
      </c>
      <c r="C49" s="4" t="s">
        <v>340</v>
      </c>
      <c r="D49" s="6" t="s">
        <v>341</v>
      </c>
      <c r="E49" s="4" t="s">
        <v>211</v>
      </c>
      <c r="F49" s="4" t="s">
        <v>212</v>
      </c>
      <c r="G49" s="89">
        <v>535</v>
      </c>
      <c r="H49" s="90">
        <v>0.36075000000000002</v>
      </c>
      <c r="I49" s="90">
        <v>0.33776</v>
      </c>
      <c r="J49" s="21"/>
      <c r="K49" s="21"/>
      <c r="L49" s="20" t="s">
        <v>309</v>
      </c>
      <c r="M49" s="75" t="s">
        <v>299</v>
      </c>
      <c r="N49" s="75" t="s">
        <v>456</v>
      </c>
      <c r="O49" s="75" t="s">
        <v>457</v>
      </c>
      <c r="P49" s="20" t="s">
        <v>389</v>
      </c>
      <c r="Q49" s="76">
        <v>369</v>
      </c>
      <c r="R49" s="77">
        <v>0.95121999999999995</v>
      </c>
    </row>
    <row r="50" spans="1:18" x14ac:dyDescent="0.25">
      <c r="A50" s="4" t="s">
        <v>309</v>
      </c>
      <c r="B50" s="4" t="s">
        <v>284</v>
      </c>
      <c r="C50" s="4" t="s">
        <v>340</v>
      </c>
      <c r="D50" s="6" t="s">
        <v>341</v>
      </c>
      <c r="E50" s="4" t="s">
        <v>213</v>
      </c>
      <c r="F50" s="4" t="s">
        <v>214</v>
      </c>
      <c r="G50" s="89">
        <v>544</v>
      </c>
      <c r="H50" s="90">
        <v>0.29411999999999999</v>
      </c>
      <c r="I50" s="90">
        <v>0.32101000000000002</v>
      </c>
      <c r="J50" s="21"/>
      <c r="K50" s="21"/>
      <c r="L50" s="20" t="s">
        <v>309</v>
      </c>
      <c r="M50" s="75" t="s">
        <v>299</v>
      </c>
      <c r="N50" s="75" t="s">
        <v>456</v>
      </c>
      <c r="O50" s="75" t="s">
        <v>457</v>
      </c>
      <c r="P50" s="20" t="s">
        <v>390</v>
      </c>
      <c r="Q50" s="76">
        <v>714</v>
      </c>
      <c r="R50" s="77">
        <v>0.95098000000000005</v>
      </c>
    </row>
    <row r="51" spans="1:18" x14ac:dyDescent="0.25">
      <c r="A51" s="4" t="s">
        <v>309</v>
      </c>
      <c r="B51" s="4" t="s">
        <v>284</v>
      </c>
      <c r="C51" s="4" t="s">
        <v>342</v>
      </c>
      <c r="D51" s="6" t="s">
        <v>250</v>
      </c>
      <c r="E51" s="34" t="s">
        <v>342</v>
      </c>
      <c r="F51" s="34" t="s">
        <v>250</v>
      </c>
      <c r="G51" s="93">
        <v>3617</v>
      </c>
      <c r="H51" s="94">
        <v>0.34531000000000001</v>
      </c>
      <c r="I51" s="94">
        <v>0.34179999999999999</v>
      </c>
      <c r="J51" s="21"/>
      <c r="K51" s="21"/>
      <c r="L51" s="20" t="s">
        <v>309</v>
      </c>
      <c r="M51" s="75" t="s">
        <v>299</v>
      </c>
      <c r="N51" s="75" t="s">
        <v>456</v>
      </c>
      <c r="O51" s="75" t="s">
        <v>457</v>
      </c>
      <c r="P51" s="20" t="s">
        <v>259</v>
      </c>
      <c r="Q51" s="76">
        <v>238</v>
      </c>
      <c r="R51" s="77">
        <v>0.74789899999999998</v>
      </c>
    </row>
    <row r="52" spans="1:18" x14ac:dyDescent="0.25">
      <c r="A52" s="4" t="s">
        <v>309</v>
      </c>
      <c r="B52" s="4" t="s">
        <v>284</v>
      </c>
      <c r="C52" s="4" t="s">
        <v>342</v>
      </c>
      <c r="D52" s="6" t="s">
        <v>250</v>
      </c>
      <c r="E52" s="4" t="s">
        <v>28</v>
      </c>
      <c r="F52" s="4" t="s">
        <v>29</v>
      </c>
      <c r="G52" s="89">
        <v>834</v>
      </c>
      <c r="H52" s="90">
        <v>0.34053</v>
      </c>
      <c r="I52" s="90">
        <v>0.3206</v>
      </c>
      <c r="J52" s="21"/>
      <c r="K52" s="21"/>
      <c r="L52" s="20" t="s">
        <v>309</v>
      </c>
      <c r="M52" s="75" t="s">
        <v>299</v>
      </c>
      <c r="N52" s="75" t="s">
        <v>456</v>
      </c>
      <c r="O52" s="75" t="s">
        <v>457</v>
      </c>
      <c r="P52" s="20" t="s">
        <v>260</v>
      </c>
      <c r="Q52" s="76">
        <v>158</v>
      </c>
      <c r="R52" s="77">
        <v>0.16455700000000001</v>
      </c>
    </row>
    <row r="53" spans="1:18" x14ac:dyDescent="0.25">
      <c r="A53" s="4" t="s">
        <v>309</v>
      </c>
      <c r="B53" s="4" t="s">
        <v>284</v>
      </c>
      <c r="C53" s="4" t="s">
        <v>342</v>
      </c>
      <c r="D53" s="6" t="s">
        <v>250</v>
      </c>
      <c r="E53" s="4" t="s">
        <v>106</v>
      </c>
      <c r="F53" s="4" t="s">
        <v>107</v>
      </c>
      <c r="G53" s="89">
        <v>1731</v>
      </c>
      <c r="H53" s="90">
        <v>0.32987</v>
      </c>
      <c r="I53" s="90">
        <v>0.32151000000000002</v>
      </c>
      <c r="J53" s="21"/>
      <c r="K53" s="21"/>
      <c r="L53" s="20" t="s">
        <v>309</v>
      </c>
      <c r="M53" s="75" t="s">
        <v>299</v>
      </c>
      <c r="N53" s="75" t="s">
        <v>456</v>
      </c>
      <c r="O53" s="75" t="s">
        <v>458</v>
      </c>
      <c r="P53" s="20" t="s">
        <v>389</v>
      </c>
      <c r="Q53" s="76">
        <v>1105</v>
      </c>
      <c r="R53" s="77">
        <v>0.93936699999999995</v>
      </c>
    </row>
    <row r="54" spans="1:18" x14ac:dyDescent="0.25">
      <c r="A54" s="4" t="s">
        <v>309</v>
      </c>
      <c r="B54" s="4" t="s">
        <v>284</v>
      </c>
      <c r="C54" s="4" t="s">
        <v>342</v>
      </c>
      <c r="D54" s="6" t="s">
        <v>250</v>
      </c>
      <c r="E54" s="4" t="s">
        <v>174</v>
      </c>
      <c r="F54" s="4" t="s">
        <v>175</v>
      </c>
      <c r="G54" s="89">
        <v>294</v>
      </c>
      <c r="H54" s="90">
        <v>0.48298999999999997</v>
      </c>
      <c r="I54" s="90">
        <v>0.37723000000000001</v>
      </c>
      <c r="J54" s="21"/>
      <c r="K54" s="21"/>
      <c r="L54" s="20" t="s">
        <v>309</v>
      </c>
      <c r="M54" s="75" t="s">
        <v>299</v>
      </c>
      <c r="N54" s="75" t="s">
        <v>456</v>
      </c>
      <c r="O54" s="75" t="s">
        <v>458</v>
      </c>
      <c r="P54" s="20" t="s">
        <v>390</v>
      </c>
      <c r="Q54" s="76">
        <v>1819</v>
      </c>
      <c r="R54" s="77">
        <v>0.89114899999999997</v>
      </c>
    </row>
    <row r="55" spans="1:18" x14ac:dyDescent="0.25">
      <c r="A55" s="4" t="s">
        <v>309</v>
      </c>
      <c r="B55" s="4" t="s">
        <v>284</v>
      </c>
      <c r="C55" s="4" t="s">
        <v>342</v>
      </c>
      <c r="D55" s="6" t="s">
        <v>250</v>
      </c>
      <c r="E55" s="4" t="s">
        <v>221</v>
      </c>
      <c r="F55" s="4" t="s">
        <v>222</v>
      </c>
      <c r="G55" s="89">
        <v>758</v>
      </c>
      <c r="H55" s="90">
        <v>0.33245000000000002</v>
      </c>
      <c r="I55" s="90">
        <v>0.40917999999999999</v>
      </c>
      <c r="J55" s="21"/>
      <c r="K55" s="21"/>
      <c r="L55" s="20" t="s">
        <v>309</v>
      </c>
      <c r="M55" s="75" t="s">
        <v>299</v>
      </c>
      <c r="N55" s="75" t="s">
        <v>456</v>
      </c>
      <c r="O55" s="75" t="s">
        <v>458</v>
      </c>
      <c r="P55" s="20" t="s">
        <v>259</v>
      </c>
      <c r="Q55" s="76">
        <v>830</v>
      </c>
      <c r="R55" s="77">
        <v>0.584337</v>
      </c>
    </row>
    <row r="56" spans="1:18" ht="30" customHeight="1" x14ac:dyDescent="0.25">
      <c r="A56" s="4" t="s">
        <v>309</v>
      </c>
      <c r="B56" s="4" t="s">
        <v>284</v>
      </c>
      <c r="C56" s="4" t="s">
        <v>343</v>
      </c>
      <c r="D56" s="6" t="s">
        <v>273</v>
      </c>
      <c r="E56" s="34" t="s">
        <v>343</v>
      </c>
      <c r="F56" s="34" t="s">
        <v>273</v>
      </c>
      <c r="G56" s="93">
        <v>2601</v>
      </c>
      <c r="H56" s="94">
        <v>0.29449999999999998</v>
      </c>
      <c r="I56" s="94">
        <v>0.32232</v>
      </c>
      <c r="J56" s="21"/>
      <c r="K56" s="21"/>
      <c r="L56" s="20" t="s">
        <v>309</v>
      </c>
      <c r="M56" s="75" t="s">
        <v>299</v>
      </c>
      <c r="N56" s="75" t="s">
        <v>456</v>
      </c>
      <c r="O56" s="75" t="s">
        <v>458</v>
      </c>
      <c r="P56" s="20" t="s">
        <v>260</v>
      </c>
      <c r="Q56" s="76">
        <v>473</v>
      </c>
      <c r="R56" s="77">
        <v>8.6680999999999994E-2</v>
      </c>
    </row>
    <row r="57" spans="1:18" x14ac:dyDescent="0.25">
      <c r="A57" s="4" t="s">
        <v>309</v>
      </c>
      <c r="B57" s="4" t="s">
        <v>284</v>
      </c>
      <c r="C57" s="4" t="s">
        <v>343</v>
      </c>
      <c r="D57" s="6" t="s">
        <v>273</v>
      </c>
      <c r="E57" s="4" t="s">
        <v>81</v>
      </c>
      <c r="F57" s="4" t="s">
        <v>82</v>
      </c>
      <c r="G57" s="89">
        <v>1115</v>
      </c>
      <c r="H57" s="90">
        <v>0.28788999999999998</v>
      </c>
      <c r="I57" s="90">
        <v>0.34490999999999999</v>
      </c>
      <c r="J57" s="21"/>
      <c r="K57" s="21"/>
      <c r="L57" s="20" t="s">
        <v>309</v>
      </c>
      <c r="M57" s="75" t="s">
        <v>299</v>
      </c>
      <c r="N57" s="75" t="s">
        <v>456</v>
      </c>
      <c r="O57" s="75" t="s">
        <v>459</v>
      </c>
      <c r="P57" s="20" t="s">
        <v>389</v>
      </c>
      <c r="Q57" s="76">
        <v>820</v>
      </c>
      <c r="R57" s="77">
        <v>0.94877999999999996</v>
      </c>
    </row>
    <row r="58" spans="1:18" x14ac:dyDescent="0.25">
      <c r="A58" s="4" t="s">
        <v>309</v>
      </c>
      <c r="B58" s="4" t="s">
        <v>284</v>
      </c>
      <c r="C58" s="4" t="s">
        <v>343</v>
      </c>
      <c r="D58" s="6" t="s">
        <v>273</v>
      </c>
      <c r="E58" s="4" t="s">
        <v>134</v>
      </c>
      <c r="F58" s="4" t="s">
        <v>135</v>
      </c>
      <c r="G58" s="89">
        <v>501</v>
      </c>
      <c r="H58" s="90">
        <v>0.41716999999999999</v>
      </c>
      <c r="I58" s="90">
        <v>0.38712000000000002</v>
      </c>
      <c r="J58" s="21"/>
      <c r="K58" s="21"/>
      <c r="L58" s="20" t="s">
        <v>309</v>
      </c>
      <c r="M58" s="75" t="s">
        <v>299</v>
      </c>
      <c r="N58" s="75" t="s">
        <v>456</v>
      </c>
      <c r="O58" s="75" t="s">
        <v>459</v>
      </c>
      <c r="P58" s="20" t="s">
        <v>390</v>
      </c>
      <c r="Q58" s="76">
        <v>1157</v>
      </c>
      <c r="R58" s="77">
        <v>0.88763999999999998</v>
      </c>
    </row>
    <row r="59" spans="1:18" x14ac:dyDescent="0.25">
      <c r="A59" s="4" t="s">
        <v>309</v>
      </c>
      <c r="B59" s="4" t="s">
        <v>284</v>
      </c>
      <c r="C59" s="4" t="s">
        <v>343</v>
      </c>
      <c r="D59" s="6" t="s">
        <v>273</v>
      </c>
      <c r="E59" s="4" t="s">
        <v>225</v>
      </c>
      <c r="F59" s="4" t="s">
        <v>226</v>
      </c>
      <c r="G59" s="89">
        <v>985</v>
      </c>
      <c r="H59" s="90">
        <v>0.23959</v>
      </c>
      <c r="I59" s="90">
        <v>0.26051000000000002</v>
      </c>
      <c r="J59" s="21"/>
      <c r="K59" s="21"/>
      <c r="L59" s="20" t="s">
        <v>309</v>
      </c>
      <c r="M59" s="75" t="s">
        <v>299</v>
      </c>
      <c r="N59" s="75" t="s">
        <v>456</v>
      </c>
      <c r="O59" s="75" t="s">
        <v>459</v>
      </c>
      <c r="P59" s="20" t="s">
        <v>259</v>
      </c>
      <c r="Q59" s="76">
        <v>405</v>
      </c>
      <c r="R59" s="77">
        <v>0.67654300000000001</v>
      </c>
    </row>
    <row r="60" spans="1:18" x14ac:dyDescent="0.25">
      <c r="A60" s="4" t="s">
        <v>309</v>
      </c>
      <c r="B60" s="4" t="s">
        <v>284</v>
      </c>
      <c r="C60" s="4" t="s">
        <v>344</v>
      </c>
      <c r="D60" s="6" t="s">
        <v>244</v>
      </c>
      <c r="E60" s="34" t="s">
        <v>344</v>
      </c>
      <c r="F60" s="34" t="s">
        <v>244</v>
      </c>
      <c r="G60" s="93">
        <v>3461</v>
      </c>
      <c r="H60" s="94">
        <v>0.33227000000000001</v>
      </c>
      <c r="I60" s="94">
        <v>0.32482</v>
      </c>
      <c r="J60" s="21"/>
      <c r="K60" s="21"/>
      <c r="L60" s="20" t="s">
        <v>309</v>
      </c>
      <c r="M60" s="75" t="s">
        <v>299</v>
      </c>
      <c r="N60" s="75" t="s">
        <v>456</v>
      </c>
      <c r="O60" s="75" t="s">
        <v>459</v>
      </c>
      <c r="P60" s="20" t="s">
        <v>260</v>
      </c>
      <c r="Q60" s="76">
        <v>177</v>
      </c>
      <c r="R60" s="77">
        <v>0.146893</v>
      </c>
    </row>
    <row r="61" spans="1:18" x14ac:dyDescent="0.25">
      <c r="A61" s="4" t="s">
        <v>309</v>
      </c>
      <c r="B61" s="4" t="s">
        <v>284</v>
      </c>
      <c r="C61" s="4" t="s">
        <v>344</v>
      </c>
      <c r="D61" s="6" t="s">
        <v>244</v>
      </c>
      <c r="E61" s="4" t="s">
        <v>47</v>
      </c>
      <c r="F61" s="4" t="s">
        <v>48</v>
      </c>
      <c r="G61" s="89">
        <v>522</v>
      </c>
      <c r="H61" s="90">
        <v>0.40229999999999999</v>
      </c>
      <c r="I61" s="90">
        <v>0.37913000000000002</v>
      </c>
      <c r="J61" s="21"/>
      <c r="K61" s="21"/>
      <c r="L61" s="20" t="s">
        <v>309</v>
      </c>
      <c r="M61" s="75" t="s">
        <v>299</v>
      </c>
      <c r="N61" s="75" t="s">
        <v>456</v>
      </c>
      <c r="O61" s="75" t="s">
        <v>460</v>
      </c>
      <c r="P61" s="20" t="s">
        <v>389</v>
      </c>
      <c r="Q61" s="76">
        <v>4135</v>
      </c>
      <c r="R61" s="77">
        <v>0.61233400000000004</v>
      </c>
    </row>
    <row r="62" spans="1:18" x14ac:dyDescent="0.25">
      <c r="A62" s="4" t="s">
        <v>309</v>
      </c>
      <c r="B62" s="4" t="s">
        <v>284</v>
      </c>
      <c r="C62" s="4" t="s">
        <v>344</v>
      </c>
      <c r="D62" s="6" t="s">
        <v>244</v>
      </c>
      <c r="E62" s="4" t="s">
        <v>55</v>
      </c>
      <c r="F62" s="4" t="s">
        <v>56</v>
      </c>
      <c r="G62" s="89">
        <v>1248</v>
      </c>
      <c r="H62" s="90">
        <v>0.35176000000000002</v>
      </c>
      <c r="I62" s="90">
        <v>0.31936999999999999</v>
      </c>
      <c r="J62" s="21"/>
      <c r="K62" s="21"/>
      <c r="L62" s="20" t="s">
        <v>309</v>
      </c>
      <c r="M62" s="75" t="s">
        <v>299</v>
      </c>
      <c r="N62" s="75" t="s">
        <v>456</v>
      </c>
      <c r="O62" s="75" t="s">
        <v>460</v>
      </c>
      <c r="P62" s="20" t="s">
        <v>390</v>
      </c>
      <c r="Q62" s="76">
        <v>9811</v>
      </c>
      <c r="R62" s="77">
        <v>0.36989100000000003</v>
      </c>
    </row>
    <row r="63" spans="1:18" x14ac:dyDescent="0.25">
      <c r="A63" s="4" t="s">
        <v>309</v>
      </c>
      <c r="B63" s="4" t="s">
        <v>284</v>
      </c>
      <c r="C63" s="4" t="s">
        <v>344</v>
      </c>
      <c r="D63" s="6" t="s">
        <v>244</v>
      </c>
      <c r="E63" s="4" t="s">
        <v>104</v>
      </c>
      <c r="F63" s="4" t="s">
        <v>105</v>
      </c>
      <c r="G63" s="89">
        <v>999</v>
      </c>
      <c r="H63" s="90">
        <v>0.26627000000000001</v>
      </c>
      <c r="I63" s="90">
        <v>0.28776000000000002</v>
      </c>
      <c r="J63" s="21"/>
      <c r="K63" s="21"/>
      <c r="L63" s="20" t="s">
        <v>309</v>
      </c>
      <c r="M63" s="75" t="s">
        <v>299</v>
      </c>
      <c r="N63" s="75" t="s">
        <v>456</v>
      </c>
      <c r="O63" s="75" t="s">
        <v>460</v>
      </c>
      <c r="P63" s="20" t="s">
        <v>259</v>
      </c>
      <c r="Q63" s="76">
        <v>4244</v>
      </c>
      <c r="R63" s="77">
        <v>0.16046199999999999</v>
      </c>
    </row>
    <row r="64" spans="1:18" ht="15.75" thickBot="1" x14ac:dyDescent="0.3">
      <c r="A64" s="4" t="s">
        <v>309</v>
      </c>
      <c r="B64" s="4" t="s">
        <v>284</v>
      </c>
      <c r="C64" s="4" t="s">
        <v>344</v>
      </c>
      <c r="D64" s="6" t="s">
        <v>244</v>
      </c>
      <c r="E64" s="4" t="s">
        <v>108</v>
      </c>
      <c r="F64" s="4" t="s">
        <v>109</v>
      </c>
      <c r="G64" s="89">
        <v>692</v>
      </c>
      <c r="H64" s="90">
        <v>0.33960000000000001</v>
      </c>
      <c r="I64" s="90">
        <v>0.34177000000000002</v>
      </c>
      <c r="J64" s="21"/>
      <c r="K64" s="21"/>
      <c r="L64" s="49" t="s">
        <v>309</v>
      </c>
      <c r="M64" s="50" t="s">
        <v>299</v>
      </c>
      <c r="N64" s="50" t="s">
        <v>456</v>
      </c>
      <c r="O64" s="50" t="s">
        <v>460</v>
      </c>
      <c r="P64" s="49" t="s">
        <v>260</v>
      </c>
      <c r="Q64" s="69">
        <v>1792</v>
      </c>
      <c r="R64" s="111">
        <v>2.0646999999999999E-2</v>
      </c>
    </row>
    <row r="65" spans="1:11" x14ac:dyDescent="0.25">
      <c r="A65" s="4" t="s">
        <v>309</v>
      </c>
      <c r="B65" s="4" t="s">
        <v>284</v>
      </c>
      <c r="C65" s="4" t="s">
        <v>345</v>
      </c>
      <c r="D65" s="6" t="s">
        <v>243</v>
      </c>
      <c r="E65" s="34" t="s">
        <v>345</v>
      </c>
      <c r="F65" s="34" t="s">
        <v>243</v>
      </c>
      <c r="G65" s="93">
        <v>2417</v>
      </c>
      <c r="H65" s="94">
        <v>0.34175</v>
      </c>
      <c r="I65" s="94">
        <v>0.35782999999999998</v>
      </c>
      <c r="J65" s="21"/>
      <c r="K65" s="21"/>
    </row>
    <row r="66" spans="1:11" x14ac:dyDescent="0.25">
      <c r="A66" s="4" t="s">
        <v>309</v>
      </c>
      <c r="B66" s="4" t="s">
        <v>284</v>
      </c>
      <c r="C66" s="4" t="s">
        <v>345</v>
      </c>
      <c r="D66" s="6" t="s">
        <v>243</v>
      </c>
      <c r="E66" s="4" t="s">
        <v>26</v>
      </c>
      <c r="F66" s="4" t="s">
        <v>27</v>
      </c>
      <c r="G66" s="89">
        <v>391</v>
      </c>
      <c r="H66" s="90">
        <v>0.41432000000000002</v>
      </c>
      <c r="I66" s="90">
        <v>0.45923999999999998</v>
      </c>
      <c r="J66" s="21"/>
      <c r="K66" s="21"/>
    </row>
    <row r="67" spans="1:11" x14ac:dyDescent="0.25">
      <c r="A67" s="4" t="s">
        <v>309</v>
      </c>
      <c r="B67" s="4" t="s">
        <v>284</v>
      </c>
      <c r="C67" s="4" t="s">
        <v>345</v>
      </c>
      <c r="D67" s="6" t="s">
        <v>243</v>
      </c>
      <c r="E67" s="4" t="s">
        <v>57</v>
      </c>
      <c r="F67" s="4" t="s">
        <v>58</v>
      </c>
      <c r="G67" s="89">
        <v>753</v>
      </c>
      <c r="H67" s="90">
        <v>0.35724</v>
      </c>
      <c r="I67" s="90">
        <v>0.35741000000000001</v>
      </c>
      <c r="J67" s="21"/>
      <c r="K67" s="21"/>
    </row>
    <row r="68" spans="1:11" x14ac:dyDescent="0.25">
      <c r="A68" s="4" t="s">
        <v>309</v>
      </c>
      <c r="B68" s="4" t="s">
        <v>284</v>
      </c>
      <c r="C68" s="4" t="s">
        <v>345</v>
      </c>
      <c r="D68" s="6" t="s">
        <v>243</v>
      </c>
      <c r="E68" s="4" t="s">
        <v>94</v>
      </c>
      <c r="F68" s="4" t="s">
        <v>95</v>
      </c>
      <c r="G68" s="89">
        <v>471</v>
      </c>
      <c r="H68" s="90">
        <v>0.36305999999999999</v>
      </c>
      <c r="I68" s="90">
        <v>0.32356000000000001</v>
      </c>
      <c r="J68" s="21"/>
      <c r="K68" s="21"/>
    </row>
    <row r="69" spans="1:11" x14ac:dyDescent="0.25">
      <c r="A69" s="4" t="s">
        <v>309</v>
      </c>
      <c r="B69" s="4" t="s">
        <v>284</v>
      </c>
      <c r="C69" s="4" t="s">
        <v>345</v>
      </c>
      <c r="D69" s="6" t="s">
        <v>243</v>
      </c>
      <c r="E69" s="4" t="s">
        <v>201</v>
      </c>
      <c r="F69" s="4" t="s">
        <v>241</v>
      </c>
      <c r="G69" s="89">
        <v>802</v>
      </c>
      <c r="H69" s="90">
        <v>0.27929999999999999</v>
      </c>
      <c r="I69" s="90">
        <v>0.33211000000000002</v>
      </c>
      <c r="J69" s="21"/>
      <c r="K69" s="21"/>
    </row>
    <row r="70" spans="1:11" x14ac:dyDescent="0.25">
      <c r="A70" s="4" t="s">
        <v>309</v>
      </c>
      <c r="B70" s="4" t="s">
        <v>284</v>
      </c>
      <c r="C70" s="4" t="s">
        <v>346</v>
      </c>
      <c r="D70" s="6" t="s">
        <v>247</v>
      </c>
      <c r="E70" s="34" t="s">
        <v>346</v>
      </c>
      <c r="F70" s="34" t="s">
        <v>247</v>
      </c>
      <c r="G70" s="93">
        <v>2041</v>
      </c>
      <c r="H70" s="94">
        <v>0.36697999999999997</v>
      </c>
      <c r="I70" s="94">
        <v>0.35221999999999998</v>
      </c>
      <c r="J70" s="21"/>
      <c r="K70" s="21"/>
    </row>
    <row r="71" spans="1:11" x14ac:dyDescent="0.25">
      <c r="A71" s="4" t="s">
        <v>309</v>
      </c>
      <c r="B71" s="4" t="s">
        <v>284</v>
      </c>
      <c r="C71" s="4" t="s">
        <v>346</v>
      </c>
      <c r="D71" s="6" t="s">
        <v>247</v>
      </c>
      <c r="E71" s="4" t="s">
        <v>126</v>
      </c>
      <c r="F71" s="4" t="s">
        <v>127</v>
      </c>
      <c r="G71" s="89">
        <v>165</v>
      </c>
      <c r="H71" s="90">
        <v>0.47878999999999999</v>
      </c>
      <c r="I71" s="90">
        <v>0.38500000000000001</v>
      </c>
      <c r="J71" s="21"/>
      <c r="K71" s="21"/>
    </row>
    <row r="72" spans="1:11" x14ac:dyDescent="0.25">
      <c r="A72" s="4" t="s">
        <v>309</v>
      </c>
      <c r="B72" s="4" t="s">
        <v>284</v>
      </c>
      <c r="C72" s="4" t="s">
        <v>346</v>
      </c>
      <c r="D72" s="6" t="s">
        <v>247</v>
      </c>
      <c r="E72" s="4" t="s">
        <v>150</v>
      </c>
      <c r="F72" s="4" t="s">
        <v>151</v>
      </c>
      <c r="G72" s="89">
        <v>1458</v>
      </c>
      <c r="H72" s="90">
        <v>0.33195999999999998</v>
      </c>
      <c r="I72" s="90">
        <v>0.34059</v>
      </c>
      <c r="J72" s="21"/>
      <c r="K72" s="21"/>
    </row>
    <row r="73" spans="1:11" x14ac:dyDescent="0.25">
      <c r="A73" s="4" t="s">
        <v>309</v>
      </c>
      <c r="B73" s="4" t="s">
        <v>284</v>
      </c>
      <c r="C73" s="4" t="s">
        <v>346</v>
      </c>
      <c r="D73" s="6" t="s">
        <v>247</v>
      </c>
      <c r="E73" s="4" t="s">
        <v>189</v>
      </c>
      <c r="F73" s="4" t="s">
        <v>190</v>
      </c>
      <c r="G73" s="89">
        <v>239</v>
      </c>
      <c r="H73" s="90">
        <v>0.48536000000000001</v>
      </c>
      <c r="I73" s="90">
        <v>0.36257</v>
      </c>
      <c r="J73" s="21"/>
      <c r="K73" s="21"/>
    </row>
    <row r="74" spans="1:11" x14ac:dyDescent="0.25">
      <c r="A74" s="4" t="s">
        <v>309</v>
      </c>
      <c r="B74" s="4" t="s">
        <v>284</v>
      </c>
      <c r="C74" s="4" t="s">
        <v>346</v>
      </c>
      <c r="D74" s="6" t="s">
        <v>247</v>
      </c>
      <c r="E74" s="4" t="s">
        <v>215</v>
      </c>
      <c r="F74" s="4" t="s">
        <v>216</v>
      </c>
      <c r="G74" s="89">
        <v>179</v>
      </c>
      <c r="H74" s="90">
        <v>0.39106000000000002</v>
      </c>
      <c r="I74" s="90">
        <v>0.38812000000000002</v>
      </c>
      <c r="J74" s="21"/>
      <c r="K74" s="21"/>
    </row>
    <row r="75" spans="1:11" x14ac:dyDescent="0.25">
      <c r="A75" s="4" t="s">
        <v>309</v>
      </c>
      <c r="B75" s="4" t="s">
        <v>284</v>
      </c>
      <c r="C75" s="4" t="s">
        <v>347</v>
      </c>
      <c r="D75" s="6" t="s">
        <v>255</v>
      </c>
      <c r="E75" s="34" t="s">
        <v>347</v>
      </c>
      <c r="F75" s="34" t="s">
        <v>255</v>
      </c>
      <c r="G75" s="93">
        <v>1938</v>
      </c>
      <c r="H75" s="94">
        <v>0.34727000000000002</v>
      </c>
      <c r="I75" s="94">
        <v>0.33018999999999998</v>
      </c>
      <c r="J75" s="21"/>
      <c r="K75" s="21"/>
    </row>
    <row r="76" spans="1:11" x14ac:dyDescent="0.25">
      <c r="A76" s="4" t="s">
        <v>309</v>
      </c>
      <c r="B76" s="4" t="s">
        <v>284</v>
      </c>
      <c r="C76" s="4" t="s">
        <v>347</v>
      </c>
      <c r="D76" s="6" t="s">
        <v>255</v>
      </c>
      <c r="E76" s="4" t="s">
        <v>18</v>
      </c>
      <c r="F76" s="4" t="s">
        <v>19</v>
      </c>
      <c r="G76" s="89">
        <v>923</v>
      </c>
      <c r="H76" s="90">
        <v>0.30660999999999999</v>
      </c>
      <c r="I76" s="90">
        <v>0.31147999999999998</v>
      </c>
      <c r="J76" s="21"/>
      <c r="K76" s="21"/>
    </row>
    <row r="77" spans="1:11" x14ac:dyDescent="0.25">
      <c r="A77" s="4" t="s">
        <v>309</v>
      </c>
      <c r="B77" s="4" t="s">
        <v>284</v>
      </c>
      <c r="C77" s="4" t="s">
        <v>347</v>
      </c>
      <c r="D77" s="6" t="s">
        <v>255</v>
      </c>
      <c r="E77" s="4" t="s">
        <v>22</v>
      </c>
      <c r="F77" s="4" t="s">
        <v>23</v>
      </c>
      <c r="G77" s="89">
        <v>1015</v>
      </c>
      <c r="H77" s="90">
        <v>0.38424000000000003</v>
      </c>
      <c r="I77" s="90">
        <v>0.34522999999999998</v>
      </c>
      <c r="J77" s="21"/>
      <c r="K77" s="21"/>
    </row>
    <row r="78" spans="1:11" x14ac:dyDescent="0.25">
      <c r="A78" s="4" t="s">
        <v>309</v>
      </c>
      <c r="B78" s="4" t="s">
        <v>284</v>
      </c>
      <c r="C78" s="4" t="s">
        <v>348</v>
      </c>
      <c r="D78" s="6" t="s">
        <v>248</v>
      </c>
      <c r="E78" s="34" t="s">
        <v>348</v>
      </c>
      <c r="F78" s="34" t="s">
        <v>248</v>
      </c>
      <c r="G78" s="93">
        <v>5480</v>
      </c>
      <c r="H78" s="94">
        <v>0.30765999999999999</v>
      </c>
      <c r="I78" s="94">
        <v>0.30514000000000002</v>
      </c>
      <c r="J78" s="21"/>
      <c r="K78" s="21"/>
    </row>
    <row r="79" spans="1:11" x14ac:dyDescent="0.25">
      <c r="A79" s="4" t="s">
        <v>309</v>
      </c>
      <c r="B79" s="4" t="s">
        <v>284</v>
      </c>
      <c r="C79" s="4" t="s">
        <v>348</v>
      </c>
      <c r="D79" s="6" t="s">
        <v>248</v>
      </c>
      <c r="E79" s="4" t="s">
        <v>43</v>
      </c>
      <c r="F79" s="4" t="s">
        <v>44</v>
      </c>
      <c r="G79" s="89">
        <v>618</v>
      </c>
      <c r="H79" s="90">
        <v>0.38350000000000001</v>
      </c>
      <c r="I79" s="90">
        <v>0.30536000000000002</v>
      </c>
      <c r="J79" s="21"/>
      <c r="K79" s="21"/>
    </row>
    <row r="80" spans="1:11" x14ac:dyDescent="0.25">
      <c r="A80" s="4" t="s">
        <v>309</v>
      </c>
      <c r="B80" s="4" t="s">
        <v>284</v>
      </c>
      <c r="C80" s="4" t="s">
        <v>348</v>
      </c>
      <c r="D80" s="6" t="s">
        <v>248</v>
      </c>
      <c r="E80" s="4" t="s">
        <v>67</v>
      </c>
      <c r="F80" s="4" t="s">
        <v>68</v>
      </c>
      <c r="G80" s="89">
        <v>1204</v>
      </c>
      <c r="H80" s="90">
        <v>0.29899999999999999</v>
      </c>
      <c r="I80" s="90">
        <v>0.31202000000000002</v>
      </c>
      <c r="J80" s="21"/>
      <c r="K80" s="21"/>
    </row>
    <row r="81" spans="1:11" x14ac:dyDescent="0.25">
      <c r="A81" s="4" t="s">
        <v>309</v>
      </c>
      <c r="B81" s="4" t="s">
        <v>284</v>
      </c>
      <c r="C81" s="4" t="s">
        <v>348</v>
      </c>
      <c r="D81" s="6" t="s">
        <v>248</v>
      </c>
      <c r="E81" s="4" t="s">
        <v>178</v>
      </c>
      <c r="F81" s="4" t="s">
        <v>232</v>
      </c>
      <c r="G81" s="89">
        <v>1061</v>
      </c>
      <c r="H81" s="90">
        <v>0.24504999999999999</v>
      </c>
      <c r="I81" s="90">
        <v>0.27371000000000001</v>
      </c>
      <c r="J81" s="21"/>
      <c r="K81" s="21"/>
    </row>
    <row r="82" spans="1:11" x14ac:dyDescent="0.25">
      <c r="A82" s="4" t="s">
        <v>309</v>
      </c>
      <c r="B82" s="4" t="s">
        <v>284</v>
      </c>
      <c r="C82" s="4" t="s">
        <v>348</v>
      </c>
      <c r="D82" s="6" t="s">
        <v>248</v>
      </c>
      <c r="E82" s="4" t="s">
        <v>124</v>
      </c>
      <c r="F82" s="4" t="s">
        <v>125</v>
      </c>
      <c r="G82" s="89">
        <v>535</v>
      </c>
      <c r="H82" s="90">
        <v>0.33084000000000002</v>
      </c>
      <c r="I82" s="90">
        <v>0.37935999999999998</v>
      </c>
      <c r="J82" s="21"/>
      <c r="K82" s="21"/>
    </row>
    <row r="83" spans="1:11" x14ac:dyDescent="0.25">
      <c r="A83" s="4" t="s">
        <v>309</v>
      </c>
      <c r="B83" s="4" t="s">
        <v>284</v>
      </c>
      <c r="C83" s="4" t="s">
        <v>348</v>
      </c>
      <c r="D83" s="6" t="s">
        <v>248</v>
      </c>
      <c r="E83" s="4" t="s">
        <v>128</v>
      </c>
      <c r="F83" s="4" t="s">
        <v>129</v>
      </c>
      <c r="G83" s="89">
        <v>1334</v>
      </c>
      <c r="H83" s="90">
        <v>0.28336</v>
      </c>
      <c r="I83" s="90">
        <v>0.27167999999999998</v>
      </c>
      <c r="J83" s="21"/>
      <c r="K83" s="21"/>
    </row>
    <row r="84" spans="1:11" x14ac:dyDescent="0.25">
      <c r="A84" s="4" t="s">
        <v>309</v>
      </c>
      <c r="B84" s="4" t="s">
        <v>284</v>
      </c>
      <c r="C84" s="4" t="s">
        <v>348</v>
      </c>
      <c r="D84" s="6" t="s">
        <v>248</v>
      </c>
      <c r="E84" s="4" t="s">
        <v>136</v>
      </c>
      <c r="F84" s="4" t="s">
        <v>137</v>
      </c>
      <c r="G84" s="89">
        <v>547</v>
      </c>
      <c r="H84" s="90">
        <v>0.37842999999999999</v>
      </c>
      <c r="I84" s="90">
        <v>0.36253000000000002</v>
      </c>
      <c r="J84" s="21"/>
      <c r="K84" s="21"/>
    </row>
    <row r="85" spans="1:11" x14ac:dyDescent="0.25">
      <c r="A85" s="4" t="s">
        <v>309</v>
      </c>
      <c r="B85" s="4" t="s">
        <v>284</v>
      </c>
      <c r="C85" s="4" t="s">
        <v>348</v>
      </c>
      <c r="D85" s="6" t="s">
        <v>248</v>
      </c>
      <c r="E85" s="4" t="s">
        <v>166</v>
      </c>
      <c r="F85" s="4" t="s">
        <v>167</v>
      </c>
      <c r="G85" s="89">
        <v>181</v>
      </c>
      <c r="H85" s="90">
        <v>0.37017</v>
      </c>
      <c r="I85" s="90">
        <v>0.30939</v>
      </c>
      <c r="J85" s="21"/>
      <c r="K85" s="21"/>
    </row>
    <row r="86" spans="1:11" x14ac:dyDescent="0.25">
      <c r="A86" s="4" t="s">
        <v>309</v>
      </c>
      <c r="B86" s="4" t="s">
        <v>284</v>
      </c>
      <c r="C86" s="4" t="s">
        <v>349</v>
      </c>
      <c r="D86" s="6" t="s">
        <v>254</v>
      </c>
      <c r="E86" s="34" t="s">
        <v>349</v>
      </c>
      <c r="F86" s="34" t="s">
        <v>254</v>
      </c>
      <c r="G86" s="93">
        <v>3497</v>
      </c>
      <c r="H86" s="94">
        <v>0.28967999999999999</v>
      </c>
      <c r="I86" s="94">
        <v>0.31283</v>
      </c>
      <c r="J86" s="21"/>
      <c r="K86" s="21"/>
    </row>
    <row r="87" spans="1:11" x14ac:dyDescent="0.25">
      <c r="A87" s="4" t="s">
        <v>309</v>
      </c>
      <c r="B87" s="4" t="s">
        <v>284</v>
      </c>
      <c r="C87" s="4" t="s">
        <v>349</v>
      </c>
      <c r="D87" s="6" t="s">
        <v>254</v>
      </c>
      <c r="E87" s="4" t="s">
        <v>146</v>
      </c>
      <c r="F87" s="4" t="s">
        <v>147</v>
      </c>
      <c r="G87" s="89">
        <v>851</v>
      </c>
      <c r="H87" s="90">
        <v>0.23619000000000001</v>
      </c>
      <c r="I87" s="90">
        <v>0.27187</v>
      </c>
      <c r="J87" s="21"/>
      <c r="K87" s="21"/>
    </row>
    <row r="88" spans="1:11" x14ac:dyDescent="0.25">
      <c r="A88" s="4" t="s">
        <v>309</v>
      </c>
      <c r="B88" s="4" t="s">
        <v>284</v>
      </c>
      <c r="C88" s="4" t="s">
        <v>349</v>
      </c>
      <c r="D88" s="6" t="s">
        <v>254</v>
      </c>
      <c r="E88" s="4" t="s">
        <v>148</v>
      </c>
      <c r="F88" s="4" t="s">
        <v>149</v>
      </c>
      <c r="G88" s="89">
        <v>1192</v>
      </c>
      <c r="H88" s="90">
        <v>0.28859000000000001</v>
      </c>
      <c r="I88" s="90">
        <v>0.31096000000000001</v>
      </c>
      <c r="J88" s="21"/>
      <c r="K88" s="21"/>
    </row>
    <row r="89" spans="1:11" x14ac:dyDescent="0.25">
      <c r="A89" s="4" t="s">
        <v>309</v>
      </c>
      <c r="B89" s="4" t="s">
        <v>284</v>
      </c>
      <c r="C89" s="4" t="s">
        <v>349</v>
      </c>
      <c r="D89" s="6" t="s">
        <v>254</v>
      </c>
      <c r="E89" s="4" t="s">
        <v>185</v>
      </c>
      <c r="F89" s="4" t="s">
        <v>186</v>
      </c>
      <c r="G89" s="89">
        <v>540</v>
      </c>
      <c r="H89" s="90">
        <v>0.29443999999999998</v>
      </c>
      <c r="I89" s="90">
        <v>0.3211</v>
      </c>
      <c r="J89" s="21"/>
      <c r="K89" s="21"/>
    </row>
    <row r="90" spans="1:11" x14ac:dyDescent="0.25">
      <c r="A90" s="4" t="s">
        <v>309</v>
      </c>
      <c r="B90" s="4" t="s">
        <v>284</v>
      </c>
      <c r="C90" s="4" t="s">
        <v>349</v>
      </c>
      <c r="D90" s="6" t="s">
        <v>254</v>
      </c>
      <c r="E90" s="4" t="s">
        <v>203</v>
      </c>
      <c r="F90" s="4" t="s">
        <v>204</v>
      </c>
      <c r="G90" s="89">
        <v>914</v>
      </c>
      <c r="H90" s="90">
        <v>0.33806999999999998</v>
      </c>
      <c r="I90" s="90">
        <v>0.34429999999999999</v>
      </c>
      <c r="J90" s="21"/>
      <c r="K90" s="21"/>
    </row>
    <row r="91" spans="1:11" x14ac:dyDescent="0.25">
      <c r="A91" s="4" t="s">
        <v>309</v>
      </c>
      <c r="B91" s="4" t="s">
        <v>284</v>
      </c>
      <c r="C91" s="4" t="s">
        <v>350</v>
      </c>
      <c r="D91" s="4" t="s">
        <v>274</v>
      </c>
      <c r="E91" s="34" t="s">
        <v>350</v>
      </c>
      <c r="F91" s="34" t="s">
        <v>274</v>
      </c>
      <c r="G91" s="93">
        <v>4920</v>
      </c>
      <c r="H91" s="94">
        <v>0.33211000000000002</v>
      </c>
      <c r="I91" s="94">
        <v>0.31840000000000002</v>
      </c>
      <c r="J91" s="21"/>
      <c r="K91" s="21"/>
    </row>
    <row r="92" spans="1:11" x14ac:dyDescent="0.25">
      <c r="A92" s="4" t="s">
        <v>309</v>
      </c>
      <c r="B92" s="4" t="s">
        <v>284</v>
      </c>
      <c r="C92" s="4" t="s">
        <v>350</v>
      </c>
      <c r="D92" s="4" t="s">
        <v>274</v>
      </c>
      <c r="E92" s="4" t="s">
        <v>71</v>
      </c>
      <c r="F92" s="4" t="s">
        <v>72</v>
      </c>
      <c r="G92" s="89">
        <v>1319</v>
      </c>
      <c r="H92" s="90">
        <v>0.35177999999999998</v>
      </c>
      <c r="I92" s="90">
        <v>0.31762000000000001</v>
      </c>
      <c r="J92" s="21"/>
      <c r="K92" s="21"/>
    </row>
    <row r="93" spans="1:11" x14ac:dyDescent="0.25">
      <c r="A93" s="4" t="s">
        <v>309</v>
      </c>
      <c r="B93" s="4" t="s">
        <v>284</v>
      </c>
      <c r="C93" s="4" t="s">
        <v>350</v>
      </c>
      <c r="D93" s="4" t="s">
        <v>274</v>
      </c>
      <c r="E93" s="4" t="s">
        <v>122</v>
      </c>
      <c r="F93" s="4" t="s">
        <v>123</v>
      </c>
      <c r="G93" s="89">
        <v>1765</v>
      </c>
      <c r="H93" s="90">
        <v>0.30481999999999998</v>
      </c>
      <c r="I93" s="90">
        <v>0.31163000000000002</v>
      </c>
      <c r="J93" s="21"/>
      <c r="K93" s="21"/>
    </row>
    <row r="94" spans="1:11" x14ac:dyDescent="0.25">
      <c r="A94" s="4" t="s">
        <v>309</v>
      </c>
      <c r="B94" s="4" t="s">
        <v>284</v>
      </c>
      <c r="C94" s="4" t="s">
        <v>350</v>
      </c>
      <c r="D94" s="4" t="s">
        <v>274</v>
      </c>
      <c r="E94" s="4" t="s">
        <v>154</v>
      </c>
      <c r="F94" s="4" t="s">
        <v>155</v>
      </c>
      <c r="G94" s="89">
        <v>564</v>
      </c>
      <c r="H94" s="90">
        <v>0.33156000000000002</v>
      </c>
      <c r="I94" s="90">
        <v>0.28956999999999999</v>
      </c>
      <c r="J94" s="21"/>
      <c r="K94" s="21"/>
    </row>
    <row r="95" spans="1:11" x14ac:dyDescent="0.25">
      <c r="A95" s="4" t="s">
        <v>309</v>
      </c>
      <c r="B95" s="4" t="s">
        <v>284</v>
      </c>
      <c r="C95" s="4" t="s">
        <v>350</v>
      </c>
      <c r="D95" s="4" t="s">
        <v>274</v>
      </c>
      <c r="E95" s="4" t="s">
        <v>156</v>
      </c>
      <c r="F95" s="4" t="s">
        <v>157</v>
      </c>
      <c r="G95" s="89">
        <v>310</v>
      </c>
      <c r="H95" s="90">
        <v>0.37419000000000002</v>
      </c>
      <c r="I95" s="90">
        <v>0.30277999999999999</v>
      </c>
      <c r="J95" s="21"/>
      <c r="K95" s="21"/>
    </row>
    <row r="96" spans="1:11" x14ac:dyDescent="0.25">
      <c r="A96" s="4" t="s">
        <v>309</v>
      </c>
      <c r="B96" s="4" t="s">
        <v>284</v>
      </c>
      <c r="C96" s="4" t="s">
        <v>350</v>
      </c>
      <c r="D96" s="4" t="s">
        <v>274</v>
      </c>
      <c r="E96" s="4" t="s">
        <v>164</v>
      </c>
      <c r="F96" s="4" t="s">
        <v>165</v>
      </c>
      <c r="G96" s="89">
        <v>962</v>
      </c>
      <c r="H96" s="90">
        <v>0.34200000000000003</v>
      </c>
      <c r="I96" s="90">
        <v>0.35930000000000001</v>
      </c>
      <c r="J96" s="21"/>
      <c r="K96" s="21"/>
    </row>
    <row r="97" spans="1:11" x14ac:dyDescent="0.25">
      <c r="A97" s="4" t="s">
        <v>309</v>
      </c>
      <c r="B97" s="4" t="s">
        <v>284</v>
      </c>
      <c r="C97" s="4" t="s">
        <v>351</v>
      </c>
      <c r="D97" s="6" t="s">
        <v>256</v>
      </c>
      <c r="E97" s="34" t="s">
        <v>351</v>
      </c>
      <c r="F97" s="34" t="s">
        <v>256</v>
      </c>
      <c r="G97" s="93">
        <v>2105</v>
      </c>
      <c r="H97" s="94">
        <v>0.37340000000000001</v>
      </c>
      <c r="I97" s="94">
        <v>0.3301</v>
      </c>
      <c r="J97" s="21"/>
      <c r="K97" s="21"/>
    </row>
    <row r="98" spans="1:11" x14ac:dyDescent="0.25">
      <c r="A98" s="4" t="s">
        <v>309</v>
      </c>
      <c r="B98" s="4" t="s">
        <v>284</v>
      </c>
      <c r="C98" s="4" t="s">
        <v>351</v>
      </c>
      <c r="D98" s="6" t="s">
        <v>256</v>
      </c>
      <c r="E98" s="4" t="s">
        <v>75</v>
      </c>
      <c r="F98" s="4" t="s">
        <v>76</v>
      </c>
      <c r="G98" s="89">
        <v>394</v>
      </c>
      <c r="H98" s="90">
        <v>0.45178000000000001</v>
      </c>
      <c r="I98" s="90">
        <v>0.34748000000000001</v>
      </c>
      <c r="J98" s="21"/>
      <c r="K98" s="21"/>
    </row>
    <row r="99" spans="1:11" x14ac:dyDescent="0.25">
      <c r="A99" s="4" t="s">
        <v>309</v>
      </c>
      <c r="B99" s="4" t="s">
        <v>284</v>
      </c>
      <c r="C99" s="4" t="s">
        <v>351</v>
      </c>
      <c r="D99" s="6" t="s">
        <v>256</v>
      </c>
      <c r="E99" s="4" t="s">
        <v>90</v>
      </c>
      <c r="F99" s="4" t="s">
        <v>91</v>
      </c>
      <c r="G99" s="89">
        <v>1300</v>
      </c>
      <c r="H99" s="90">
        <v>0.32385000000000003</v>
      </c>
      <c r="I99" s="90">
        <v>0.32523999999999997</v>
      </c>
      <c r="J99" s="21"/>
      <c r="K99" s="21"/>
    </row>
    <row r="100" spans="1:11" x14ac:dyDescent="0.25">
      <c r="A100" s="4" t="s">
        <v>309</v>
      </c>
      <c r="B100" s="4" t="s">
        <v>284</v>
      </c>
      <c r="C100" s="4" t="s">
        <v>351</v>
      </c>
      <c r="D100" s="6" t="s">
        <v>256</v>
      </c>
      <c r="E100" s="4" t="s">
        <v>98</v>
      </c>
      <c r="F100" s="4" t="s">
        <v>99</v>
      </c>
      <c r="G100" s="89">
        <v>411</v>
      </c>
      <c r="H100" s="90">
        <v>0.45499000000000001</v>
      </c>
      <c r="I100" s="90">
        <v>0.32554</v>
      </c>
      <c r="J100" s="21"/>
      <c r="K100" s="21"/>
    </row>
    <row r="101" spans="1:11" x14ac:dyDescent="0.25">
      <c r="A101" s="4" t="s">
        <v>309</v>
      </c>
      <c r="B101" s="4" t="s">
        <v>284</v>
      </c>
      <c r="C101" s="4" t="s">
        <v>352</v>
      </c>
      <c r="D101" s="6" t="s">
        <v>258</v>
      </c>
      <c r="E101" s="34" t="s">
        <v>352</v>
      </c>
      <c r="F101" s="34" t="s">
        <v>258</v>
      </c>
      <c r="G101" s="93">
        <v>3043</v>
      </c>
      <c r="H101" s="94">
        <v>0.34899999999999998</v>
      </c>
      <c r="I101" s="94">
        <v>0.35408000000000001</v>
      </c>
      <c r="J101" s="21"/>
      <c r="K101" s="21"/>
    </row>
    <row r="102" spans="1:11" x14ac:dyDescent="0.25">
      <c r="A102" s="4" t="s">
        <v>309</v>
      </c>
      <c r="B102" s="4" t="s">
        <v>284</v>
      </c>
      <c r="C102" s="4" t="s">
        <v>352</v>
      </c>
      <c r="D102" s="6" t="s">
        <v>258</v>
      </c>
      <c r="E102" s="4" t="s">
        <v>20</v>
      </c>
      <c r="F102" s="4" t="s">
        <v>21</v>
      </c>
      <c r="G102" s="89">
        <v>430</v>
      </c>
      <c r="H102" s="90">
        <v>0.32557999999999998</v>
      </c>
      <c r="I102" s="90">
        <v>0.34403</v>
      </c>
      <c r="J102" s="21"/>
      <c r="K102" s="21"/>
    </row>
    <row r="103" spans="1:11" x14ac:dyDescent="0.25">
      <c r="A103" s="4" t="s">
        <v>309</v>
      </c>
      <c r="B103" s="4" t="s">
        <v>284</v>
      </c>
      <c r="C103" s="4" t="s">
        <v>352</v>
      </c>
      <c r="D103" s="6" t="s">
        <v>258</v>
      </c>
      <c r="E103" s="4" t="s">
        <v>40</v>
      </c>
      <c r="F103" s="4" t="s">
        <v>41</v>
      </c>
      <c r="G103" s="89">
        <v>600</v>
      </c>
      <c r="H103" s="90">
        <v>0.32333000000000001</v>
      </c>
      <c r="I103" s="90">
        <v>0.36870999999999998</v>
      </c>
      <c r="J103" s="21"/>
      <c r="K103" s="21"/>
    </row>
    <row r="104" spans="1:11" x14ac:dyDescent="0.25">
      <c r="A104" s="4" t="s">
        <v>309</v>
      </c>
      <c r="B104" s="4" t="s">
        <v>284</v>
      </c>
      <c r="C104" s="4" t="s">
        <v>352</v>
      </c>
      <c r="D104" s="6" t="s">
        <v>258</v>
      </c>
      <c r="E104" s="4" t="s">
        <v>49</v>
      </c>
      <c r="F104" s="4" t="s">
        <v>50</v>
      </c>
      <c r="G104" s="89">
        <v>726</v>
      </c>
      <c r="H104" s="90">
        <v>0.38843</v>
      </c>
      <c r="I104" s="90">
        <v>0.37123</v>
      </c>
      <c r="J104" s="21"/>
      <c r="K104" s="21"/>
    </row>
    <row r="105" spans="1:11" x14ac:dyDescent="0.25">
      <c r="A105" s="4" t="s">
        <v>309</v>
      </c>
      <c r="B105" s="4" t="s">
        <v>284</v>
      </c>
      <c r="C105" s="4" t="s">
        <v>352</v>
      </c>
      <c r="D105" s="6" t="s">
        <v>258</v>
      </c>
      <c r="E105" s="4" t="s">
        <v>181</v>
      </c>
      <c r="F105" s="4" t="s">
        <v>235</v>
      </c>
      <c r="G105" s="89">
        <v>453</v>
      </c>
      <c r="H105" s="90">
        <v>0.34878999999999999</v>
      </c>
      <c r="I105" s="90">
        <v>0.38016</v>
      </c>
      <c r="J105" s="21"/>
      <c r="K105" s="21"/>
    </row>
    <row r="106" spans="1:11" x14ac:dyDescent="0.25">
      <c r="A106" s="4" t="s">
        <v>309</v>
      </c>
      <c r="B106" s="4" t="s">
        <v>284</v>
      </c>
      <c r="C106" s="4" t="s">
        <v>352</v>
      </c>
      <c r="D106" s="6" t="s">
        <v>258</v>
      </c>
      <c r="E106" s="4" t="s">
        <v>160</v>
      </c>
      <c r="F106" s="4" t="s">
        <v>161</v>
      </c>
      <c r="G106" s="89">
        <v>834</v>
      </c>
      <c r="H106" s="90">
        <v>0.34532000000000002</v>
      </c>
      <c r="I106" s="90">
        <v>0.32323000000000002</v>
      </c>
      <c r="J106" s="21"/>
      <c r="K106" s="21"/>
    </row>
    <row r="107" spans="1:11" x14ac:dyDescent="0.25">
      <c r="A107" s="4" t="s">
        <v>309</v>
      </c>
      <c r="B107" s="4" t="s">
        <v>284</v>
      </c>
      <c r="C107" s="4" t="s">
        <v>353</v>
      </c>
      <c r="D107" s="6" t="s">
        <v>253</v>
      </c>
      <c r="E107" s="34" t="s">
        <v>353</v>
      </c>
      <c r="F107" s="34" t="s">
        <v>253</v>
      </c>
      <c r="G107" s="93">
        <v>6321</v>
      </c>
      <c r="H107" s="94">
        <v>0.27828000000000003</v>
      </c>
      <c r="I107" s="94">
        <v>0.28993999999999998</v>
      </c>
      <c r="J107" s="21"/>
      <c r="K107" s="21"/>
    </row>
    <row r="108" spans="1:11" x14ac:dyDescent="0.25">
      <c r="A108" s="4" t="s">
        <v>309</v>
      </c>
      <c r="B108" s="4" t="s">
        <v>284</v>
      </c>
      <c r="C108" s="4" t="s">
        <v>353</v>
      </c>
      <c r="D108" s="6" t="s">
        <v>253</v>
      </c>
      <c r="E108" s="4" t="s">
        <v>16</v>
      </c>
      <c r="F108" s="4" t="s">
        <v>17</v>
      </c>
      <c r="G108" s="89">
        <v>582</v>
      </c>
      <c r="H108" s="90">
        <v>0.26804</v>
      </c>
      <c r="I108" s="90">
        <v>0.25023000000000001</v>
      </c>
      <c r="J108" s="21"/>
      <c r="K108" s="21"/>
    </row>
    <row r="109" spans="1:11" x14ac:dyDescent="0.25">
      <c r="A109" s="4" t="s">
        <v>309</v>
      </c>
      <c r="B109" s="4" t="s">
        <v>284</v>
      </c>
      <c r="C109" s="4" t="s">
        <v>353</v>
      </c>
      <c r="D109" s="6" t="s">
        <v>253</v>
      </c>
      <c r="E109" s="4" t="s">
        <v>61</v>
      </c>
      <c r="F109" s="4" t="s">
        <v>62</v>
      </c>
      <c r="G109" s="89">
        <v>541</v>
      </c>
      <c r="H109" s="90">
        <v>0.34566000000000002</v>
      </c>
      <c r="I109" s="90">
        <v>0.32322000000000001</v>
      </c>
      <c r="J109" s="21"/>
      <c r="K109" s="21"/>
    </row>
    <row r="110" spans="1:11" x14ac:dyDescent="0.25">
      <c r="A110" s="4" t="s">
        <v>309</v>
      </c>
      <c r="B110" s="4" t="s">
        <v>284</v>
      </c>
      <c r="C110" s="4" t="s">
        <v>353</v>
      </c>
      <c r="D110" s="6" t="s">
        <v>253</v>
      </c>
      <c r="E110" s="4" t="s">
        <v>65</v>
      </c>
      <c r="F110" s="4" t="s">
        <v>66</v>
      </c>
      <c r="G110" s="89">
        <v>1196</v>
      </c>
      <c r="H110" s="90">
        <v>0.28511999999999998</v>
      </c>
      <c r="I110" s="90">
        <v>0.27394000000000002</v>
      </c>
      <c r="J110" s="21"/>
      <c r="K110" s="21"/>
    </row>
    <row r="111" spans="1:11" x14ac:dyDescent="0.25">
      <c r="A111" s="4" t="s">
        <v>309</v>
      </c>
      <c r="B111" s="4" t="s">
        <v>284</v>
      </c>
      <c r="C111" s="4" t="s">
        <v>353</v>
      </c>
      <c r="D111" s="6" t="s">
        <v>253</v>
      </c>
      <c r="E111" s="4" t="s">
        <v>152</v>
      </c>
      <c r="F111" s="4" t="s">
        <v>153</v>
      </c>
      <c r="G111" s="89">
        <v>991</v>
      </c>
      <c r="H111" s="90">
        <v>0.24521000000000001</v>
      </c>
      <c r="I111" s="90">
        <v>0.28655999999999998</v>
      </c>
      <c r="J111" s="21"/>
      <c r="K111" s="21"/>
    </row>
    <row r="112" spans="1:11" x14ac:dyDescent="0.25">
      <c r="A112" s="4" t="s">
        <v>309</v>
      </c>
      <c r="B112" s="4" t="s">
        <v>284</v>
      </c>
      <c r="C112" s="4" t="s">
        <v>353</v>
      </c>
      <c r="D112" s="6" t="s">
        <v>253</v>
      </c>
      <c r="E112" s="4" t="s">
        <v>172</v>
      </c>
      <c r="F112" s="4" t="s">
        <v>173</v>
      </c>
      <c r="G112" s="89">
        <v>601</v>
      </c>
      <c r="H112" s="90">
        <v>0.33278000000000002</v>
      </c>
      <c r="I112" s="90">
        <v>0.29479</v>
      </c>
      <c r="J112" s="21"/>
      <c r="K112" s="21"/>
    </row>
    <row r="113" spans="1:11" x14ac:dyDescent="0.25">
      <c r="A113" s="4" t="s">
        <v>309</v>
      </c>
      <c r="B113" s="4" t="s">
        <v>284</v>
      </c>
      <c r="C113" s="4" t="s">
        <v>353</v>
      </c>
      <c r="D113" s="6" t="s">
        <v>253</v>
      </c>
      <c r="E113" s="4" t="s">
        <v>205</v>
      </c>
      <c r="F113" s="4" t="s">
        <v>206</v>
      </c>
      <c r="G113" s="89">
        <v>2410</v>
      </c>
      <c r="H113" s="90">
        <v>0.26223999999999997</v>
      </c>
      <c r="I113" s="90">
        <v>0.30187999999999998</v>
      </c>
      <c r="J113" s="21"/>
      <c r="K113" s="21"/>
    </row>
    <row r="114" spans="1:11" x14ac:dyDescent="0.25">
      <c r="A114" s="4" t="s">
        <v>309</v>
      </c>
      <c r="B114" s="4" t="s">
        <v>284</v>
      </c>
      <c r="C114" s="4" t="s">
        <v>354</v>
      </c>
      <c r="D114" s="6" t="s">
        <v>257</v>
      </c>
      <c r="E114" s="34" t="s">
        <v>354</v>
      </c>
      <c r="F114" s="34" t="s">
        <v>257</v>
      </c>
      <c r="G114" s="93">
        <v>3612</v>
      </c>
      <c r="H114" s="94">
        <v>0.24390999999999999</v>
      </c>
      <c r="I114" s="94">
        <v>0.26044</v>
      </c>
      <c r="J114" s="21"/>
      <c r="K114" s="21"/>
    </row>
    <row r="115" spans="1:11" x14ac:dyDescent="0.25">
      <c r="A115" s="4" t="s">
        <v>309</v>
      </c>
      <c r="B115" s="4" t="s">
        <v>284</v>
      </c>
      <c r="C115" s="4" t="s">
        <v>354</v>
      </c>
      <c r="D115" s="6" t="s">
        <v>257</v>
      </c>
      <c r="E115" s="4" t="s">
        <v>32</v>
      </c>
      <c r="F115" s="4" t="s">
        <v>33</v>
      </c>
      <c r="G115" s="89">
        <v>828</v>
      </c>
      <c r="H115" s="90">
        <v>0.19928000000000001</v>
      </c>
      <c r="I115" s="90">
        <v>0.19413</v>
      </c>
      <c r="J115" s="21"/>
      <c r="K115" s="21"/>
    </row>
    <row r="116" spans="1:11" x14ac:dyDescent="0.25">
      <c r="A116" s="4" t="s">
        <v>309</v>
      </c>
      <c r="B116" s="4" t="s">
        <v>284</v>
      </c>
      <c r="C116" s="4" t="s">
        <v>354</v>
      </c>
      <c r="D116" s="6" t="s">
        <v>257</v>
      </c>
      <c r="E116" s="4" t="s">
        <v>73</v>
      </c>
      <c r="F116" s="4" t="s">
        <v>74</v>
      </c>
      <c r="G116" s="89">
        <v>885</v>
      </c>
      <c r="H116" s="90">
        <v>0.26667000000000002</v>
      </c>
      <c r="I116" s="90">
        <v>0.28881000000000001</v>
      </c>
      <c r="J116" s="21"/>
      <c r="K116" s="21"/>
    </row>
    <row r="117" spans="1:11" x14ac:dyDescent="0.25">
      <c r="A117" s="4" t="s">
        <v>309</v>
      </c>
      <c r="B117" s="4" t="s">
        <v>284</v>
      </c>
      <c r="C117" s="4" t="s">
        <v>354</v>
      </c>
      <c r="D117" s="6" t="s">
        <v>257</v>
      </c>
      <c r="E117" s="4" t="s">
        <v>140</v>
      </c>
      <c r="F117" s="4" t="s">
        <v>141</v>
      </c>
      <c r="G117" s="89">
        <v>1209</v>
      </c>
      <c r="H117" s="90">
        <v>0.27543000000000001</v>
      </c>
      <c r="I117" s="90">
        <v>0.27638000000000001</v>
      </c>
      <c r="J117" s="21"/>
      <c r="K117" s="21"/>
    </row>
    <row r="118" spans="1:11" x14ac:dyDescent="0.25">
      <c r="A118" s="4" t="s">
        <v>309</v>
      </c>
      <c r="B118" s="4" t="s">
        <v>284</v>
      </c>
      <c r="C118" s="4" t="s">
        <v>354</v>
      </c>
      <c r="D118" s="6" t="s">
        <v>257</v>
      </c>
      <c r="E118" s="4" t="s">
        <v>144</v>
      </c>
      <c r="F118" s="4" t="s">
        <v>145</v>
      </c>
      <c r="G118" s="89">
        <v>690</v>
      </c>
      <c r="H118" s="90">
        <v>0.21304000000000001</v>
      </c>
      <c r="I118" s="90">
        <v>0.2878</v>
      </c>
      <c r="J118" s="21"/>
      <c r="K118" s="21"/>
    </row>
    <row r="119" spans="1:11" x14ac:dyDescent="0.25">
      <c r="A119" s="4" t="s">
        <v>309</v>
      </c>
      <c r="B119" s="4" t="s">
        <v>284</v>
      </c>
      <c r="C119" s="4" t="s">
        <v>355</v>
      </c>
      <c r="D119" s="6" t="s">
        <v>251</v>
      </c>
      <c r="E119" s="34" t="s">
        <v>355</v>
      </c>
      <c r="F119" s="34" t="s">
        <v>251</v>
      </c>
      <c r="G119" s="93">
        <v>4865</v>
      </c>
      <c r="H119" s="94">
        <v>0.28448000000000001</v>
      </c>
      <c r="I119" s="94">
        <v>0.30059000000000002</v>
      </c>
      <c r="J119" s="21"/>
      <c r="K119" s="21"/>
    </row>
    <row r="120" spans="1:11" x14ac:dyDescent="0.25">
      <c r="A120" s="4" t="s">
        <v>309</v>
      </c>
      <c r="B120" s="4" t="s">
        <v>284</v>
      </c>
      <c r="C120" s="4" t="s">
        <v>355</v>
      </c>
      <c r="D120" s="6" t="s">
        <v>251</v>
      </c>
      <c r="E120" s="4" t="s">
        <v>51</v>
      </c>
      <c r="F120" s="4" t="s">
        <v>52</v>
      </c>
      <c r="G120" s="89">
        <v>274</v>
      </c>
      <c r="H120" s="90">
        <v>0.39781</v>
      </c>
      <c r="I120" s="90">
        <v>0.35519000000000001</v>
      </c>
      <c r="J120" s="21"/>
      <c r="K120" s="21"/>
    </row>
    <row r="121" spans="1:11" x14ac:dyDescent="0.25">
      <c r="A121" s="4" t="s">
        <v>309</v>
      </c>
      <c r="B121" s="4" t="s">
        <v>284</v>
      </c>
      <c r="C121" s="4" t="s">
        <v>355</v>
      </c>
      <c r="D121" s="6" t="s">
        <v>251</v>
      </c>
      <c r="E121" s="4" t="s">
        <v>77</v>
      </c>
      <c r="F121" s="4" t="s">
        <v>78</v>
      </c>
      <c r="G121" s="89">
        <v>992</v>
      </c>
      <c r="H121" s="90">
        <v>0.22983999999999999</v>
      </c>
      <c r="I121" s="90">
        <v>0.251</v>
      </c>
      <c r="J121" s="21"/>
      <c r="K121" s="21"/>
    </row>
    <row r="122" spans="1:11" x14ac:dyDescent="0.25">
      <c r="A122" s="4" t="s">
        <v>309</v>
      </c>
      <c r="B122" s="4" t="s">
        <v>284</v>
      </c>
      <c r="C122" s="4" t="s">
        <v>355</v>
      </c>
      <c r="D122" s="6" t="s">
        <v>251</v>
      </c>
      <c r="E122" s="4" t="s">
        <v>85</v>
      </c>
      <c r="F122" s="4" t="s">
        <v>231</v>
      </c>
      <c r="G122" s="89">
        <v>337</v>
      </c>
      <c r="H122" s="90">
        <v>0.29970000000000002</v>
      </c>
      <c r="I122" s="90">
        <v>0.30281000000000002</v>
      </c>
      <c r="J122" s="21"/>
      <c r="K122" s="21"/>
    </row>
    <row r="123" spans="1:11" x14ac:dyDescent="0.25">
      <c r="A123" s="4" t="s">
        <v>309</v>
      </c>
      <c r="B123" s="4" t="s">
        <v>284</v>
      </c>
      <c r="C123" s="4" t="s">
        <v>355</v>
      </c>
      <c r="D123" s="6" t="s">
        <v>251</v>
      </c>
      <c r="E123" s="4" t="s">
        <v>142</v>
      </c>
      <c r="F123" s="4" t="s">
        <v>143</v>
      </c>
      <c r="G123" s="89">
        <v>1042</v>
      </c>
      <c r="H123" s="90">
        <v>0.29559000000000002</v>
      </c>
      <c r="I123" s="90">
        <v>0.32285999999999998</v>
      </c>
      <c r="J123" s="21"/>
      <c r="K123" s="21"/>
    </row>
    <row r="124" spans="1:11" x14ac:dyDescent="0.25">
      <c r="A124" s="4" t="s">
        <v>309</v>
      </c>
      <c r="B124" s="4" t="s">
        <v>284</v>
      </c>
      <c r="C124" s="4" t="s">
        <v>355</v>
      </c>
      <c r="D124" s="6" t="s">
        <v>251</v>
      </c>
      <c r="E124" s="4" t="s">
        <v>191</v>
      </c>
      <c r="F124" s="4" t="s">
        <v>192</v>
      </c>
      <c r="G124" s="89">
        <v>881</v>
      </c>
      <c r="H124" s="90">
        <v>0.25539000000000001</v>
      </c>
      <c r="I124" s="90">
        <v>0.26556000000000002</v>
      </c>
      <c r="J124" s="21"/>
      <c r="K124" s="21"/>
    </row>
    <row r="125" spans="1:11" x14ac:dyDescent="0.25">
      <c r="A125" s="4" t="s">
        <v>309</v>
      </c>
      <c r="B125" s="4" t="s">
        <v>284</v>
      </c>
      <c r="C125" s="4" t="s">
        <v>355</v>
      </c>
      <c r="D125" s="6" t="s">
        <v>251</v>
      </c>
      <c r="E125" s="4" t="s">
        <v>197</v>
      </c>
      <c r="F125" s="4" t="s">
        <v>198</v>
      </c>
      <c r="G125" s="89">
        <v>1339</v>
      </c>
      <c r="H125" s="90">
        <v>0.30843999999999999</v>
      </c>
      <c r="I125" s="90">
        <v>0.32929999999999998</v>
      </c>
      <c r="J125" s="21"/>
      <c r="K125" s="21"/>
    </row>
    <row r="126" spans="1:11" x14ac:dyDescent="0.25">
      <c r="A126" s="4" t="s">
        <v>309</v>
      </c>
      <c r="B126" s="4" t="s">
        <v>284</v>
      </c>
      <c r="C126" s="4" t="s">
        <v>356</v>
      </c>
      <c r="D126" s="6" t="s">
        <v>357</v>
      </c>
      <c r="E126" s="34" t="s">
        <v>356</v>
      </c>
      <c r="F126" s="34" t="s">
        <v>357</v>
      </c>
      <c r="G126" s="93">
        <v>4552</v>
      </c>
      <c r="H126" s="94">
        <v>0.37456</v>
      </c>
      <c r="I126" s="94">
        <v>0.34766000000000002</v>
      </c>
      <c r="J126" s="21"/>
      <c r="K126" s="21"/>
    </row>
    <row r="127" spans="1:11" x14ac:dyDescent="0.25">
      <c r="A127" s="4" t="s">
        <v>309</v>
      </c>
      <c r="B127" s="4" t="s">
        <v>284</v>
      </c>
      <c r="C127" s="4" t="s">
        <v>356</v>
      </c>
      <c r="D127" s="6" t="s">
        <v>357</v>
      </c>
      <c r="E127" s="4" t="s">
        <v>38</v>
      </c>
      <c r="F127" s="4" t="s">
        <v>39</v>
      </c>
      <c r="G127" s="89">
        <v>291</v>
      </c>
      <c r="H127" s="90">
        <v>0.45361000000000001</v>
      </c>
      <c r="I127" s="90">
        <v>0.36929000000000001</v>
      </c>
      <c r="J127" s="21"/>
      <c r="K127" s="21"/>
    </row>
    <row r="128" spans="1:11" x14ac:dyDescent="0.25">
      <c r="A128" s="4" t="s">
        <v>309</v>
      </c>
      <c r="B128" s="4" t="s">
        <v>284</v>
      </c>
      <c r="C128" s="4" t="s">
        <v>356</v>
      </c>
      <c r="D128" s="6" t="s">
        <v>357</v>
      </c>
      <c r="E128" s="4" t="s">
        <v>45</v>
      </c>
      <c r="F128" s="4" t="s">
        <v>46</v>
      </c>
      <c r="G128" s="89">
        <v>217</v>
      </c>
      <c r="H128" s="90">
        <v>0.45622000000000001</v>
      </c>
      <c r="I128" s="90">
        <v>0.36148999999999998</v>
      </c>
      <c r="J128" s="21"/>
      <c r="K128" s="21"/>
    </row>
    <row r="129" spans="1:11" x14ac:dyDescent="0.25">
      <c r="A129" s="4" t="s">
        <v>309</v>
      </c>
      <c r="B129" s="4" t="s">
        <v>284</v>
      </c>
      <c r="C129" s="4" t="s">
        <v>356</v>
      </c>
      <c r="D129" s="6" t="s">
        <v>357</v>
      </c>
      <c r="E129" s="4" t="s">
        <v>177</v>
      </c>
      <c r="F129" s="4" t="s">
        <v>230</v>
      </c>
      <c r="G129" s="89">
        <v>239</v>
      </c>
      <c r="H129" s="90">
        <v>0.40167000000000003</v>
      </c>
      <c r="I129" s="90">
        <v>0.31746000000000002</v>
      </c>
      <c r="J129" s="21"/>
      <c r="K129" s="21"/>
    </row>
    <row r="130" spans="1:11" x14ac:dyDescent="0.25">
      <c r="A130" s="4" t="s">
        <v>309</v>
      </c>
      <c r="B130" s="4" t="s">
        <v>284</v>
      </c>
      <c r="C130" s="4" t="s">
        <v>356</v>
      </c>
      <c r="D130" s="6" t="s">
        <v>357</v>
      </c>
      <c r="E130" s="4" t="s">
        <v>83</v>
      </c>
      <c r="F130" s="4" t="s">
        <v>84</v>
      </c>
      <c r="G130" s="89">
        <v>1003</v>
      </c>
      <c r="H130" s="90">
        <v>0.32501999999999998</v>
      </c>
      <c r="I130" s="90">
        <v>0.33593000000000001</v>
      </c>
      <c r="J130" s="21"/>
      <c r="K130" s="21"/>
    </row>
    <row r="131" spans="1:11" x14ac:dyDescent="0.25">
      <c r="A131" s="4" t="s">
        <v>309</v>
      </c>
      <c r="B131" s="4" t="s">
        <v>284</v>
      </c>
      <c r="C131" s="4" t="s">
        <v>356</v>
      </c>
      <c r="D131" s="6" t="s">
        <v>357</v>
      </c>
      <c r="E131" s="4" t="s">
        <v>92</v>
      </c>
      <c r="F131" s="4" t="s">
        <v>93</v>
      </c>
      <c r="G131" s="89">
        <v>403</v>
      </c>
      <c r="H131" s="90">
        <v>0.39454</v>
      </c>
      <c r="I131" s="90">
        <v>0.38718999999999998</v>
      </c>
      <c r="J131" s="21"/>
      <c r="K131" s="21"/>
    </row>
    <row r="132" spans="1:11" x14ac:dyDescent="0.25">
      <c r="A132" s="4" t="s">
        <v>309</v>
      </c>
      <c r="B132" s="4" t="s">
        <v>284</v>
      </c>
      <c r="C132" s="4" t="s">
        <v>356</v>
      </c>
      <c r="D132" s="6" t="s">
        <v>357</v>
      </c>
      <c r="E132" s="4" t="s">
        <v>102</v>
      </c>
      <c r="F132" s="4" t="s">
        <v>103</v>
      </c>
      <c r="G132" s="89">
        <v>572</v>
      </c>
      <c r="H132" s="90">
        <v>0.41433999999999999</v>
      </c>
      <c r="I132" s="90">
        <v>0.37292999999999998</v>
      </c>
      <c r="J132" s="21"/>
      <c r="K132" s="21"/>
    </row>
    <row r="133" spans="1:11" x14ac:dyDescent="0.25">
      <c r="A133" s="4" t="s">
        <v>309</v>
      </c>
      <c r="B133" s="4" t="s">
        <v>284</v>
      </c>
      <c r="C133" s="4" t="s">
        <v>356</v>
      </c>
      <c r="D133" s="6" t="s">
        <v>357</v>
      </c>
      <c r="E133" s="4" t="s">
        <v>182</v>
      </c>
      <c r="F133" s="4" t="s">
        <v>236</v>
      </c>
      <c r="G133" s="89">
        <v>859</v>
      </c>
      <c r="H133" s="90">
        <v>0.40162999999999999</v>
      </c>
      <c r="I133" s="90">
        <v>0.33249000000000001</v>
      </c>
      <c r="J133" s="21"/>
      <c r="K133" s="21"/>
    </row>
    <row r="134" spans="1:11" x14ac:dyDescent="0.25">
      <c r="A134" s="4" t="s">
        <v>309</v>
      </c>
      <c r="B134" s="4" t="s">
        <v>284</v>
      </c>
      <c r="C134" s="4" t="s">
        <v>356</v>
      </c>
      <c r="D134" s="6" t="s">
        <v>357</v>
      </c>
      <c r="E134" s="4" t="s">
        <v>170</v>
      </c>
      <c r="F134" s="4" t="s">
        <v>171</v>
      </c>
      <c r="G134" s="89">
        <v>968</v>
      </c>
      <c r="H134" s="90">
        <v>0.32128000000000001</v>
      </c>
      <c r="I134" s="90">
        <v>0.33940999999999999</v>
      </c>
      <c r="J134" s="21"/>
      <c r="K134" s="21"/>
    </row>
    <row r="135" spans="1:11" x14ac:dyDescent="0.25">
      <c r="A135" s="4" t="s">
        <v>309</v>
      </c>
      <c r="B135" s="4" t="s">
        <v>284</v>
      </c>
      <c r="C135" s="4" t="s">
        <v>358</v>
      </c>
      <c r="D135" s="6" t="s">
        <v>245</v>
      </c>
      <c r="E135" s="34" t="s">
        <v>358</v>
      </c>
      <c r="F135" s="34" t="s">
        <v>245</v>
      </c>
      <c r="G135" s="93">
        <v>8966</v>
      </c>
      <c r="H135" s="94">
        <v>0.33102999999999999</v>
      </c>
      <c r="I135" s="94">
        <v>0.33411000000000002</v>
      </c>
      <c r="J135" s="21"/>
      <c r="K135" s="21"/>
    </row>
    <row r="136" spans="1:11" x14ac:dyDescent="0.25">
      <c r="A136" s="4" t="s">
        <v>309</v>
      </c>
      <c r="B136" s="4" t="s">
        <v>284</v>
      </c>
      <c r="C136" s="4" t="s">
        <v>358</v>
      </c>
      <c r="D136" s="6" t="s">
        <v>245</v>
      </c>
      <c r="E136" s="4" t="s">
        <v>176</v>
      </c>
      <c r="F136" s="4" t="s">
        <v>229</v>
      </c>
      <c r="G136" s="89">
        <v>597</v>
      </c>
      <c r="H136" s="90">
        <v>0.39028000000000002</v>
      </c>
      <c r="I136" s="90">
        <v>0.38955000000000001</v>
      </c>
      <c r="J136" s="21"/>
      <c r="K136" s="21"/>
    </row>
    <row r="137" spans="1:11" x14ac:dyDescent="0.25">
      <c r="A137" s="4" t="s">
        <v>309</v>
      </c>
      <c r="B137" s="4" t="s">
        <v>284</v>
      </c>
      <c r="C137" s="4" t="s">
        <v>358</v>
      </c>
      <c r="D137" s="6" t="s">
        <v>245</v>
      </c>
      <c r="E137" s="4" t="s">
        <v>69</v>
      </c>
      <c r="F137" s="4" t="s">
        <v>70</v>
      </c>
      <c r="G137" s="89">
        <v>284</v>
      </c>
      <c r="H137" s="90">
        <v>0.29930000000000001</v>
      </c>
      <c r="I137" s="90">
        <v>0.30492999999999998</v>
      </c>
      <c r="J137" s="21"/>
      <c r="K137" s="21"/>
    </row>
    <row r="138" spans="1:11" x14ac:dyDescent="0.25">
      <c r="A138" s="4" t="s">
        <v>309</v>
      </c>
      <c r="B138" s="4" t="s">
        <v>284</v>
      </c>
      <c r="C138" s="4" t="s">
        <v>358</v>
      </c>
      <c r="D138" s="6" t="s">
        <v>245</v>
      </c>
      <c r="E138" s="4" t="s">
        <v>183</v>
      </c>
      <c r="F138" s="4" t="s">
        <v>237</v>
      </c>
      <c r="G138" s="89">
        <v>720</v>
      </c>
      <c r="H138" s="90">
        <v>0.39444000000000001</v>
      </c>
      <c r="I138" s="90">
        <v>0.40655000000000002</v>
      </c>
      <c r="J138" s="21"/>
      <c r="K138" s="21"/>
    </row>
    <row r="139" spans="1:11" x14ac:dyDescent="0.25">
      <c r="A139" s="4" t="s">
        <v>309</v>
      </c>
      <c r="B139" s="4" t="s">
        <v>284</v>
      </c>
      <c r="C139" s="4" t="s">
        <v>358</v>
      </c>
      <c r="D139" s="6" t="s">
        <v>245</v>
      </c>
      <c r="E139" s="4" t="s">
        <v>158</v>
      </c>
      <c r="F139" s="4" t="s">
        <v>159</v>
      </c>
      <c r="G139" s="89">
        <v>786</v>
      </c>
      <c r="H139" s="90">
        <v>0.30153000000000002</v>
      </c>
      <c r="I139" s="90">
        <v>0.31112000000000001</v>
      </c>
      <c r="J139" s="21"/>
      <c r="K139" s="21"/>
    </row>
    <row r="140" spans="1:11" x14ac:dyDescent="0.25">
      <c r="A140" s="4" t="s">
        <v>309</v>
      </c>
      <c r="B140" s="4" t="s">
        <v>284</v>
      </c>
      <c r="C140" s="4" t="s">
        <v>358</v>
      </c>
      <c r="D140" s="6" t="s">
        <v>245</v>
      </c>
      <c r="E140" s="4" t="s">
        <v>184</v>
      </c>
      <c r="F140" s="4" t="s">
        <v>238</v>
      </c>
      <c r="G140" s="89">
        <v>836</v>
      </c>
      <c r="H140" s="90">
        <v>0.30263000000000001</v>
      </c>
      <c r="I140" s="90">
        <v>0.32557999999999998</v>
      </c>
      <c r="J140" s="21"/>
      <c r="K140" s="21"/>
    </row>
    <row r="141" spans="1:11" x14ac:dyDescent="0.25">
      <c r="A141" s="4" t="s">
        <v>309</v>
      </c>
      <c r="B141" s="4" t="s">
        <v>284</v>
      </c>
      <c r="C141" s="4" t="s">
        <v>358</v>
      </c>
      <c r="D141" s="6" t="s">
        <v>245</v>
      </c>
      <c r="E141" s="4" t="s">
        <v>168</v>
      </c>
      <c r="F141" s="4" t="s">
        <v>169</v>
      </c>
      <c r="G141" s="89">
        <v>543</v>
      </c>
      <c r="H141" s="90">
        <v>0.29282000000000002</v>
      </c>
      <c r="I141" s="90">
        <v>0.33812999999999999</v>
      </c>
      <c r="J141" s="21"/>
      <c r="K141" s="21"/>
    </row>
    <row r="142" spans="1:11" x14ac:dyDescent="0.25">
      <c r="A142" s="4" t="s">
        <v>309</v>
      </c>
      <c r="B142" s="4" t="s">
        <v>284</v>
      </c>
      <c r="C142" s="4" t="s">
        <v>358</v>
      </c>
      <c r="D142" s="6" t="s">
        <v>245</v>
      </c>
      <c r="E142" s="4" t="s">
        <v>193</v>
      </c>
      <c r="F142" s="4" t="s">
        <v>194</v>
      </c>
      <c r="G142" s="89">
        <v>1413</v>
      </c>
      <c r="H142" s="90">
        <v>0.37013000000000001</v>
      </c>
      <c r="I142" s="90">
        <v>0.33761999999999998</v>
      </c>
      <c r="J142" s="21"/>
      <c r="K142" s="21"/>
    </row>
    <row r="143" spans="1:11" x14ac:dyDescent="0.25">
      <c r="A143" s="4" t="s">
        <v>309</v>
      </c>
      <c r="B143" s="4" t="s">
        <v>284</v>
      </c>
      <c r="C143" s="4" t="s">
        <v>358</v>
      </c>
      <c r="D143" s="6" t="s">
        <v>245</v>
      </c>
      <c r="E143" s="4" t="s">
        <v>195</v>
      </c>
      <c r="F143" s="4" t="s">
        <v>196</v>
      </c>
      <c r="G143" s="89">
        <v>704</v>
      </c>
      <c r="H143" s="90">
        <v>0.34090999999999999</v>
      </c>
      <c r="I143" s="90">
        <v>0.31251000000000001</v>
      </c>
      <c r="J143" s="21"/>
      <c r="K143" s="21"/>
    </row>
    <row r="144" spans="1:11" x14ac:dyDescent="0.25">
      <c r="A144" s="4" t="s">
        <v>309</v>
      </c>
      <c r="B144" s="4" t="s">
        <v>284</v>
      </c>
      <c r="C144" s="4" t="s">
        <v>358</v>
      </c>
      <c r="D144" s="6" t="s">
        <v>245</v>
      </c>
      <c r="E144" s="4" t="s">
        <v>202</v>
      </c>
      <c r="F144" s="4" t="s">
        <v>242</v>
      </c>
      <c r="G144" s="89">
        <v>1059</v>
      </c>
      <c r="H144" s="90">
        <v>0.28894999999999998</v>
      </c>
      <c r="I144" s="90">
        <v>0.30602000000000001</v>
      </c>
      <c r="J144" s="21"/>
      <c r="K144" s="21"/>
    </row>
    <row r="145" spans="1:11" x14ac:dyDescent="0.25">
      <c r="A145" s="4" t="s">
        <v>309</v>
      </c>
      <c r="B145" s="4" t="s">
        <v>284</v>
      </c>
      <c r="C145" s="4" t="s">
        <v>358</v>
      </c>
      <c r="D145" s="6" t="s">
        <v>245</v>
      </c>
      <c r="E145" s="4" t="s">
        <v>207</v>
      </c>
      <c r="F145" s="4" t="s">
        <v>208</v>
      </c>
      <c r="G145" s="89">
        <v>472</v>
      </c>
      <c r="H145" s="90">
        <v>0.34533999999999998</v>
      </c>
      <c r="I145" s="90">
        <v>0.37626999999999999</v>
      </c>
      <c r="J145" s="21"/>
      <c r="K145" s="21"/>
    </row>
    <row r="146" spans="1:11" x14ac:dyDescent="0.25">
      <c r="A146" s="4" t="s">
        <v>309</v>
      </c>
      <c r="B146" s="4" t="s">
        <v>284</v>
      </c>
      <c r="C146" s="4" t="s">
        <v>358</v>
      </c>
      <c r="D146" s="6" t="s">
        <v>245</v>
      </c>
      <c r="E146" s="4" t="s">
        <v>219</v>
      </c>
      <c r="F146" s="4" t="s">
        <v>220</v>
      </c>
      <c r="G146" s="89">
        <v>1164</v>
      </c>
      <c r="H146" s="90">
        <v>0.31186000000000003</v>
      </c>
      <c r="I146" s="90">
        <v>0.32156000000000001</v>
      </c>
      <c r="J146" s="21"/>
      <c r="K146" s="21"/>
    </row>
    <row r="147" spans="1:11" x14ac:dyDescent="0.25">
      <c r="A147" s="4" t="s">
        <v>309</v>
      </c>
      <c r="B147" s="4" t="s">
        <v>284</v>
      </c>
      <c r="C147" s="4" t="s">
        <v>358</v>
      </c>
      <c r="D147" s="6" t="s">
        <v>245</v>
      </c>
      <c r="E147" s="4" t="s">
        <v>223</v>
      </c>
      <c r="F147" s="4" t="s">
        <v>224</v>
      </c>
      <c r="G147" s="89">
        <v>388</v>
      </c>
      <c r="H147" s="90">
        <v>0.31442999999999999</v>
      </c>
      <c r="I147" s="90">
        <v>0.29056999999999999</v>
      </c>
      <c r="J147" s="21"/>
      <c r="K147" s="21"/>
    </row>
    <row r="148" spans="1:11" x14ac:dyDescent="0.25">
      <c r="A148" s="4" t="s">
        <v>309</v>
      </c>
      <c r="B148" s="4" t="s">
        <v>284</v>
      </c>
      <c r="C148" s="4" t="s">
        <v>359</v>
      </c>
      <c r="D148" s="6" t="s">
        <v>249</v>
      </c>
      <c r="E148" s="34" t="s">
        <v>359</v>
      </c>
      <c r="F148" s="34" t="s">
        <v>249</v>
      </c>
      <c r="G148" s="93">
        <v>3898</v>
      </c>
      <c r="H148" s="94">
        <v>0.33992</v>
      </c>
      <c r="I148" s="94">
        <v>0.32399</v>
      </c>
      <c r="J148" s="21"/>
      <c r="K148" s="21"/>
    </row>
    <row r="149" spans="1:11" x14ac:dyDescent="0.25">
      <c r="A149" s="4" t="s">
        <v>309</v>
      </c>
      <c r="B149" s="4" t="s">
        <v>284</v>
      </c>
      <c r="C149" s="4" t="s">
        <v>359</v>
      </c>
      <c r="D149" s="6" t="s">
        <v>249</v>
      </c>
      <c r="E149" s="4" t="s">
        <v>14</v>
      </c>
      <c r="F149" s="4" t="s">
        <v>15</v>
      </c>
      <c r="G149" s="89">
        <v>278</v>
      </c>
      <c r="H149" s="90">
        <v>0.41006999999999999</v>
      </c>
      <c r="I149" s="90">
        <v>0.35217999999999999</v>
      </c>
      <c r="J149" s="21"/>
      <c r="K149" s="21"/>
    </row>
    <row r="150" spans="1:11" x14ac:dyDescent="0.25">
      <c r="A150" s="4" t="s">
        <v>309</v>
      </c>
      <c r="B150" s="4" t="s">
        <v>284</v>
      </c>
      <c r="C150" s="4" t="s">
        <v>359</v>
      </c>
      <c r="D150" s="6" t="s">
        <v>249</v>
      </c>
      <c r="E150" s="4" t="s">
        <v>30</v>
      </c>
      <c r="F150" s="4" t="s">
        <v>31</v>
      </c>
      <c r="G150" s="89">
        <v>890</v>
      </c>
      <c r="H150" s="90">
        <v>0.31124000000000002</v>
      </c>
      <c r="I150" s="90">
        <v>0.31506000000000001</v>
      </c>
      <c r="J150" s="21"/>
      <c r="K150" s="21"/>
    </row>
    <row r="151" spans="1:11" x14ac:dyDescent="0.25">
      <c r="A151" s="4" t="s">
        <v>309</v>
      </c>
      <c r="B151" s="4" t="s">
        <v>284</v>
      </c>
      <c r="C151" s="4" t="s">
        <v>359</v>
      </c>
      <c r="D151" s="6" t="s">
        <v>249</v>
      </c>
      <c r="E151" s="4" t="s">
        <v>34</v>
      </c>
      <c r="F151" s="4" t="s">
        <v>35</v>
      </c>
      <c r="G151" s="89">
        <v>477</v>
      </c>
      <c r="H151" s="90">
        <v>0.29559999999999997</v>
      </c>
      <c r="I151" s="90">
        <v>0.27861000000000002</v>
      </c>
      <c r="J151" s="21"/>
      <c r="K151" s="21"/>
    </row>
    <row r="152" spans="1:11" x14ac:dyDescent="0.25">
      <c r="A152" s="4" t="s">
        <v>309</v>
      </c>
      <c r="B152" s="4" t="s">
        <v>284</v>
      </c>
      <c r="C152" s="4" t="s">
        <v>359</v>
      </c>
      <c r="D152" s="6" t="s">
        <v>249</v>
      </c>
      <c r="E152" s="4" t="s">
        <v>79</v>
      </c>
      <c r="F152" s="4" t="s">
        <v>80</v>
      </c>
      <c r="G152" s="89">
        <v>278</v>
      </c>
      <c r="H152" s="90">
        <v>0.37769999999999998</v>
      </c>
      <c r="I152" s="90">
        <v>0.36492999999999998</v>
      </c>
      <c r="J152" s="21"/>
      <c r="K152" s="21"/>
    </row>
    <row r="153" spans="1:11" x14ac:dyDescent="0.25">
      <c r="A153" s="4" t="s">
        <v>309</v>
      </c>
      <c r="B153" s="4" t="s">
        <v>284</v>
      </c>
      <c r="C153" s="4" t="s">
        <v>359</v>
      </c>
      <c r="D153" s="6" t="s">
        <v>249</v>
      </c>
      <c r="E153" s="4" t="s">
        <v>96</v>
      </c>
      <c r="F153" s="4" t="s">
        <v>97</v>
      </c>
      <c r="G153" s="89">
        <v>1362</v>
      </c>
      <c r="H153" s="90">
        <v>0.31351000000000001</v>
      </c>
      <c r="I153" s="90">
        <v>0.32680999999999999</v>
      </c>
      <c r="J153" s="21"/>
      <c r="K153" s="21"/>
    </row>
    <row r="154" spans="1:11" x14ac:dyDescent="0.25">
      <c r="A154" s="4" t="s">
        <v>309</v>
      </c>
      <c r="B154" s="4" t="s">
        <v>284</v>
      </c>
      <c r="C154" s="4" t="s">
        <v>359</v>
      </c>
      <c r="D154" s="6" t="s">
        <v>249</v>
      </c>
      <c r="E154" s="4" t="s">
        <v>114</v>
      </c>
      <c r="F154" s="4" t="s">
        <v>115</v>
      </c>
      <c r="G154" s="89">
        <v>613</v>
      </c>
      <c r="H154" s="90">
        <v>0.42576999999999998</v>
      </c>
      <c r="I154" s="90">
        <v>0.33190999999999998</v>
      </c>
      <c r="J154" s="21"/>
      <c r="K154" s="21"/>
    </row>
  </sheetData>
  <mergeCells count="5">
    <mergeCell ref="F2:I2"/>
    <mergeCell ref="F4:I4"/>
    <mergeCell ref="F5:I5"/>
    <mergeCell ref="F6:I6"/>
    <mergeCell ref="L42:S42"/>
  </mergeCells>
  <printOptions horizontalCentered="1"/>
  <pageMargins left="0.70866141732283472" right="0.70866141732283472" top="0.74803149606299213" bottom="0.74803149606299213" header="0.31496062992125984" footer="0.31496062992125984"/>
  <pageSetup paperSize="9" scale="37" orientation="portrait" r:id="rId1"/>
  <headerFooter>
    <oddFooter>&amp;C&amp;F | &amp;A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251A1-0E93-4DC5-8A1A-8D90B01366E4}">
  <sheetPr>
    <pageSetUpPr fitToPage="1"/>
  </sheetPr>
  <dimension ref="A1:S154"/>
  <sheetViews>
    <sheetView showGridLines="0" zoomScale="80" zoomScaleNormal="80" zoomScaleSheetLayoutView="55" workbookViewId="0">
      <selection activeCell="E1" sqref="E1"/>
    </sheetView>
  </sheetViews>
  <sheetFormatPr defaultRowHeight="15" x14ac:dyDescent="0.25"/>
  <cols>
    <col min="1" max="1" width="9.7109375" customWidth="1"/>
    <col min="2" max="2" width="18.7109375" style="4" customWidth="1"/>
    <col min="3" max="3" width="11.7109375" style="4" customWidth="1"/>
    <col min="4" max="4" width="43.7109375" style="6" customWidth="1"/>
    <col min="5" max="5" width="14.7109375" customWidth="1"/>
    <col min="6" max="6" width="62.7109375" customWidth="1"/>
    <col min="7" max="9" width="9.7109375" customWidth="1"/>
    <col min="10" max="11" width="8.7109375" customWidth="1"/>
    <col min="12" max="12" width="9.7109375" customWidth="1"/>
    <col min="13" max="13" width="18.7109375" customWidth="1"/>
    <col min="14" max="14" width="10.7109375" customWidth="1"/>
    <col min="15" max="16" width="19.85546875" bestFit="1" customWidth="1"/>
    <col min="17" max="17" width="9.7109375" customWidth="1"/>
  </cols>
  <sheetData>
    <row r="1" spans="1:18" ht="20.100000000000001" customHeight="1" x14ac:dyDescent="0.25">
      <c r="C1" s="12"/>
      <c r="D1" s="1"/>
      <c r="E1" s="318" t="s">
        <v>307</v>
      </c>
      <c r="F1" s="42"/>
      <c r="G1" s="9"/>
      <c r="H1" s="6"/>
      <c r="I1" s="6"/>
      <c r="J1" s="6"/>
      <c r="K1" s="6"/>
    </row>
    <row r="2" spans="1:18" ht="15" customHeight="1" x14ac:dyDescent="0.25">
      <c r="C2" s="40"/>
      <c r="D2" s="59"/>
      <c r="E2" s="41" t="s">
        <v>320</v>
      </c>
      <c r="F2" s="391" t="s">
        <v>382</v>
      </c>
      <c r="G2" s="391"/>
      <c r="H2" s="391"/>
      <c r="I2" s="391"/>
      <c r="J2" s="6"/>
      <c r="K2" s="6"/>
    </row>
    <row r="3" spans="1:18" ht="15" customHeight="1" x14ac:dyDescent="0.25">
      <c r="B3"/>
      <c r="C3" s="40"/>
      <c r="D3" s="59"/>
      <c r="E3" s="41" t="s">
        <v>227</v>
      </c>
      <c r="F3" s="42" t="s">
        <v>8</v>
      </c>
      <c r="G3" s="9"/>
      <c r="H3" s="6"/>
      <c r="I3" s="6"/>
      <c r="J3" s="6"/>
      <c r="K3" s="6"/>
    </row>
    <row r="4" spans="1:18" ht="15" customHeight="1" x14ac:dyDescent="0.25">
      <c r="B4"/>
      <c r="C4" s="31"/>
      <c r="D4" s="60"/>
      <c r="E4" s="41" t="s">
        <v>302</v>
      </c>
      <c r="F4" s="387" t="s">
        <v>383</v>
      </c>
      <c r="G4" s="387"/>
      <c r="H4" s="387"/>
      <c r="I4" s="387"/>
      <c r="J4" s="6"/>
      <c r="K4" s="6"/>
    </row>
    <row r="5" spans="1:18" ht="30" customHeight="1" x14ac:dyDescent="0.25">
      <c r="B5"/>
      <c r="C5" s="29"/>
      <c r="D5" s="44"/>
      <c r="E5" s="41" t="s">
        <v>303</v>
      </c>
      <c r="F5" s="387" t="s">
        <v>384</v>
      </c>
      <c r="G5" s="387"/>
      <c r="H5" s="387"/>
      <c r="I5" s="387"/>
      <c r="J5" s="6"/>
      <c r="K5" s="6"/>
    </row>
    <row r="6" spans="1:18" ht="30" customHeight="1" x14ac:dyDescent="0.25">
      <c r="B6"/>
      <c r="C6" s="29"/>
      <c r="D6" s="44"/>
      <c r="E6" s="43" t="s">
        <v>338</v>
      </c>
      <c r="F6" s="387" t="s">
        <v>884</v>
      </c>
      <c r="G6" s="387"/>
      <c r="H6" s="387"/>
      <c r="I6" s="387"/>
      <c r="J6" s="6"/>
      <c r="K6" s="6"/>
    </row>
    <row r="7" spans="1:18" x14ac:dyDescent="0.25">
      <c r="C7" s="5"/>
      <c r="E7" s="43" t="s">
        <v>304</v>
      </c>
      <c r="F7" s="42" t="s">
        <v>305</v>
      </c>
      <c r="G7" s="9"/>
      <c r="H7" s="6"/>
      <c r="I7" s="6"/>
      <c r="J7" s="6"/>
      <c r="K7" s="6"/>
    </row>
    <row r="8" spans="1:18" x14ac:dyDescent="0.25">
      <c r="B8" s="3"/>
      <c r="C8" s="8"/>
      <c r="D8" s="7"/>
      <c r="E8" s="43" t="s">
        <v>306</v>
      </c>
      <c r="F8" s="42" t="s">
        <v>309</v>
      </c>
      <c r="H8" s="6"/>
      <c r="I8" s="6"/>
      <c r="J8" s="6"/>
      <c r="K8" s="6"/>
    </row>
    <row r="9" spans="1:18" x14ac:dyDescent="0.25">
      <c r="E9" s="1"/>
      <c r="F9" s="1"/>
    </row>
    <row r="10" spans="1:18" x14ac:dyDescent="0.25">
      <c r="E10" s="1"/>
      <c r="F10" s="1"/>
    </row>
    <row r="11" spans="1:18" ht="45.75" thickBot="1" x14ac:dyDescent="0.3">
      <c r="A11" s="48" t="s">
        <v>880</v>
      </c>
      <c r="B11" s="48" t="s">
        <v>304</v>
      </c>
      <c r="C11" s="48" t="s">
        <v>322</v>
      </c>
      <c r="D11" s="48" t="s">
        <v>318</v>
      </c>
      <c r="E11" s="48" t="s">
        <v>323</v>
      </c>
      <c r="F11" s="48" t="s">
        <v>310</v>
      </c>
      <c r="G11" s="48" t="s">
        <v>324</v>
      </c>
      <c r="H11" s="48" t="s">
        <v>336</v>
      </c>
      <c r="I11" s="48" t="s">
        <v>337</v>
      </c>
      <c r="L11" s="48" t="s">
        <v>880</v>
      </c>
      <c r="M11" s="48" t="s">
        <v>304</v>
      </c>
      <c r="N11" s="48" t="s">
        <v>360</v>
      </c>
      <c r="O11" s="48" t="s">
        <v>361</v>
      </c>
      <c r="P11" s="48" t="s">
        <v>319</v>
      </c>
      <c r="Q11" s="48" t="s">
        <v>324</v>
      </c>
      <c r="R11" s="48" t="s">
        <v>453</v>
      </c>
    </row>
    <row r="12" spans="1:18" ht="15.75" thickBot="1" x14ac:dyDescent="0.3">
      <c r="A12" s="49" t="s">
        <v>309</v>
      </c>
      <c r="B12" s="50" t="s">
        <v>299</v>
      </c>
      <c r="C12" s="50" t="s">
        <v>325</v>
      </c>
      <c r="D12" s="51" t="s">
        <v>299</v>
      </c>
      <c r="E12" s="52" t="s">
        <v>325</v>
      </c>
      <c r="F12" s="49" t="s">
        <v>299</v>
      </c>
      <c r="G12" s="69">
        <v>30444</v>
      </c>
      <c r="H12" s="61">
        <v>0.23022599999999999</v>
      </c>
      <c r="I12" s="62" t="s">
        <v>326</v>
      </c>
      <c r="J12" s="21"/>
      <c r="L12" s="20" t="s">
        <v>309</v>
      </c>
      <c r="M12" s="75" t="s">
        <v>299</v>
      </c>
      <c r="N12" s="20" t="s">
        <v>261</v>
      </c>
      <c r="O12" s="20" t="s">
        <v>418</v>
      </c>
      <c r="P12" s="20" t="s">
        <v>464</v>
      </c>
      <c r="Q12" s="76">
        <v>30444</v>
      </c>
      <c r="R12" s="77">
        <v>0.23022599999999999</v>
      </c>
    </row>
    <row r="13" spans="1:18" ht="15.75" thickBot="1" x14ac:dyDescent="0.3">
      <c r="A13" s="53" t="s">
        <v>309</v>
      </c>
      <c r="B13" s="54" t="s">
        <v>284</v>
      </c>
      <c r="C13" s="54" t="s">
        <v>327</v>
      </c>
      <c r="D13" s="55" t="s">
        <v>284</v>
      </c>
      <c r="E13" s="53" t="s">
        <v>327</v>
      </c>
      <c r="F13" s="53" t="s">
        <v>284</v>
      </c>
      <c r="G13" s="70">
        <v>28613</v>
      </c>
      <c r="H13" s="63">
        <v>0.236151</v>
      </c>
      <c r="I13" s="64" t="s">
        <v>326</v>
      </c>
      <c r="J13" s="21"/>
      <c r="L13" s="49" t="s">
        <v>309</v>
      </c>
      <c r="M13" s="50" t="s">
        <v>299</v>
      </c>
      <c r="N13" s="49" t="s">
        <v>262</v>
      </c>
      <c r="O13" s="49" t="s">
        <v>418</v>
      </c>
      <c r="P13" s="49" t="s">
        <v>464</v>
      </c>
      <c r="Q13" s="69">
        <v>662</v>
      </c>
      <c r="R13" s="87" t="s">
        <v>430</v>
      </c>
    </row>
    <row r="14" spans="1:18" ht="15.75" thickBot="1" x14ac:dyDescent="0.3">
      <c r="A14" s="56" t="s">
        <v>309</v>
      </c>
      <c r="B14" s="57" t="s">
        <v>311</v>
      </c>
      <c r="C14" s="57" t="s">
        <v>328</v>
      </c>
      <c r="D14" s="58" t="s">
        <v>311</v>
      </c>
      <c r="E14" s="56" t="s">
        <v>328</v>
      </c>
      <c r="F14" s="56" t="s">
        <v>311</v>
      </c>
      <c r="G14" s="71">
        <v>1831</v>
      </c>
      <c r="H14" s="65">
        <v>0.13763</v>
      </c>
      <c r="I14" s="66" t="s">
        <v>326</v>
      </c>
      <c r="J14" s="21"/>
      <c r="M14" s="4"/>
      <c r="N14" s="35"/>
      <c r="O14" s="35"/>
      <c r="P14" s="35"/>
      <c r="Q14" s="72"/>
      <c r="R14" s="67"/>
    </row>
    <row r="15" spans="1:18" x14ac:dyDescent="0.25">
      <c r="A15" t="s">
        <v>309</v>
      </c>
      <c r="B15" s="4" t="s">
        <v>311</v>
      </c>
      <c r="C15" s="4" t="s">
        <v>328</v>
      </c>
      <c r="D15" s="6" t="s">
        <v>311</v>
      </c>
      <c r="E15" t="s">
        <v>329</v>
      </c>
      <c r="F15" t="s">
        <v>312</v>
      </c>
      <c r="G15" s="73">
        <v>293</v>
      </c>
      <c r="H15" s="21">
        <v>0.11262999999999999</v>
      </c>
      <c r="I15" s="21">
        <v>0.11196</v>
      </c>
      <c r="J15" s="21"/>
      <c r="K15" s="21"/>
      <c r="M15" s="4"/>
      <c r="N15" s="35"/>
      <c r="O15" s="35"/>
      <c r="P15" s="35"/>
      <c r="Q15" s="72"/>
      <c r="R15" s="67"/>
    </row>
    <row r="16" spans="1:18" x14ac:dyDescent="0.25">
      <c r="A16" t="s">
        <v>309</v>
      </c>
      <c r="B16" s="4" t="s">
        <v>311</v>
      </c>
      <c r="C16" s="4" t="s">
        <v>328</v>
      </c>
      <c r="D16" s="6" t="s">
        <v>311</v>
      </c>
      <c r="E16" t="s">
        <v>330</v>
      </c>
      <c r="F16" t="s">
        <v>313</v>
      </c>
      <c r="G16" s="73">
        <v>470</v>
      </c>
      <c r="H16" s="21">
        <v>8.0850000000000005E-2</v>
      </c>
      <c r="I16" s="21">
        <v>9.2439999999999994E-2</v>
      </c>
      <c r="J16" s="21"/>
      <c r="K16" s="21"/>
      <c r="M16" s="4"/>
      <c r="N16" s="35"/>
      <c r="O16" s="35"/>
      <c r="P16" s="35"/>
      <c r="Q16" s="72"/>
      <c r="R16" s="67"/>
    </row>
    <row r="17" spans="1:18" ht="30.75" thickBot="1" x14ac:dyDescent="0.3">
      <c r="A17" t="s">
        <v>309</v>
      </c>
      <c r="B17" s="4" t="s">
        <v>311</v>
      </c>
      <c r="C17" s="4" t="s">
        <v>328</v>
      </c>
      <c r="D17" s="6" t="s">
        <v>311</v>
      </c>
      <c r="E17" t="s">
        <v>331</v>
      </c>
      <c r="F17" t="s">
        <v>314</v>
      </c>
      <c r="G17" s="73">
        <v>268</v>
      </c>
      <c r="H17" s="21">
        <v>8.2089999999999996E-2</v>
      </c>
      <c r="I17" s="21">
        <v>7.979E-2</v>
      </c>
      <c r="J17" s="21"/>
      <c r="K17" s="21"/>
      <c r="L17" s="48" t="s">
        <v>880</v>
      </c>
      <c r="M17" s="48" t="s">
        <v>304</v>
      </c>
      <c r="N17" s="48" t="s">
        <v>360</v>
      </c>
      <c r="O17" s="48" t="s">
        <v>361</v>
      </c>
      <c r="P17" s="48" t="s">
        <v>319</v>
      </c>
      <c r="Q17" s="48" t="s">
        <v>324</v>
      </c>
      <c r="R17" s="48" t="s">
        <v>453</v>
      </c>
    </row>
    <row r="18" spans="1:18" x14ac:dyDescent="0.25">
      <c r="A18" t="s">
        <v>309</v>
      </c>
      <c r="B18" s="4" t="s">
        <v>311</v>
      </c>
      <c r="C18" s="4" t="s">
        <v>328</v>
      </c>
      <c r="D18" s="6" t="s">
        <v>311</v>
      </c>
      <c r="E18" t="s">
        <v>332</v>
      </c>
      <c r="F18" t="s">
        <v>315</v>
      </c>
      <c r="G18" s="73">
        <v>310</v>
      </c>
      <c r="H18" s="21">
        <v>0.19355</v>
      </c>
      <c r="I18" s="21">
        <v>0.19796</v>
      </c>
      <c r="J18" s="21"/>
      <c r="K18" s="21"/>
      <c r="L18" s="113" t="s">
        <v>309</v>
      </c>
      <c r="M18" s="114" t="s">
        <v>299</v>
      </c>
      <c r="N18" s="113" t="s">
        <v>261</v>
      </c>
      <c r="O18" s="113" t="s">
        <v>418</v>
      </c>
      <c r="P18" s="113" t="s">
        <v>464</v>
      </c>
      <c r="Q18" s="115">
        <v>30444</v>
      </c>
      <c r="R18" s="116">
        <v>0.23022599999999999</v>
      </c>
    </row>
    <row r="19" spans="1:18" x14ac:dyDescent="0.25">
      <c r="A19" t="s">
        <v>309</v>
      </c>
      <c r="B19" s="4" t="s">
        <v>311</v>
      </c>
      <c r="C19" s="4" t="s">
        <v>328</v>
      </c>
      <c r="D19" s="6" t="s">
        <v>311</v>
      </c>
      <c r="E19" t="s">
        <v>333</v>
      </c>
      <c r="F19" t="s">
        <v>316</v>
      </c>
      <c r="G19" s="73">
        <v>248</v>
      </c>
      <c r="H19" s="21">
        <v>6.855E-2</v>
      </c>
      <c r="I19" s="21">
        <v>8.2500000000000004E-2</v>
      </c>
      <c r="J19" s="21"/>
      <c r="K19" s="21"/>
      <c r="L19" s="20" t="s">
        <v>309</v>
      </c>
      <c r="M19" s="75" t="s">
        <v>299</v>
      </c>
      <c r="N19" s="20" t="s">
        <v>261</v>
      </c>
      <c r="O19" s="20" t="s">
        <v>418</v>
      </c>
      <c r="P19" s="20" t="s">
        <v>424</v>
      </c>
      <c r="Q19" s="76">
        <v>3078</v>
      </c>
      <c r="R19" s="77">
        <v>0.40838200000000002</v>
      </c>
    </row>
    <row r="20" spans="1:18" ht="15.75" thickBot="1" x14ac:dyDescent="0.3">
      <c r="A20" s="45" t="s">
        <v>309</v>
      </c>
      <c r="B20" s="46" t="s">
        <v>311</v>
      </c>
      <c r="C20" s="46" t="s">
        <v>328</v>
      </c>
      <c r="D20" s="47" t="s">
        <v>311</v>
      </c>
      <c r="E20" s="45" t="s">
        <v>334</v>
      </c>
      <c r="F20" s="45" t="s">
        <v>317</v>
      </c>
      <c r="G20" s="74">
        <v>242</v>
      </c>
      <c r="H20" s="68">
        <v>0.33883999999999997</v>
      </c>
      <c r="I20" s="68">
        <v>0.34971999999999998</v>
      </c>
      <c r="J20" s="21"/>
      <c r="K20" s="21"/>
      <c r="L20" s="49" t="s">
        <v>309</v>
      </c>
      <c r="M20" s="50" t="s">
        <v>299</v>
      </c>
      <c r="N20" s="49" t="s">
        <v>261</v>
      </c>
      <c r="O20" s="49" t="s">
        <v>418</v>
      </c>
      <c r="P20" s="49" t="s">
        <v>463</v>
      </c>
      <c r="Q20" s="69">
        <v>27366</v>
      </c>
      <c r="R20" s="87">
        <v>0.21018800000000001</v>
      </c>
    </row>
    <row r="21" spans="1:18" x14ac:dyDescent="0.25">
      <c r="A21" t="s">
        <v>309</v>
      </c>
      <c r="B21" s="4" t="s">
        <v>284</v>
      </c>
      <c r="C21" s="4" t="s">
        <v>335</v>
      </c>
      <c r="D21" s="6" t="s">
        <v>252</v>
      </c>
      <c r="E21" s="35" t="s">
        <v>335</v>
      </c>
      <c r="F21" s="35" t="s">
        <v>252</v>
      </c>
      <c r="G21" s="72">
        <v>1396</v>
      </c>
      <c r="H21" s="67">
        <v>0.24212</v>
      </c>
      <c r="I21" s="67">
        <v>0.24807999999999999</v>
      </c>
      <c r="J21" s="21"/>
      <c r="K21" s="21"/>
      <c r="L21" s="117" t="s">
        <v>309</v>
      </c>
      <c r="M21" s="118" t="s">
        <v>284</v>
      </c>
      <c r="N21" s="117" t="s">
        <v>261</v>
      </c>
      <c r="O21" s="117" t="s">
        <v>418</v>
      </c>
      <c r="P21" s="117" t="s">
        <v>464</v>
      </c>
      <c r="Q21" s="119">
        <v>28613</v>
      </c>
      <c r="R21" s="120">
        <v>0.236151</v>
      </c>
    </row>
    <row r="22" spans="1:18" x14ac:dyDescent="0.25">
      <c r="A22" t="s">
        <v>309</v>
      </c>
      <c r="B22" s="4" t="s">
        <v>284</v>
      </c>
      <c r="C22" s="4" t="s">
        <v>335</v>
      </c>
      <c r="D22" s="6" t="s">
        <v>252</v>
      </c>
      <c r="E22" t="s">
        <v>42</v>
      </c>
      <c r="F22" t="s">
        <v>228</v>
      </c>
      <c r="G22" s="73">
        <v>161</v>
      </c>
      <c r="H22" s="21">
        <v>0.10559</v>
      </c>
      <c r="I22" s="21">
        <v>0.10424</v>
      </c>
      <c r="J22" s="21"/>
      <c r="K22" s="21"/>
      <c r="L22" s="53" t="s">
        <v>309</v>
      </c>
      <c r="M22" s="54" t="s">
        <v>284</v>
      </c>
      <c r="N22" s="53" t="s">
        <v>261</v>
      </c>
      <c r="O22" s="53" t="s">
        <v>418</v>
      </c>
      <c r="P22" s="53" t="s">
        <v>424</v>
      </c>
      <c r="Q22" s="70">
        <v>2899</v>
      </c>
      <c r="R22" s="63">
        <v>0.41393600000000003</v>
      </c>
    </row>
    <row r="23" spans="1:18" x14ac:dyDescent="0.25">
      <c r="A23" t="s">
        <v>309</v>
      </c>
      <c r="B23" s="4" t="s">
        <v>284</v>
      </c>
      <c r="C23" s="4" t="s">
        <v>335</v>
      </c>
      <c r="D23" s="6" t="s">
        <v>252</v>
      </c>
      <c r="E23" t="s">
        <v>53</v>
      </c>
      <c r="F23" t="s">
        <v>54</v>
      </c>
      <c r="G23" s="73">
        <v>161</v>
      </c>
      <c r="H23" s="21">
        <v>0.18634000000000001</v>
      </c>
      <c r="I23" s="21">
        <v>0.18425</v>
      </c>
      <c r="J23" s="21"/>
      <c r="K23" s="21"/>
      <c r="L23" s="53" t="s">
        <v>309</v>
      </c>
      <c r="M23" s="54" t="s">
        <v>284</v>
      </c>
      <c r="N23" s="53" t="s">
        <v>261</v>
      </c>
      <c r="O23" s="53" t="s">
        <v>418</v>
      </c>
      <c r="P23" s="53" t="s">
        <v>463</v>
      </c>
      <c r="Q23" s="70">
        <v>25714</v>
      </c>
      <c r="R23" s="63">
        <v>0.21610799999999999</v>
      </c>
    </row>
    <row r="24" spans="1:18" x14ac:dyDescent="0.25">
      <c r="A24" t="s">
        <v>309</v>
      </c>
      <c r="B24" s="4" t="s">
        <v>284</v>
      </c>
      <c r="C24" s="4" t="s">
        <v>335</v>
      </c>
      <c r="D24" s="6" t="s">
        <v>252</v>
      </c>
      <c r="E24" t="s">
        <v>100</v>
      </c>
      <c r="F24" t="s">
        <v>101</v>
      </c>
      <c r="G24" s="73">
        <v>319</v>
      </c>
      <c r="H24" s="21">
        <v>0.36991000000000002</v>
      </c>
      <c r="I24" s="21">
        <v>0.38440999999999997</v>
      </c>
      <c r="J24" s="21"/>
      <c r="K24" s="21"/>
      <c r="L24" s="117" t="s">
        <v>309</v>
      </c>
      <c r="M24" s="118" t="s">
        <v>311</v>
      </c>
      <c r="N24" s="117" t="s">
        <v>261</v>
      </c>
      <c r="O24" s="117" t="s">
        <v>418</v>
      </c>
      <c r="P24" s="117" t="s">
        <v>464</v>
      </c>
      <c r="Q24" s="119">
        <v>1831</v>
      </c>
      <c r="R24" s="120">
        <v>0.13763</v>
      </c>
    </row>
    <row r="25" spans="1:18" x14ac:dyDescent="0.25">
      <c r="A25" t="s">
        <v>309</v>
      </c>
      <c r="B25" s="4" t="s">
        <v>284</v>
      </c>
      <c r="C25" s="4" t="s">
        <v>335</v>
      </c>
      <c r="D25" s="6" t="s">
        <v>252</v>
      </c>
      <c r="E25" t="s">
        <v>110</v>
      </c>
      <c r="F25" t="s">
        <v>111</v>
      </c>
      <c r="G25" s="73">
        <v>112</v>
      </c>
      <c r="H25" s="21">
        <v>0.4375</v>
      </c>
      <c r="I25" s="21">
        <v>0.40193000000000001</v>
      </c>
      <c r="J25" s="21"/>
      <c r="K25" s="21"/>
      <c r="L25" s="53" t="s">
        <v>309</v>
      </c>
      <c r="M25" s="54" t="s">
        <v>311</v>
      </c>
      <c r="N25" s="53" t="s">
        <v>261</v>
      </c>
      <c r="O25" s="53" t="s">
        <v>418</v>
      </c>
      <c r="P25" s="53" t="s">
        <v>424</v>
      </c>
      <c r="Q25" s="70">
        <v>179</v>
      </c>
      <c r="R25" s="63">
        <v>0.318436</v>
      </c>
    </row>
    <row r="26" spans="1:18" ht="15.75" thickBot="1" x14ac:dyDescent="0.3">
      <c r="A26" t="s">
        <v>309</v>
      </c>
      <c r="B26" s="4" t="s">
        <v>284</v>
      </c>
      <c r="C26" s="4" t="s">
        <v>335</v>
      </c>
      <c r="D26" s="6" t="s">
        <v>252</v>
      </c>
      <c r="E26" t="s">
        <v>112</v>
      </c>
      <c r="F26" t="s">
        <v>113</v>
      </c>
      <c r="G26" s="73">
        <v>195</v>
      </c>
      <c r="H26" s="21">
        <v>0.2359</v>
      </c>
      <c r="I26" s="21">
        <v>0.24207999999999999</v>
      </c>
      <c r="J26" s="21"/>
      <c r="K26" s="21"/>
      <c r="L26" s="56" t="s">
        <v>309</v>
      </c>
      <c r="M26" s="57" t="s">
        <v>311</v>
      </c>
      <c r="N26" s="56" t="s">
        <v>261</v>
      </c>
      <c r="O26" s="56" t="s">
        <v>418</v>
      </c>
      <c r="P26" s="56" t="s">
        <v>463</v>
      </c>
      <c r="Q26" s="71">
        <v>1652</v>
      </c>
      <c r="R26" s="65">
        <v>0.11803900000000001</v>
      </c>
    </row>
    <row r="27" spans="1:18" x14ac:dyDescent="0.25">
      <c r="A27" t="s">
        <v>309</v>
      </c>
      <c r="B27" s="4" t="s">
        <v>284</v>
      </c>
      <c r="C27" s="4" t="s">
        <v>335</v>
      </c>
      <c r="D27" s="6" t="s">
        <v>252</v>
      </c>
      <c r="E27" t="s">
        <v>209</v>
      </c>
      <c r="F27" t="s">
        <v>210</v>
      </c>
      <c r="G27" s="73">
        <v>169</v>
      </c>
      <c r="H27" s="21">
        <v>0.22484999999999999</v>
      </c>
      <c r="I27" s="21">
        <v>0.23028999999999999</v>
      </c>
      <c r="J27" s="21"/>
      <c r="K27" s="21"/>
      <c r="M27" s="4"/>
      <c r="Q27" s="73"/>
      <c r="R27" s="21"/>
    </row>
    <row r="28" spans="1:18" x14ac:dyDescent="0.25">
      <c r="A28" t="s">
        <v>309</v>
      </c>
      <c r="B28" s="4" t="s">
        <v>284</v>
      </c>
      <c r="C28" s="4" t="s">
        <v>335</v>
      </c>
      <c r="D28" s="6" t="s">
        <v>252</v>
      </c>
      <c r="E28" t="s">
        <v>217</v>
      </c>
      <c r="F28" t="s">
        <v>218</v>
      </c>
      <c r="G28" s="73">
        <v>279</v>
      </c>
      <c r="H28" s="21">
        <v>0.14337</v>
      </c>
      <c r="I28" s="21">
        <v>0.1583</v>
      </c>
      <c r="J28" s="21"/>
      <c r="K28" s="21"/>
      <c r="M28" s="4"/>
      <c r="N28" s="35"/>
      <c r="O28" s="35"/>
      <c r="P28" s="35"/>
      <c r="Q28" s="72"/>
      <c r="R28" s="67"/>
    </row>
    <row r="29" spans="1:18" x14ac:dyDescent="0.25">
      <c r="A29" t="s">
        <v>309</v>
      </c>
      <c r="B29" s="4" t="s">
        <v>284</v>
      </c>
      <c r="C29" s="4" t="s">
        <v>339</v>
      </c>
      <c r="D29" s="6" t="s">
        <v>246</v>
      </c>
      <c r="E29" s="35" t="s">
        <v>339</v>
      </c>
      <c r="F29" s="35" t="s">
        <v>246</v>
      </c>
      <c r="G29" s="72">
        <v>2314</v>
      </c>
      <c r="H29" s="67">
        <v>0.18712000000000001</v>
      </c>
      <c r="I29" s="67">
        <v>0.1842</v>
      </c>
      <c r="J29" s="21"/>
      <c r="K29" s="21"/>
      <c r="M29" s="4"/>
      <c r="N29" s="35"/>
      <c r="O29" s="35"/>
      <c r="P29" s="35"/>
      <c r="Q29" s="72"/>
      <c r="R29" s="67"/>
    </row>
    <row r="30" spans="1:18" ht="30.75" thickBot="1" x14ac:dyDescent="0.3">
      <c r="A30" t="s">
        <v>309</v>
      </c>
      <c r="B30" s="4" t="s">
        <v>284</v>
      </c>
      <c r="C30" s="4" t="s">
        <v>339</v>
      </c>
      <c r="D30" s="6" t="s">
        <v>246</v>
      </c>
      <c r="E30" t="s">
        <v>88</v>
      </c>
      <c r="F30" t="s">
        <v>89</v>
      </c>
      <c r="G30" s="73">
        <v>257</v>
      </c>
      <c r="H30" s="21">
        <v>0.17510000000000001</v>
      </c>
      <c r="I30" s="21">
        <v>0.16658000000000001</v>
      </c>
      <c r="J30" s="21"/>
      <c r="K30" s="21"/>
      <c r="L30" s="48" t="s">
        <v>880</v>
      </c>
      <c r="M30" s="48" t="s">
        <v>304</v>
      </c>
      <c r="N30" s="48" t="s">
        <v>360</v>
      </c>
      <c r="O30" s="48" t="s">
        <v>361</v>
      </c>
      <c r="P30" s="48" t="s">
        <v>319</v>
      </c>
      <c r="Q30" s="48" t="s">
        <v>324</v>
      </c>
      <c r="R30" s="48" t="s">
        <v>453</v>
      </c>
    </row>
    <row r="31" spans="1:18" x14ac:dyDescent="0.25">
      <c r="A31" t="s">
        <v>309</v>
      </c>
      <c r="B31" s="4" t="s">
        <v>284</v>
      </c>
      <c r="C31" s="4" t="s">
        <v>339</v>
      </c>
      <c r="D31" s="6" t="s">
        <v>246</v>
      </c>
      <c r="E31" t="s">
        <v>132</v>
      </c>
      <c r="F31" t="s">
        <v>133</v>
      </c>
      <c r="G31" s="73">
        <v>152</v>
      </c>
      <c r="H31" s="21">
        <v>0.17763000000000001</v>
      </c>
      <c r="I31" s="21">
        <v>0.16789000000000001</v>
      </c>
      <c r="J31" s="21"/>
      <c r="K31" s="21"/>
      <c r="L31" s="20" t="s">
        <v>309</v>
      </c>
      <c r="M31" s="75" t="s">
        <v>299</v>
      </c>
      <c r="N31" s="20" t="s">
        <v>261</v>
      </c>
      <c r="O31" s="20" t="s">
        <v>389</v>
      </c>
      <c r="P31" s="20" t="s">
        <v>464</v>
      </c>
      <c r="Q31" s="76">
        <v>7858</v>
      </c>
      <c r="R31" s="77">
        <v>0.42835299999999998</v>
      </c>
    </row>
    <row r="32" spans="1:18" x14ac:dyDescent="0.25">
      <c r="A32" t="s">
        <v>309</v>
      </c>
      <c r="B32" s="4" t="s">
        <v>284</v>
      </c>
      <c r="C32" s="4" t="s">
        <v>339</v>
      </c>
      <c r="D32" s="6" t="s">
        <v>246</v>
      </c>
      <c r="E32" t="s">
        <v>138</v>
      </c>
      <c r="F32" t="s">
        <v>139</v>
      </c>
      <c r="G32" s="73">
        <v>315</v>
      </c>
      <c r="H32" s="21">
        <v>0.26032</v>
      </c>
      <c r="I32" s="21">
        <v>0.25096000000000002</v>
      </c>
      <c r="J32" s="21"/>
      <c r="K32" s="21"/>
      <c r="L32" s="20" t="s">
        <v>309</v>
      </c>
      <c r="M32" s="75" t="s">
        <v>299</v>
      </c>
      <c r="N32" s="20" t="s">
        <v>261</v>
      </c>
      <c r="O32" s="20" t="s">
        <v>390</v>
      </c>
      <c r="P32" s="20" t="s">
        <v>464</v>
      </c>
      <c r="Q32" s="76">
        <v>13039</v>
      </c>
      <c r="R32" s="77">
        <v>0.256998</v>
      </c>
    </row>
    <row r="33" spans="1:18" x14ac:dyDescent="0.25">
      <c r="A33" t="s">
        <v>309</v>
      </c>
      <c r="B33" s="4" t="s">
        <v>284</v>
      </c>
      <c r="C33" s="4" t="s">
        <v>339</v>
      </c>
      <c r="D33" s="6" t="s">
        <v>246</v>
      </c>
      <c r="E33" t="s">
        <v>162</v>
      </c>
      <c r="F33" t="s">
        <v>163</v>
      </c>
      <c r="G33" s="73">
        <v>174</v>
      </c>
      <c r="H33" s="21">
        <v>0.48851</v>
      </c>
      <c r="I33" s="21">
        <v>0.52788999999999997</v>
      </c>
      <c r="J33" s="21"/>
      <c r="K33" s="21"/>
      <c r="L33" s="20" t="s">
        <v>309</v>
      </c>
      <c r="M33" s="75" t="s">
        <v>299</v>
      </c>
      <c r="N33" s="20" t="s">
        <v>261</v>
      </c>
      <c r="O33" s="20" t="s">
        <v>259</v>
      </c>
      <c r="P33" s="20" t="s">
        <v>464</v>
      </c>
      <c r="Q33" s="76">
        <v>6034</v>
      </c>
      <c r="R33" s="77">
        <v>4.3421000000000001E-2</v>
      </c>
    </row>
    <row r="34" spans="1:18" ht="15.75" thickBot="1" x14ac:dyDescent="0.3">
      <c r="A34" t="s">
        <v>309</v>
      </c>
      <c r="B34" s="4" t="s">
        <v>284</v>
      </c>
      <c r="C34" s="4" t="s">
        <v>339</v>
      </c>
      <c r="D34" s="6" t="s">
        <v>246</v>
      </c>
      <c r="E34" t="s">
        <v>187</v>
      </c>
      <c r="F34" t="s">
        <v>188</v>
      </c>
      <c r="G34" s="73">
        <v>272</v>
      </c>
      <c r="H34" s="21">
        <v>0.17279</v>
      </c>
      <c r="I34" s="21">
        <v>0.19164</v>
      </c>
      <c r="J34" s="21"/>
      <c r="K34" s="21"/>
      <c r="L34" s="49" t="s">
        <v>309</v>
      </c>
      <c r="M34" s="50" t="s">
        <v>299</v>
      </c>
      <c r="N34" s="49" t="s">
        <v>261</v>
      </c>
      <c r="O34" s="49" t="s">
        <v>260</v>
      </c>
      <c r="P34" s="49" t="s">
        <v>464</v>
      </c>
      <c r="Q34" s="69">
        <v>3513</v>
      </c>
      <c r="R34" s="61">
        <v>8.5400000000000007E-3</v>
      </c>
    </row>
    <row r="35" spans="1:18" x14ac:dyDescent="0.25">
      <c r="A35" t="s">
        <v>309</v>
      </c>
      <c r="B35" s="4" t="s">
        <v>284</v>
      </c>
      <c r="C35" s="4" t="s">
        <v>339</v>
      </c>
      <c r="D35" s="6" t="s">
        <v>246</v>
      </c>
      <c r="E35" t="s">
        <v>199</v>
      </c>
      <c r="F35" t="s">
        <v>239</v>
      </c>
      <c r="G35" s="73">
        <v>638</v>
      </c>
      <c r="H35" s="21">
        <v>8.4640000000000007E-2</v>
      </c>
      <c r="I35" s="21">
        <v>8.5860000000000006E-2</v>
      </c>
      <c r="J35" s="21"/>
      <c r="K35" s="21"/>
      <c r="L35" s="53" t="s">
        <v>309</v>
      </c>
      <c r="M35" s="54" t="s">
        <v>284</v>
      </c>
      <c r="N35" s="53" t="s">
        <v>261</v>
      </c>
      <c r="O35" s="53" t="s">
        <v>389</v>
      </c>
      <c r="P35" s="53" t="s">
        <v>464</v>
      </c>
      <c r="Q35" s="70">
        <v>7486</v>
      </c>
      <c r="R35" s="63">
        <v>0.43628099999999997</v>
      </c>
    </row>
    <row r="36" spans="1:18" x14ac:dyDescent="0.25">
      <c r="A36" t="s">
        <v>309</v>
      </c>
      <c r="B36" s="4" t="s">
        <v>284</v>
      </c>
      <c r="C36" s="4" t="s">
        <v>339</v>
      </c>
      <c r="D36" s="6" t="s">
        <v>246</v>
      </c>
      <c r="E36" t="s">
        <v>200</v>
      </c>
      <c r="F36" t="s">
        <v>240</v>
      </c>
      <c r="G36" s="73">
        <v>506</v>
      </c>
      <c r="H36" s="21">
        <v>0.18379000000000001</v>
      </c>
      <c r="I36" s="21">
        <v>0.16672000000000001</v>
      </c>
      <c r="J36" s="21"/>
      <c r="K36" s="21"/>
      <c r="L36" s="53" t="s">
        <v>309</v>
      </c>
      <c r="M36" s="54" t="s">
        <v>284</v>
      </c>
      <c r="N36" s="53" t="s">
        <v>261</v>
      </c>
      <c r="O36" s="53" t="s">
        <v>390</v>
      </c>
      <c r="P36" s="53" t="s">
        <v>464</v>
      </c>
      <c r="Q36" s="70">
        <v>12201</v>
      </c>
      <c r="R36" s="63">
        <v>0.26325700000000002</v>
      </c>
    </row>
    <row r="37" spans="1:18" x14ac:dyDescent="0.25">
      <c r="A37" t="s">
        <v>309</v>
      </c>
      <c r="B37" s="4" t="s">
        <v>284</v>
      </c>
      <c r="C37" s="4" t="s">
        <v>340</v>
      </c>
      <c r="D37" s="6" t="s">
        <v>341</v>
      </c>
      <c r="E37" s="35" t="s">
        <v>340</v>
      </c>
      <c r="F37" s="35" t="s">
        <v>341</v>
      </c>
      <c r="G37" s="72">
        <v>3599</v>
      </c>
      <c r="H37" s="67">
        <v>0.27701999999999999</v>
      </c>
      <c r="I37" s="67">
        <v>0.27965000000000001</v>
      </c>
      <c r="J37" s="21"/>
      <c r="K37" s="21"/>
      <c r="L37" s="53" t="s">
        <v>309</v>
      </c>
      <c r="M37" s="54" t="s">
        <v>284</v>
      </c>
      <c r="N37" s="53" t="s">
        <v>261</v>
      </c>
      <c r="O37" s="53" t="s">
        <v>259</v>
      </c>
      <c r="P37" s="53" t="s">
        <v>464</v>
      </c>
      <c r="Q37" s="70">
        <v>5618</v>
      </c>
      <c r="R37" s="63">
        <v>4.4499999999999998E-2</v>
      </c>
    </row>
    <row r="38" spans="1:18" x14ac:dyDescent="0.25">
      <c r="A38" t="s">
        <v>309</v>
      </c>
      <c r="B38" s="4" t="s">
        <v>284</v>
      </c>
      <c r="C38" s="4" t="s">
        <v>340</v>
      </c>
      <c r="D38" s="6" t="s">
        <v>341</v>
      </c>
      <c r="E38" t="s">
        <v>24</v>
      </c>
      <c r="F38" t="s">
        <v>25</v>
      </c>
      <c r="G38" s="73">
        <v>360</v>
      </c>
      <c r="H38" s="21">
        <v>0.38056000000000001</v>
      </c>
      <c r="I38" s="21">
        <v>0.35846</v>
      </c>
      <c r="J38" s="21"/>
      <c r="K38" s="21"/>
      <c r="L38" s="53" t="s">
        <v>309</v>
      </c>
      <c r="M38" s="54" t="s">
        <v>284</v>
      </c>
      <c r="N38" s="53" t="s">
        <v>261</v>
      </c>
      <c r="O38" s="53" t="s">
        <v>260</v>
      </c>
      <c r="P38" s="53" t="s">
        <v>464</v>
      </c>
      <c r="Q38" s="70">
        <v>3308</v>
      </c>
      <c r="R38" s="63">
        <v>8.7670000000000005E-3</v>
      </c>
    </row>
    <row r="39" spans="1:18" x14ac:dyDescent="0.25">
      <c r="A39" t="s">
        <v>309</v>
      </c>
      <c r="B39" s="4" t="s">
        <v>284</v>
      </c>
      <c r="C39" s="4" t="s">
        <v>340</v>
      </c>
      <c r="D39" s="6" t="s">
        <v>341</v>
      </c>
      <c r="E39" t="s">
        <v>36</v>
      </c>
      <c r="F39" t="s">
        <v>37</v>
      </c>
      <c r="G39" s="73">
        <v>370</v>
      </c>
      <c r="H39" s="21">
        <v>0.20541000000000001</v>
      </c>
      <c r="I39" s="21">
        <v>0.2069</v>
      </c>
      <c r="J39" s="21"/>
      <c r="K39" s="21"/>
      <c r="L39" s="53" t="s">
        <v>309</v>
      </c>
      <c r="M39" s="54" t="s">
        <v>311</v>
      </c>
      <c r="N39" s="53" t="s">
        <v>261</v>
      </c>
      <c r="O39" s="53" t="s">
        <v>389</v>
      </c>
      <c r="P39" s="53" t="s">
        <v>464</v>
      </c>
      <c r="Q39" s="70">
        <v>372</v>
      </c>
      <c r="R39" s="63">
        <v>0.26881699999999997</v>
      </c>
    </row>
    <row r="40" spans="1:18" x14ac:dyDescent="0.25">
      <c r="A40" t="s">
        <v>309</v>
      </c>
      <c r="B40" s="4" t="s">
        <v>284</v>
      </c>
      <c r="C40" s="4" t="s">
        <v>340</v>
      </c>
      <c r="D40" s="6" t="s">
        <v>341</v>
      </c>
      <c r="E40" t="s">
        <v>59</v>
      </c>
      <c r="F40" t="s">
        <v>60</v>
      </c>
      <c r="G40" s="73">
        <v>444</v>
      </c>
      <c r="H40" s="21">
        <v>0.2545</v>
      </c>
      <c r="I40" s="21">
        <v>0.30547999999999997</v>
      </c>
      <c r="J40" s="21"/>
      <c r="K40" s="21"/>
      <c r="L40" s="53" t="s">
        <v>309</v>
      </c>
      <c r="M40" s="54" t="s">
        <v>311</v>
      </c>
      <c r="N40" s="53" t="s">
        <v>261</v>
      </c>
      <c r="O40" s="53" t="s">
        <v>390</v>
      </c>
      <c r="P40" s="53" t="s">
        <v>464</v>
      </c>
      <c r="Q40" s="70">
        <v>838</v>
      </c>
      <c r="R40" s="63">
        <v>0.16587099999999999</v>
      </c>
    </row>
    <row r="41" spans="1:18" x14ac:dyDescent="0.25">
      <c r="A41" t="s">
        <v>309</v>
      </c>
      <c r="B41" s="4" t="s">
        <v>284</v>
      </c>
      <c r="C41" s="4" t="s">
        <v>340</v>
      </c>
      <c r="D41" s="6" t="s">
        <v>341</v>
      </c>
      <c r="E41" t="s">
        <v>63</v>
      </c>
      <c r="F41" t="s">
        <v>64</v>
      </c>
      <c r="G41" s="73">
        <v>154</v>
      </c>
      <c r="H41" s="21">
        <v>0.44156000000000001</v>
      </c>
      <c r="I41" s="21">
        <v>0.37036999999999998</v>
      </c>
      <c r="J41" s="21"/>
      <c r="K41" s="21"/>
      <c r="L41" s="53" t="s">
        <v>309</v>
      </c>
      <c r="M41" s="54" t="s">
        <v>311</v>
      </c>
      <c r="N41" s="53" t="s">
        <v>261</v>
      </c>
      <c r="O41" s="53" t="s">
        <v>259</v>
      </c>
      <c r="P41" s="53" t="s">
        <v>464</v>
      </c>
      <c r="Q41" s="70">
        <v>416</v>
      </c>
      <c r="R41" s="63">
        <v>2.8846E-2</v>
      </c>
    </row>
    <row r="42" spans="1:18" ht="15.75" thickBot="1" x14ac:dyDescent="0.3">
      <c r="A42" t="s">
        <v>309</v>
      </c>
      <c r="B42" s="4" t="s">
        <v>284</v>
      </c>
      <c r="C42" s="4" t="s">
        <v>340</v>
      </c>
      <c r="D42" s="6" t="s">
        <v>341</v>
      </c>
      <c r="E42" t="s">
        <v>86</v>
      </c>
      <c r="F42" t="s">
        <v>87</v>
      </c>
      <c r="G42" s="73">
        <v>138</v>
      </c>
      <c r="H42" s="21">
        <v>0.18840999999999999</v>
      </c>
      <c r="I42" s="21">
        <v>0.24054</v>
      </c>
      <c r="J42" s="21"/>
      <c r="K42" s="21"/>
      <c r="L42" s="56" t="s">
        <v>309</v>
      </c>
      <c r="M42" s="57" t="s">
        <v>311</v>
      </c>
      <c r="N42" s="56" t="s">
        <v>261</v>
      </c>
      <c r="O42" s="56" t="s">
        <v>260</v>
      </c>
      <c r="P42" s="56" t="s">
        <v>464</v>
      </c>
      <c r="Q42" s="71">
        <v>205</v>
      </c>
      <c r="R42" s="65">
        <v>4.8780000000000004E-3</v>
      </c>
    </row>
    <row r="43" spans="1:18" x14ac:dyDescent="0.25">
      <c r="A43" t="s">
        <v>309</v>
      </c>
      <c r="B43" s="4" t="s">
        <v>284</v>
      </c>
      <c r="C43" s="4" t="s">
        <v>340</v>
      </c>
      <c r="D43" s="6" t="s">
        <v>341</v>
      </c>
      <c r="E43" t="s">
        <v>116</v>
      </c>
      <c r="F43" t="s">
        <v>117</v>
      </c>
      <c r="G43" s="73">
        <v>626</v>
      </c>
      <c r="H43" s="21">
        <v>0.31789000000000001</v>
      </c>
      <c r="I43" s="21">
        <v>0.29864000000000002</v>
      </c>
      <c r="J43" s="21"/>
      <c r="K43" s="21"/>
      <c r="M43" s="4"/>
      <c r="Q43" s="21"/>
    </row>
    <row r="44" spans="1:18" x14ac:dyDescent="0.25">
      <c r="A44" t="s">
        <v>309</v>
      </c>
      <c r="B44" s="4" t="s">
        <v>284</v>
      </c>
      <c r="C44" s="4" t="s">
        <v>340</v>
      </c>
      <c r="D44" s="6" t="s">
        <v>341</v>
      </c>
      <c r="E44" t="s">
        <v>118</v>
      </c>
      <c r="F44" t="s">
        <v>119</v>
      </c>
      <c r="G44" s="73">
        <v>165</v>
      </c>
      <c r="H44" s="21">
        <v>0.24848000000000001</v>
      </c>
      <c r="I44" s="21">
        <v>0.22284999999999999</v>
      </c>
      <c r="J44" s="21"/>
      <c r="K44" s="21"/>
      <c r="M44" s="4"/>
      <c r="Q44" s="73"/>
      <c r="R44" s="21"/>
    </row>
    <row r="45" spans="1:18" x14ac:dyDescent="0.25">
      <c r="A45" t="s">
        <v>309</v>
      </c>
      <c r="B45" s="4" t="s">
        <v>284</v>
      </c>
      <c r="C45" s="4" t="s">
        <v>340</v>
      </c>
      <c r="D45" s="6" t="s">
        <v>341</v>
      </c>
      <c r="E45" t="s">
        <v>120</v>
      </c>
      <c r="F45" t="s">
        <v>121</v>
      </c>
      <c r="G45" s="73">
        <v>333</v>
      </c>
      <c r="H45" s="21">
        <v>0.20419999999999999</v>
      </c>
      <c r="I45" s="21">
        <v>0.20207</v>
      </c>
      <c r="J45" s="21"/>
      <c r="K45" s="21"/>
      <c r="M45" s="4"/>
      <c r="Q45" s="73"/>
      <c r="R45" s="21"/>
    </row>
    <row r="46" spans="1:18" ht="30.75" thickBot="1" x14ac:dyDescent="0.3">
      <c r="A46" t="s">
        <v>309</v>
      </c>
      <c r="B46" s="4" t="s">
        <v>284</v>
      </c>
      <c r="C46" s="4" t="s">
        <v>340</v>
      </c>
      <c r="D46" s="6" t="s">
        <v>341</v>
      </c>
      <c r="E46" t="s">
        <v>130</v>
      </c>
      <c r="F46" t="s">
        <v>131</v>
      </c>
      <c r="G46" s="73">
        <v>293</v>
      </c>
      <c r="H46" s="21">
        <v>0.35154000000000002</v>
      </c>
      <c r="I46" s="21">
        <v>0.33018999999999998</v>
      </c>
      <c r="J46" s="21"/>
      <c r="K46" s="21"/>
      <c r="L46" s="48" t="s">
        <v>880</v>
      </c>
      <c r="M46" s="48" t="s">
        <v>304</v>
      </c>
      <c r="N46" s="48" t="s">
        <v>360</v>
      </c>
      <c r="O46" s="48" t="s">
        <v>319</v>
      </c>
      <c r="P46" s="48" t="s">
        <v>473</v>
      </c>
      <c r="Q46" s="48" t="s">
        <v>324</v>
      </c>
      <c r="R46" s="48" t="s">
        <v>453</v>
      </c>
    </row>
    <row r="47" spans="1:18" x14ac:dyDescent="0.25">
      <c r="A47" t="s">
        <v>309</v>
      </c>
      <c r="B47" s="4" t="s">
        <v>284</v>
      </c>
      <c r="C47" s="4" t="s">
        <v>340</v>
      </c>
      <c r="D47" s="6" t="s">
        <v>341</v>
      </c>
      <c r="E47" t="s">
        <v>179</v>
      </c>
      <c r="F47" t="s">
        <v>233</v>
      </c>
      <c r="G47" s="73">
        <v>172</v>
      </c>
      <c r="H47" s="21">
        <v>0.38372000000000001</v>
      </c>
      <c r="I47" s="21">
        <v>0.36231000000000002</v>
      </c>
      <c r="J47" s="21"/>
      <c r="K47" s="21"/>
      <c r="L47" s="20" t="s">
        <v>309</v>
      </c>
      <c r="M47" s="75" t="s">
        <v>299</v>
      </c>
      <c r="N47" s="20" t="s">
        <v>261</v>
      </c>
      <c r="O47" s="20" t="s">
        <v>463</v>
      </c>
      <c r="P47" s="20" t="s">
        <v>432</v>
      </c>
      <c r="Q47" s="76">
        <v>7881</v>
      </c>
      <c r="R47" s="77">
        <v>0.259104</v>
      </c>
    </row>
    <row r="48" spans="1:18" x14ac:dyDescent="0.25">
      <c r="A48" t="s">
        <v>309</v>
      </c>
      <c r="B48" s="4" t="s">
        <v>284</v>
      </c>
      <c r="C48" s="4" t="s">
        <v>340</v>
      </c>
      <c r="D48" s="6" t="s">
        <v>341</v>
      </c>
      <c r="E48" t="s">
        <v>180</v>
      </c>
      <c r="F48" t="s">
        <v>234</v>
      </c>
      <c r="G48" s="73">
        <v>146</v>
      </c>
      <c r="H48" s="21">
        <v>4.1099999999999998E-2</v>
      </c>
      <c r="I48" s="21">
        <v>4.4429999999999997E-2</v>
      </c>
      <c r="J48" s="21"/>
      <c r="K48" s="21"/>
      <c r="L48" s="20" t="s">
        <v>309</v>
      </c>
      <c r="M48" s="75" t="s">
        <v>299</v>
      </c>
      <c r="N48" s="20" t="s">
        <v>261</v>
      </c>
      <c r="O48" s="20" t="s">
        <v>463</v>
      </c>
      <c r="P48" s="20" t="s">
        <v>433</v>
      </c>
      <c r="Q48" s="76">
        <v>13399</v>
      </c>
      <c r="R48" s="77">
        <v>0.18217800000000001</v>
      </c>
    </row>
    <row r="49" spans="1:19" x14ac:dyDescent="0.25">
      <c r="A49" t="s">
        <v>309</v>
      </c>
      <c r="B49" s="4" t="s">
        <v>284</v>
      </c>
      <c r="C49" s="4" t="s">
        <v>340</v>
      </c>
      <c r="D49" s="6" t="s">
        <v>341</v>
      </c>
      <c r="E49" t="s">
        <v>211</v>
      </c>
      <c r="F49" t="s">
        <v>212</v>
      </c>
      <c r="G49" s="73">
        <v>204</v>
      </c>
      <c r="H49" s="21">
        <v>0.29411999999999999</v>
      </c>
      <c r="I49" s="21">
        <v>0.3236</v>
      </c>
      <c r="J49" s="21"/>
      <c r="K49" s="21"/>
      <c r="L49" s="20" t="s">
        <v>309</v>
      </c>
      <c r="M49" s="75" t="s">
        <v>299</v>
      </c>
      <c r="N49" s="20" t="s">
        <v>261</v>
      </c>
      <c r="O49" s="20" t="s">
        <v>463</v>
      </c>
      <c r="P49" s="20" t="s">
        <v>434</v>
      </c>
      <c r="Q49" s="76">
        <v>4846</v>
      </c>
      <c r="R49" s="77">
        <v>0.180561</v>
      </c>
    </row>
    <row r="50" spans="1:19" ht="15.75" thickBot="1" x14ac:dyDescent="0.3">
      <c r="A50" t="s">
        <v>309</v>
      </c>
      <c r="B50" s="4" t="s">
        <v>284</v>
      </c>
      <c r="C50" s="4" t="s">
        <v>340</v>
      </c>
      <c r="D50" s="6" t="s">
        <v>341</v>
      </c>
      <c r="E50" t="s">
        <v>213</v>
      </c>
      <c r="F50" t="s">
        <v>214</v>
      </c>
      <c r="G50" s="73">
        <v>194</v>
      </c>
      <c r="H50" s="21">
        <v>0.17526</v>
      </c>
      <c r="I50" s="21">
        <v>0.22286</v>
      </c>
      <c r="J50" s="21"/>
      <c r="K50" s="21"/>
      <c r="L50" s="49" t="s">
        <v>309</v>
      </c>
      <c r="M50" s="50" t="s">
        <v>299</v>
      </c>
      <c r="N50" s="49" t="s">
        <v>261</v>
      </c>
      <c r="O50" s="49" t="s">
        <v>463</v>
      </c>
      <c r="P50" s="49" t="s">
        <v>474</v>
      </c>
      <c r="Q50" s="69">
        <v>1240</v>
      </c>
      <c r="R50" s="87" t="s">
        <v>430</v>
      </c>
    </row>
    <row r="51" spans="1:19" x14ac:dyDescent="0.25">
      <c r="A51" t="s">
        <v>309</v>
      </c>
      <c r="B51" s="4" t="s">
        <v>284</v>
      </c>
      <c r="C51" s="4" t="s">
        <v>342</v>
      </c>
      <c r="D51" s="6" t="s">
        <v>250</v>
      </c>
      <c r="E51" s="35" t="s">
        <v>342</v>
      </c>
      <c r="F51" s="35" t="s">
        <v>250</v>
      </c>
      <c r="G51" s="72">
        <v>1272</v>
      </c>
      <c r="H51" s="67">
        <v>0.23821000000000001</v>
      </c>
      <c r="I51" s="67">
        <v>0.23007</v>
      </c>
      <c r="J51" s="21"/>
      <c r="K51" s="21"/>
      <c r="L51" s="53" t="s">
        <v>309</v>
      </c>
      <c r="M51" s="54" t="s">
        <v>284</v>
      </c>
      <c r="N51" s="53" t="s">
        <v>261</v>
      </c>
      <c r="O51" s="53" t="s">
        <v>463</v>
      </c>
      <c r="P51" s="53" t="s">
        <v>432</v>
      </c>
      <c r="Q51" s="70">
        <v>7420</v>
      </c>
      <c r="R51" s="63">
        <v>0.26455499999999998</v>
      </c>
    </row>
    <row r="52" spans="1:19" x14ac:dyDescent="0.25">
      <c r="A52" t="s">
        <v>309</v>
      </c>
      <c r="B52" s="4" t="s">
        <v>284</v>
      </c>
      <c r="C52" s="4" t="s">
        <v>342</v>
      </c>
      <c r="D52" s="6" t="s">
        <v>250</v>
      </c>
      <c r="E52" t="s">
        <v>28</v>
      </c>
      <c r="F52" t="s">
        <v>29</v>
      </c>
      <c r="G52" s="73">
        <v>293</v>
      </c>
      <c r="H52" s="21">
        <v>0.21843000000000001</v>
      </c>
      <c r="I52" s="21">
        <v>0.20238</v>
      </c>
      <c r="J52" s="21"/>
      <c r="K52" s="21"/>
      <c r="L52" s="53" t="s">
        <v>309</v>
      </c>
      <c r="M52" s="54" t="s">
        <v>284</v>
      </c>
      <c r="N52" s="53" t="s">
        <v>261</v>
      </c>
      <c r="O52" s="53" t="s">
        <v>463</v>
      </c>
      <c r="P52" s="53" t="s">
        <v>433</v>
      </c>
      <c r="Q52" s="70">
        <v>12629</v>
      </c>
      <c r="R52" s="63">
        <v>0.187109</v>
      </c>
    </row>
    <row r="53" spans="1:19" x14ac:dyDescent="0.25">
      <c r="A53" t="s">
        <v>309</v>
      </c>
      <c r="B53" s="4" t="s">
        <v>284</v>
      </c>
      <c r="C53" s="4" t="s">
        <v>342</v>
      </c>
      <c r="D53" s="6" t="s">
        <v>250</v>
      </c>
      <c r="E53" t="s">
        <v>106</v>
      </c>
      <c r="F53" t="s">
        <v>107</v>
      </c>
      <c r="G53" s="73">
        <v>616</v>
      </c>
      <c r="H53" s="21">
        <v>0.26135999999999998</v>
      </c>
      <c r="I53" s="21">
        <v>0.24268000000000001</v>
      </c>
      <c r="J53" s="21"/>
      <c r="K53" s="21"/>
      <c r="L53" s="53" t="s">
        <v>309</v>
      </c>
      <c r="M53" s="54" t="s">
        <v>284</v>
      </c>
      <c r="N53" s="53" t="s">
        <v>261</v>
      </c>
      <c r="O53" s="53" t="s">
        <v>463</v>
      </c>
      <c r="P53" s="53" t="s">
        <v>434</v>
      </c>
      <c r="Q53" s="70">
        <v>4546</v>
      </c>
      <c r="R53" s="63">
        <v>0.187857</v>
      </c>
    </row>
    <row r="54" spans="1:19" x14ac:dyDescent="0.25">
      <c r="A54" t="s">
        <v>309</v>
      </c>
      <c r="B54" s="4" t="s">
        <v>284</v>
      </c>
      <c r="C54" s="4" t="s">
        <v>342</v>
      </c>
      <c r="D54" s="6" t="s">
        <v>250</v>
      </c>
      <c r="E54" t="s">
        <v>174</v>
      </c>
      <c r="F54" t="s">
        <v>175</v>
      </c>
      <c r="G54" s="73">
        <v>129</v>
      </c>
      <c r="H54" s="21">
        <v>0.14729</v>
      </c>
      <c r="I54" s="21">
        <v>0.17543</v>
      </c>
      <c r="J54" s="21"/>
      <c r="K54" s="21"/>
      <c r="L54" s="53" t="s">
        <v>309</v>
      </c>
      <c r="M54" s="54" t="s">
        <v>284</v>
      </c>
      <c r="N54" s="53" t="s">
        <v>261</v>
      </c>
      <c r="O54" s="53" t="s">
        <v>463</v>
      </c>
      <c r="P54" s="53" t="s">
        <v>474</v>
      </c>
      <c r="Q54" s="70">
        <v>1119</v>
      </c>
      <c r="R54" s="132" t="s">
        <v>430</v>
      </c>
    </row>
    <row r="55" spans="1:19" x14ac:dyDescent="0.25">
      <c r="A55" t="s">
        <v>309</v>
      </c>
      <c r="B55" s="4" t="s">
        <v>284</v>
      </c>
      <c r="C55" s="4" t="s">
        <v>342</v>
      </c>
      <c r="D55" s="6" t="s">
        <v>250</v>
      </c>
      <c r="E55" t="s">
        <v>221</v>
      </c>
      <c r="F55" t="s">
        <v>222</v>
      </c>
      <c r="G55" s="73">
        <v>234</v>
      </c>
      <c r="H55" s="21">
        <v>0.25213999999999998</v>
      </c>
      <c r="I55" s="21">
        <v>0.25763000000000003</v>
      </c>
      <c r="J55" s="21"/>
      <c r="K55" s="21"/>
      <c r="L55" s="53" t="s">
        <v>309</v>
      </c>
      <c r="M55" s="54" t="s">
        <v>311</v>
      </c>
      <c r="N55" s="53" t="s">
        <v>261</v>
      </c>
      <c r="O55" s="53" t="s">
        <v>463</v>
      </c>
      <c r="P55" s="53" t="s">
        <v>432</v>
      </c>
      <c r="Q55" s="70">
        <v>461</v>
      </c>
      <c r="R55" s="63">
        <v>0.17136699999999999</v>
      </c>
    </row>
    <row r="56" spans="1:19" x14ac:dyDescent="0.25">
      <c r="A56" t="s">
        <v>309</v>
      </c>
      <c r="B56" s="4" t="s">
        <v>284</v>
      </c>
      <c r="C56" s="4" t="s">
        <v>343</v>
      </c>
      <c r="D56" s="6" t="s">
        <v>273</v>
      </c>
      <c r="E56" s="35" t="s">
        <v>343</v>
      </c>
      <c r="F56" s="35" t="s">
        <v>273</v>
      </c>
      <c r="G56" s="72">
        <v>703</v>
      </c>
      <c r="H56" s="67">
        <v>0.28306999999999999</v>
      </c>
      <c r="I56" s="67">
        <v>0.28560999999999998</v>
      </c>
      <c r="J56" s="21"/>
      <c r="K56" s="21"/>
      <c r="L56" s="53" t="s">
        <v>309</v>
      </c>
      <c r="M56" s="54" t="s">
        <v>311</v>
      </c>
      <c r="N56" s="53" t="s">
        <v>261</v>
      </c>
      <c r="O56" s="53" t="s">
        <v>463</v>
      </c>
      <c r="P56" s="53" t="s">
        <v>433</v>
      </c>
      <c r="Q56" s="70">
        <v>770</v>
      </c>
      <c r="R56" s="63">
        <v>0.101299</v>
      </c>
    </row>
    <row r="57" spans="1:19" x14ac:dyDescent="0.25">
      <c r="A57" t="s">
        <v>309</v>
      </c>
      <c r="B57" s="4" t="s">
        <v>284</v>
      </c>
      <c r="C57" s="4" t="s">
        <v>343</v>
      </c>
      <c r="D57" s="6" t="s">
        <v>273</v>
      </c>
      <c r="E57" t="s">
        <v>81</v>
      </c>
      <c r="F57" t="s">
        <v>82</v>
      </c>
      <c r="G57" s="73">
        <v>219</v>
      </c>
      <c r="H57" s="21">
        <v>0.46575</v>
      </c>
      <c r="I57" s="21">
        <v>0.43182999999999999</v>
      </c>
      <c r="J57" s="21"/>
      <c r="K57" s="21"/>
      <c r="L57" s="53" t="s">
        <v>309</v>
      </c>
      <c r="M57" s="54" t="s">
        <v>311</v>
      </c>
      <c r="N57" s="53" t="s">
        <v>261</v>
      </c>
      <c r="O57" s="53" t="s">
        <v>463</v>
      </c>
      <c r="P57" s="53" t="s">
        <v>434</v>
      </c>
      <c r="Q57" s="70">
        <v>300</v>
      </c>
      <c r="R57" s="63">
        <v>7.0000000000000007E-2</v>
      </c>
    </row>
    <row r="58" spans="1:19" ht="15.75" thickBot="1" x14ac:dyDescent="0.3">
      <c r="A58" t="s">
        <v>309</v>
      </c>
      <c r="B58" s="4" t="s">
        <v>284</v>
      </c>
      <c r="C58" s="4" t="s">
        <v>343</v>
      </c>
      <c r="D58" s="6" t="s">
        <v>273</v>
      </c>
      <c r="E58" t="s">
        <v>134</v>
      </c>
      <c r="F58" t="s">
        <v>135</v>
      </c>
      <c r="G58" s="73">
        <v>134</v>
      </c>
      <c r="H58" s="21">
        <v>0.25373000000000001</v>
      </c>
      <c r="I58" s="21">
        <v>0.29115999999999997</v>
      </c>
      <c r="J58" s="21"/>
      <c r="K58" s="21"/>
      <c r="L58" s="56" t="s">
        <v>309</v>
      </c>
      <c r="M58" s="57" t="s">
        <v>311</v>
      </c>
      <c r="N58" s="56" t="s">
        <v>261</v>
      </c>
      <c r="O58" s="56" t="s">
        <v>463</v>
      </c>
      <c r="P58" s="56" t="s">
        <v>474</v>
      </c>
      <c r="Q58" s="71">
        <v>121</v>
      </c>
      <c r="R58" s="96" t="s">
        <v>430</v>
      </c>
    </row>
    <row r="59" spans="1:19" x14ac:dyDescent="0.25">
      <c r="A59" t="s">
        <v>309</v>
      </c>
      <c r="B59" s="4" t="s">
        <v>284</v>
      </c>
      <c r="C59" s="4" t="s">
        <v>343</v>
      </c>
      <c r="D59" s="6" t="s">
        <v>273</v>
      </c>
      <c r="E59" t="s">
        <v>225</v>
      </c>
      <c r="F59" t="s">
        <v>226</v>
      </c>
      <c r="G59" s="73">
        <v>350</v>
      </c>
      <c r="H59" s="21">
        <v>0.18</v>
      </c>
      <c r="I59" s="21">
        <v>0.18326000000000001</v>
      </c>
      <c r="J59" s="21"/>
      <c r="K59" s="21"/>
    </row>
    <row r="60" spans="1:19" x14ac:dyDescent="0.25">
      <c r="A60" t="s">
        <v>309</v>
      </c>
      <c r="B60" s="4" t="s">
        <v>284</v>
      </c>
      <c r="C60" s="4" t="s">
        <v>344</v>
      </c>
      <c r="D60" s="6" t="s">
        <v>244</v>
      </c>
      <c r="E60" s="35" t="s">
        <v>344</v>
      </c>
      <c r="F60" s="35" t="s">
        <v>244</v>
      </c>
      <c r="G60" s="72">
        <v>973</v>
      </c>
      <c r="H60" s="67">
        <v>0.15004999999999999</v>
      </c>
      <c r="I60" s="67">
        <v>0.15670999999999999</v>
      </c>
      <c r="J60" s="21"/>
      <c r="K60" s="21"/>
    </row>
    <row r="61" spans="1:19" x14ac:dyDescent="0.25">
      <c r="A61" t="s">
        <v>309</v>
      </c>
      <c r="B61" s="4" t="s">
        <v>284</v>
      </c>
      <c r="C61" s="4" t="s">
        <v>344</v>
      </c>
      <c r="D61" s="6" t="s">
        <v>244</v>
      </c>
      <c r="E61" t="s">
        <v>47</v>
      </c>
      <c r="F61" t="s">
        <v>48</v>
      </c>
      <c r="G61" s="73">
        <v>165</v>
      </c>
      <c r="H61" s="21">
        <v>0.21818000000000001</v>
      </c>
      <c r="I61" s="21">
        <v>0.24345</v>
      </c>
      <c r="J61" s="21"/>
      <c r="K61" s="21"/>
    </row>
    <row r="62" spans="1:19" ht="30.75" thickBot="1" x14ac:dyDescent="0.3">
      <c r="A62" t="s">
        <v>309</v>
      </c>
      <c r="B62" s="4" t="s">
        <v>284</v>
      </c>
      <c r="C62" s="4" t="s">
        <v>344</v>
      </c>
      <c r="D62" s="6" t="s">
        <v>244</v>
      </c>
      <c r="E62" t="s">
        <v>55</v>
      </c>
      <c r="F62" t="s">
        <v>56</v>
      </c>
      <c r="G62" s="73">
        <v>357</v>
      </c>
      <c r="H62" s="21">
        <v>7.0029999999999995E-2</v>
      </c>
      <c r="I62" s="21">
        <v>7.979E-2</v>
      </c>
      <c r="J62" s="21"/>
      <c r="K62" s="21"/>
      <c r="L62" s="48" t="s">
        <v>880</v>
      </c>
      <c r="M62" s="48" t="s">
        <v>304</v>
      </c>
      <c r="N62" s="48" t="s">
        <v>360</v>
      </c>
      <c r="O62" s="48" t="s">
        <v>319</v>
      </c>
      <c r="P62" s="48" t="s">
        <v>473</v>
      </c>
      <c r="Q62" s="48" t="s">
        <v>361</v>
      </c>
      <c r="R62" s="48" t="s">
        <v>324</v>
      </c>
      <c r="S62" s="48" t="s">
        <v>453</v>
      </c>
    </row>
    <row r="63" spans="1:19" x14ac:dyDescent="0.25">
      <c r="A63" t="s">
        <v>309</v>
      </c>
      <c r="B63" s="4" t="s">
        <v>284</v>
      </c>
      <c r="C63" s="4" t="s">
        <v>344</v>
      </c>
      <c r="D63" s="6" t="s">
        <v>244</v>
      </c>
      <c r="E63" t="s">
        <v>104</v>
      </c>
      <c r="F63" t="s">
        <v>105</v>
      </c>
      <c r="G63" s="73">
        <v>232</v>
      </c>
      <c r="H63" s="21">
        <v>0.22844999999999999</v>
      </c>
      <c r="I63" s="21">
        <v>0.22245999999999999</v>
      </c>
      <c r="J63" s="21"/>
      <c r="K63" s="21"/>
      <c r="L63" s="53" t="s">
        <v>309</v>
      </c>
      <c r="M63" s="54" t="s">
        <v>284</v>
      </c>
      <c r="N63" s="53" t="s">
        <v>261</v>
      </c>
      <c r="O63" s="53" t="s">
        <v>463</v>
      </c>
      <c r="P63" s="53" t="s">
        <v>432</v>
      </c>
      <c r="Q63" s="53" t="s">
        <v>389</v>
      </c>
      <c r="R63" s="70">
        <v>1851</v>
      </c>
      <c r="S63" s="63">
        <v>0.50080999999999998</v>
      </c>
    </row>
    <row r="64" spans="1:19" x14ac:dyDescent="0.25">
      <c r="A64" t="s">
        <v>309</v>
      </c>
      <c r="B64" s="4" t="s">
        <v>284</v>
      </c>
      <c r="C64" s="4" t="s">
        <v>344</v>
      </c>
      <c r="D64" s="6" t="s">
        <v>244</v>
      </c>
      <c r="E64" t="s">
        <v>108</v>
      </c>
      <c r="F64" t="s">
        <v>109</v>
      </c>
      <c r="G64" s="73">
        <v>219</v>
      </c>
      <c r="H64" s="21">
        <v>0.14612</v>
      </c>
      <c r="I64" s="21">
        <v>0.13780000000000001</v>
      </c>
      <c r="J64" s="21"/>
      <c r="K64" s="21"/>
      <c r="L64" s="53" t="s">
        <v>309</v>
      </c>
      <c r="M64" s="54" t="s">
        <v>284</v>
      </c>
      <c r="N64" s="53" t="s">
        <v>261</v>
      </c>
      <c r="O64" s="53" t="s">
        <v>463</v>
      </c>
      <c r="P64" s="53" t="s">
        <v>432</v>
      </c>
      <c r="Q64" s="53" t="s">
        <v>390</v>
      </c>
      <c r="R64" s="70">
        <v>3446</v>
      </c>
      <c r="S64" s="63">
        <v>0.28003499999999998</v>
      </c>
    </row>
    <row r="65" spans="1:19" x14ac:dyDescent="0.25">
      <c r="A65" t="s">
        <v>309</v>
      </c>
      <c r="B65" s="4" t="s">
        <v>284</v>
      </c>
      <c r="C65" s="4" t="s">
        <v>345</v>
      </c>
      <c r="D65" s="6" t="s">
        <v>243</v>
      </c>
      <c r="E65" s="35" t="s">
        <v>345</v>
      </c>
      <c r="F65" s="35" t="s">
        <v>243</v>
      </c>
      <c r="G65" s="72">
        <v>865</v>
      </c>
      <c r="H65" s="67">
        <v>0.21156</v>
      </c>
      <c r="I65" s="67">
        <v>0.24474000000000001</v>
      </c>
      <c r="J65" s="21"/>
      <c r="K65" s="21"/>
      <c r="L65" s="53" t="s">
        <v>309</v>
      </c>
      <c r="M65" s="54" t="s">
        <v>284</v>
      </c>
      <c r="N65" s="53" t="s">
        <v>261</v>
      </c>
      <c r="O65" s="53" t="s">
        <v>463</v>
      </c>
      <c r="P65" s="53" t="s">
        <v>432</v>
      </c>
      <c r="Q65" s="53" t="s">
        <v>259</v>
      </c>
      <c r="R65" s="70">
        <v>1429</v>
      </c>
      <c r="S65" s="63">
        <v>4.6885999999999997E-2</v>
      </c>
    </row>
    <row r="66" spans="1:19" x14ac:dyDescent="0.25">
      <c r="A66" t="s">
        <v>309</v>
      </c>
      <c r="B66" s="4" t="s">
        <v>284</v>
      </c>
      <c r="C66" s="4" t="s">
        <v>345</v>
      </c>
      <c r="D66" s="6" t="s">
        <v>243</v>
      </c>
      <c r="E66" t="s">
        <v>26</v>
      </c>
      <c r="F66" t="s">
        <v>27</v>
      </c>
      <c r="G66" s="73">
        <v>178</v>
      </c>
      <c r="H66" s="21">
        <v>0.27528000000000002</v>
      </c>
      <c r="I66" s="21">
        <v>0.38101000000000002</v>
      </c>
      <c r="J66" s="21"/>
      <c r="K66" s="21"/>
      <c r="L66" s="53" t="s">
        <v>309</v>
      </c>
      <c r="M66" s="54" t="s">
        <v>284</v>
      </c>
      <c r="N66" s="53" t="s">
        <v>261</v>
      </c>
      <c r="O66" s="53" t="s">
        <v>463</v>
      </c>
      <c r="P66" s="53" t="s">
        <v>432</v>
      </c>
      <c r="Q66" s="70" t="s">
        <v>260</v>
      </c>
      <c r="R66" s="70">
        <v>694</v>
      </c>
      <c r="S66" s="63">
        <v>5.764E-3</v>
      </c>
    </row>
    <row r="67" spans="1:19" x14ac:dyDescent="0.25">
      <c r="A67" t="s">
        <v>309</v>
      </c>
      <c r="B67" s="4" t="s">
        <v>284</v>
      </c>
      <c r="C67" s="4" t="s">
        <v>345</v>
      </c>
      <c r="D67" s="6" t="s">
        <v>243</v>
      </c>
      <c r="E67" t="s">
        <v>57</v>
      </c>
      <c r="F67" t="s">
        <v>58</v>
      </c>
      <c r="G67" s="73">
        <v>243</v>
      </c>
      <c r="H67" s="21">
        <v>0.19342000000000001</v>
      </c>
      <c r="I67" s="21">
        <v>0.21027000000000001</v>
      </c>
      <c r="J67" s="21"/>
      <c r="K67" s="21"/>
      <c r="L67" s="53" t="s">
        <v>309</v>
      </c>
      <c r="M67" s="54" t="s">
        <v>284</v>
      </c>
      <c r="N67" s="53" t="s">
        <v>261</v>
      </c>
      <c r="O67" s="53" t="s">
        <v>463</v>
      </c>
      <c r="P67" s="53" t="s">
        <v>433</v>
      </c>
      <c r="Q67" s="53" t="s">
        <v>389</v>
      </c>
      <c r="R67" s="70">
        <v>3185</v>
      </c>
      <c r="S67" s="63">
        <v>0.39372099999999999</v>
      </c>
    </row>
    <row r="68" spans="1:19" x14ac:dyDescent="0.25">
      <c r="A68" t="s">
        <v>309</v>
      </c>
      <c r="B68" s="4" t="s">
        <v>284</v>
      </c>
      <c r="C68" s="4" t="s">
        <v>345</v>
      </c>
      <c r="D68" s="6" t="s">
        <v>243</v>
      </c>
      <c r="E68" t="s">
        <v>94</v>
      </c>
      <c r="F68" t="s">
        <v>95</v>
      </c>
      <c r="G68" s="73">
        <v>221</v>
      </c>
      <c r="H68" s="21">
        <v>0.14480000000000001</v>
      </c>
      <c r="I68" s="21">
        <v>0.16800000000000001</v>
      </c>
      <c r="J68" s="21"/>
      <c r="K68" s="21"/>
      <c r="L68" s="53" t="s">
        <v>309</v>
      </c>
      <c r="M68" s="54" t="s">
        <v>284</v>
      </c>
      <c r="N68" s="53" t="s">
        <v>261</v>
      </c>
      <c r="O68" s="53" t="s">
        <v>463</v>
      </c>
      <c r="P68" s="53" t="s">
        <v>433</v>
      </c>
      <c r="Q68" s="53" t="s">
        <v>390</v>
      </c>
      <c r="R68" s="70">
        <v>4652</v>
      </c>
      <c r="S68" s="63">
        <v>0.21259700000000001</v>
      </c>
    </row>
    <row r="69" spans="1:19" x14ac:dyDescent="0.25">
      <c r="A69" t="s">
        <v>309</v>
      </c>
      <c r="B69" s="4" t="s">
        <v>284</v>
      </c>
      <c r="C69" s="4" t="s">
        <v>345</v>
      </c>
      <c r="D69" s="6" t="s">
        <v>243</v>
      </c>
      <c r="E69" t="s">
        <v>201</v>
      </c>
      <c r="F69" t="s">
        <v>241</v>
      </c>
      <c r="G69" s="73">
        <v>223</v>
      </c>
      <c r="H69" s="21">
        <v>0.24664</v>
      </c>
      <c r="I69" s="21">
        <v>0.26812000000000002</v>
      </c>
      <c r="J69" s="21"/>
      <c r="K69" s="21"/>
      <c r="L69" s="53" t="s">
        <v>309</v>
      </c>
      <c r="M69" s="54" t="s">
        <v>284</v>
      </c>
      <c r="N69" s="53" t="s">
        <v>261</v>
      </c>
      <c r="O69" s="53" t="s">
        <v>463</v>
      </c>
      <c r="P69" s="53" t="s">
        <v>433</v>
      </c>
      <c r="Q69" s="70" t="s">
        <v>259</v>
      </c>
      <c r="R69" s="70">
        <v>2845</v>
      </c>
      <c r="S69" s="63">
        <v>3.6554999999999997E-2</v>
      </c>
    </row>
    <row r="70" spans="1:19" x14ac:dyDescent="0.25">
      <c r="A70" t="s">
        <v>309</v>
      </c>
      <c r="B70" s="4" t="s">
        <v>284</v>
      </c>
      <c r="C70" s="4" t="s">
        <v>346</v>
      </c>
      <c r="D70" s="6" t="s">
        <v>247</v>
      </c>
      <c r="E70" s="35" t="s">
        <v>346</v>
      </c>
      <c r="F70" s="35" t="s">
        <v>247</v>
      </c>
      <c r="G70" s="72">
        <v>688</v>
      </c>
      <c r="H70" s="67">
        <v>0.37935999999999998</v>
      </c>
      <c r="I70" s="67">
        <v>0.30969000000000002</v>
      </c>
      <c r="J70" s="21"/>
      <c r="K70" s="21"/>
      <c r="L70" s="53" t="s">
        <v>309</v>
      </c>
      <c r="M70" s="54" t="s">
        <v>284</v>
      </c>
      <c r="N70" s="53" t="s">
        <v>261</v>
      </c>
      <c r="O70" s="53" t="s">
        <v>463</v>
      </c>
      <c r="P70" s="53" t="s">
        <v>433</v>
      </c>
      <c r="Q70" s="53" t="s">
        <v>260</v>
      </c>
      <c r="R70" s="70">
        <v>1947</v>
      </c>
      <c r="S70" s="63">
        <v>8.2179999999999996E-3</v>
      </c>
    </row>
    <row r="71" spans="1:19" x14ac:dyDescent="0.25">
      <c r="A71" t="s">
        <v>309</v>
      </c>
      <c r="B71" s="4" t="s">
        <v>284</v>
      </c>
      <c r="C71" s="4" t="s">
        <v>346</v>
      </c>
      <c r="D71" s="6" t="s">
        <v>247</v>
      </c>
      <c r="E71" t="s">
        <v>126</v>
      </c>
      <c r="F71" t="s">
        <v>127</v>
      </c>
      <c r="G71" s="73">
        <v>66</v>
      </c>
      <c r="H71" s="21">
        <v>0.37879000000000002</v>
      </c>
      <c r="I71" s="21">
        <v>0.31428</v>
      </c>
      <c r="J71" s="21"/>
      <c r="K71" s="21"/>
      <c r="L71" s="53" t="s">
        <v>309</v>
      </c>
      <c r="M71" s="54" t="s">
        <v>284</v>
      </c>
      <c r="N71" s="53" t="s">
        <v>261</v>
      </c>
      <c r="O71" s="53" t="s">
        <v>463</v>
      </c>
      <c r="P71" s="53" t="s">
        <v>434</v>
      </c>
      <c r="Q71" s="53" t="s">
        <v>389</v>
      </c>
      <c r="R71" s="70">
        <v>1384</v>
      </c>
      <c r="S71" s="63">
        <v>0.32008700000000001</v>
      </c>
    </row>
    <row r="72" spans="1:19" x14ac:dyDescent="0.25">
      <c r="A72" t="s">
        <v>309</v>
      </c>
      <c r="B72" s="4" t="s">
        <v>284</v>
      </c>
      <c r="C72" s="4" t="s">
        <v>346</v>
      </c>
      <c r="D72" s="6" t="s">
        <v>247</v>
      </c>
      <c r="E72" t="s">
        <v>150</v>
      </c>
      <c r="F72" t="s">
        <v>151</v>
      </c>
      <c r="G72" s="73">
        <v>426</v>
      </c>
      <c r="H72" s="21">
        <v>0.37324000000000002</v>
      </c>
      <c r="I72" s="21">
        <v>0.31505</v>
      </c>
      <c r="J72" s="21"/>
      <c r="K72" s="21"/>
      <c r="L72" s="53" t="s">
        <v>309</v>
      </c>
      <c r="M72" s="54" t="s">
        <v>284</v>
      </c>
      <c r="N72" s="53" t="s">
        <v>261</v>
      </c>
      <c r="O72" s="53" t="s">
        <v>463</v>
      </c>
      <c r="P72" s="53" t="s">
        <v>434</v>
      </c>
      <c r="Q72" s="53" t="s">
        <v>390</v>
      </c>
      <c r="R72" s="70">
        <v>1934</v>
      </c>
      <c r="S72" s="63">
        <v>0.197518</v>
      </c>
    </row>
    <row r="73" spans="1:19" x14ac:dyDescent="0.25">
      <c r="A73" t="s">
        <v>309</v>
      </c>
      <c r="B73" s="4" t="s">
        <v>284</v>
      </c>
      <c r="C73" s="4" t="s">
        <v>346</v>
      </c>
      <c r="D73" s="6" t="s">
        <v>247</v>
      </c>
      <c r="E73" t="s">
        <v>189</v>
      </c>
      <c r="F73" t="s">
        <v>190</v>
      </c>
      <c r="G73" s="73">
        <v>134</v>
      </c>
      <c r="H73" s="21">
        <v>0.40299000000000001</v>
      </c>
      <c r="I73" s="21">
        <v>0.29665999999999998</v>
      </c>
      <c r="J73" s="21"/>
      <c r="K73" s="21"/>
      <c r="L73" s="53" t="s">
        <v>309</v>
      </c>
      <c r="M73" s="54" t="s">
        <v>284</v>
      </c>
      <c r="N73" s="53" t="s">
        <v>261</v>
      </c>
      <c r="O73" s="53" t="s">
        <v>463</v>
      </c>
      <c r="P73" s="53" t="s">
        <v>434</v>
      </c>
      <c r="Q73" s="70" t="s">
        <v>259</v>
      </c>
      <c r="R73" s="70">
        <v>783</v>
      </c>
      <c r="S73" s="63">
        <v>2.9374000000000001E-2</v>
      </c>
    </row>
    <row r="74" spans="1:19" x14ac:dyDescent="0.25">
      <c r="A74" t="s">
        <v>309</v>
      </c>
      <c r="B74" s="4" t="s">
        <v>284</v>
      </c>
      <c r="C74" s="4" t="s">
        <v>346</v>
      </c>
      <c r="D74" s="6" t="s">
        <v>247</v>
      </c>
      <c r="E74" t="s">
        <v>215</v>
      </c>
      <c r="F74" t="s">
        <v>216</v>
      </c>
      <c r="G74" s="73">
        <v>62</v>
      </c>
      <c r="H74" s="21">
        <v>0.37097000000000002</v>
      </c>
      <c r="I74" s="21">
        <v>0.30053999999999997</v>
      </c>
      <c r="J74" s="21"/>
      <c r="K74" s="21"/>
      <c r="L74" s="53" t="s">
        <v>309</v>
      </c>
      <c r="M74" s="54" t="s">
        <v>284</v>
      </c>
      <c r="N74" s="53" t="s">
        <v>261</v>
      </c>
      <c r="O74" s="53" t="s">
        <v>463</v>
      </c>
      <c r="P74" s="53" t="s">
        <v>434</v>
      </c>
      <c r="Q74" s="53" t="s">
        <v>260</v>
      </c>
      <c r="R74" s="70">
        <v>445</v>
      </c>
      <c r="S74" s="63">
        <v>1.3483E-2</v>
      </c>
    </row>
    <row r="75" spans="1:19" ht="15.75" thickBot="1" x14ac:dyDescent="0.3">
      <c r="A75" t="s">
        <v>309</v>
      </c>
      <c r="B75" s="4" t="s">
        <v>284</v>
      </c>
      <c r="C75" s="4" t="s">
        <v>347</v>
      </c>
      <c r="D75" s="6" t="s">
        <v>255</v>
      </c>
      <c r="E75" s="35" t="s">
        <v>347</v>
      </c>
      <c r="F75" s="35" t="s">
        <v>255</v>
      </c>
      <c r="G75" s="72">
        <v>696</v>
      </c>
      <c r="H75" s="67">
        <v>0.22270000000000001</v>
      </c>
      <c r="I75" s="67">
        <v>0.19764000000000001</v>
      </c>
      <c r="J75" s="21"/>
      <c r="K75" s="21"/>
      <c r="L75" s="56" t="s">
        <v>309</v>
      </c>
      <c r="M75" s="57" t="s">
        <v>284</v>
      </c>
      <c r="N75" s="56" t="s">
        <v>261</v>
      </c>
      <c r="O75" s="56" t="s">
        <v>463</v>
      </c>
      <c r="P75" s="56" t="s">
        <v>474</v>
      </c>
      <c r="Q75" s="71" t="s">
        <v>418</v>
      </c>
      <c r="R75" s="71">
        <v>1119</v>
      </c>
      <c r="S75" s="131" t="s">
        <v>430</v>
      </c>
    </row>
    <row r="76" spans="1:19" x14ac:dyDescent="0.25">
      <c r="A76" t="s">
        <v>309</v>
      </c>
      <c r="B76" s="4" t="s">
        <v>284</v>
      </c>
      <c r="C76" s="4" t="s">
        <v>347</v>
      </c>
      <c r="D76" s="6" t="s">
        <v>255</v>
      </c>
      <c r="E76" t="s">
        <v>18</v>
      </c>
      <c r="F76" t="s">
        <v>19</v>
      </c>
      <c r="G76" s="73">
        <v>267</v>
      </c>
      <c r="H76" s="21">
        <v>0.19850000000000001</v>
      </c>
      <c r="I76" s="21">
        <v>0.19966</v>
      </c>
      <c r="J76" s="21"/>
      <c r="K76" s="21"/>
      <c r="L76" s="53" t="s">
        <v>309</v>
      </c>
      <c r="M76" s="54" t="s">
        <v>311</v>
      </c>
      <c r="N76" s="53" t="s">
        <v>261</v>
      </c>
      <c r="O76" s="53" t="s">
        <v>463</v>
      </c>
      <c r="P76" s="53" t="s">
        <v>432</v>
      </c>
      <c r="Q76" s="53" t="s">
        <v>389</v>
      </c>
      <c r="R76" s="70">
        <v>86</v>
      </c>
      <c r="S76" s="63">
        <v>0.31395299999999998</v>
      </c>
    </row>
    <row r="77" spans="1:19" x14ac:dyDescent="0.25">
      <c r="A77" t="s">
        <v>309</v>
      </c>
      <c r="B77" s="4" t="s">
        <v>284</v>
      </c>
      <c r="C77" s="4" t="s">
        <v>347</v>
      </c>
      <c r="D77" s="6" t="s">
        <v>255</v>
      </c>
      <c r="E77" t="s">
        <v>22</v>
      </c>
      <c r="F77" t="s">
        <v>23</v>
      </c>
      <c r="G77" s="73">
        <v>429</v>
      </c>
      <c r="H77" s="21">
        <v>0.23776</v>
      </c>
      <c r="I77" s="21">
        <v>0.19661000000000001</v>
      </c>
      <c r="J77" s="21"/>
      <c r="K77" s="21"/>
      <c r="L77" s="53" t="s">
        <v>309</v>
      </c>
      <c r="M77" s="54" t="s">
        <v>311</v>
      </c>
      <c r="N77" s="53" t="s">
        <v>261</v>
      </c>
      <c r="O77" s="53" t="s">
        <v>463</v>
      </c>
      <c r="P77" s="53" t="s">
        <v>432</v>
      </c>
      <c r="Q77" s="53" t="s">
        <v>390</v>
      </c>
      <c r="R77" s="70">
        <v>242</v>
      </c>
      <c r="S77" s="63">
        <v>0.194215</v>
      </c>
    </row>
    <row r="78" spans="1:19" x14ac:dyDescent="0.25">
      <c r="A78" t="s">
        <v>309</v>
      </c>
      <c r="B78" s="4" t="s">
        <v>284</v>
      </c>
      <c r="C78" s="4" t="s">
        <v>348</v>
      </c>
      <c r="D78" s="6" t="s">
        <v>248</v>
      </c>
      <c r="E78" s="35" t="s">
        <v>348</v>
      </c>
      <c r="F78" s="35" t="s">
        <v>248</v>
      </c>
      <c r="G78" s="72">
        <v>1608</v>
      </c>
      <c r="H78" s="67">
        <v>0.25746000000000002</v>
      </c>
      <c r="I78" s="67">
        <v>0.27909</v>
      </c>
      <c r="J78" s="21"/>
      <c r="K78" s="21"/>
      <c r="L78" s="53" t="s">
        <v>309</v>
      </c>
      <c r="M78" s="54" t="s">
        <v>311</v>
      </c>
      <c r="N78" s="53" t="s">
        <v>261</v>
      </c>
      <c r="O78" s="53" t="s">
        <v>463</v>
      </c>
      <c r="P78" s="53" t="s">
        <v>432</v>
      </c>
      <c r="Q78" s="53" t="s">
        <v>259</v>
      </c>
      <c r="R78" s="70">
        <v>98</v>
      </c>
      <c r="S78" s="63">
        <v>5.1020000000000003E-2</v>
      </c>
    </row>
    <row r="79" spans="1:19" x14ac:dyDescent="0.25">
      <c r="A79" t="s">
        <v>309</v>
      </c>
      <c r="B79" s="4" t="s">
        <v>284</v>
      </c>
      <c r="C79" s="4" t="s">
        <v>348</v>
      </c>
      <c r="D79" s="6" t="s">
        <v>248</v>
      </c>
      <c r="E79" t="s">
        <v>43</v>
      </c>
      <c r="F79" t="s">
        <v>44</v>
      </c>
      <c r="G79" s="73">
        <v>264</v>
      </c>
      <c r="H79" s="21">
        <v>6.4390000000000003E-2</v>
      </c>
      <c r="I79" s="21">
        <v>7.4709999999999999E-2</v>
      </c>
      <c r="J79" s="21"/>
      <c r="K79" s="21"/>
      <c r="L79" s="53" t="s">
        <v>309</v>
      </c>
      <c r="M79" s="54" t="s">
        <v>311</v>
      </c>
      <c r="N79" s="53" t="s">
        <v>261</v>
      </c>
      <c r="O79" s="53" t="s">
        <v>463</v>
      </c>
      <c r="P79" s="53" t="s">
        <v>432</v>
      </c>
      <c r="Q79" s="70" t="s">
        <v>260</v>
      </c>
      <c r="R79" s="70">
        <v>35</v>
      </c>
      <c r="S79" s="63">
        <v>0</v>
      </c>
    </row>
    <row r="80" spans="1:19" x14ac:dyDescent="0.25">
      <c r="A80" t="s">
        <v>309</v>
      </c>
      <c r="B80" s="4" t="s">
        <v>284</v>
      </c>
      <c r="C80" s="4" t="s">
        <v>348</v>
      </c>
      <c r="D80" s="6" t="s">
        <v>248</v>
      </c>
      <c r="E80" t="s">
        <v>67</v>
      </c>
      <c r="F80" t="s">
        <v>68</v>
      </c>
      <c r="G80" s="73">
        <v>198</v>
      </c>
      <c r="H80" s="21">
        <v>0.24747</v>
      </c>
      <c r="I80" s="21">
        <v>0.30504999999999999</v>
      </c>
      <c r="J80" s="21"/>
      <c r="K80" s="21"/>
      <c r="L80" s="53" t="s">
        <v>309</v>
      </c>
      <c r="M80" s="54" t="s">
        <v>311</v>
      </c>
      <c r="N80" s="53" t="s">
        <v>261</v>
      </c>
      <c r="O80" s="53" t="s">
        <v>463</v>
      </c>
      <c r="P80" s="53" t="s">
        <v>433</v>
      </c>
      <c r="Q80" s="53" t="s">
        <v>389</v>
      </c>
      <c r="R80" s="70">
        <v>149</v>
      </c>
      <c r="S80" s="63">
        <v>0.24161099999999999</v>
      </c>
    </row>
    <row r="81" spans="1:19" x14ac:dyDescent="0.25">
      <c r="A81" t="s">
        <v>309</v>
      </c>
      <c r="B81" s="4" t="s">
        <v>284</v>
      </c>
      <c r="C81" s="4" t="s">
        <v>348</v>
      </c>
      <c r="D81" s="6" t="s">
        <v>248</v>
      </c>
      <c r="E81" t="s">
        <v>178</v>
      </c>
      <c r="F81" t="s">
        <v>232</v>
      </c>
      <c r="G81" s="73">
        <v>175</v>
      </c>
      <c r="H81" s="21">
        <v>0.37713999999999998</v>
      </c>
      <c r="I81" s="21">
        <v>0.34902</v>
      </c>
      <c r="J81" s="21"/>
      <c r="K81" s="21"/>
      <c r="L81" s="53" t="s">
        <v>309</v>
      </c>
      <c r="M81" s="54" t="s">
        <v>311</v>
      </c>
      <c r="N81" s="53" t="s">
        <v>261</v>
      </c>
      <c r="O81" s="53" t="s">
        <v>463</v>
      </c>
      <c r="P81" s="53" t="s">
        <v>433</v>
      </c>
      <c r="Q81" s="53" t="s">
        <v>390</v>
      </c>
      <c r="R81" s="70">
        <v>313</v>
      </c>
      <c r="S81" s="63">
        <v>0.118211</v>
      </c>
    </row>
    <row r="82" spans="1:19" x14ac:dyDescent="0.25">
      <c r="A82" t="s">
        <v>309</v>
      </c>
      <c r="B82" s="4" t="s">
        <v>284</v>
      </c>
      <c r="C82" s="4" t="s">
        <v>348</v>
      </c>
      <c r="D82" s="6" t="s">
        <v>248</v>
      </c>
      <c r="E82" t="s">
        <v>124</v>
      </c>
      <c r="F82" t="s">
        <v>125</v>
      </c>
      <c r="G82" s="73">
        <v>236</v>
      </c>
      <c r="H82" s="21">
        <v>0.39831</v>
      </c>
      <c r="I82" s="21">
        <v>0.40572999999999998</v>
      </c>
      <c r="J82" s="21"/>
      <c r="K82" s="21"/>
      <c r="L82" s="53" t="s">
        <v>309</v>
      </c>
      <c r="M82" s="54" t="s">
        <v>311</v>
      </c>
      <c r="N82" s="53" t="s">
        <v>261</v>
      </c>
      <c r="O82" s="53" t="s">
        <v>463</v>
      </c>
      <c r="P82" s="53" t="s">
        <v>433</v>
      </c>
      <c r="Q82" s="70" t="s">
        <v>259</v>
      </c>
      <c r="R82" s="70">
        <v>197</v>
      </c>
      <c r="S82" s="63">
        <v>2.0305E-2</v>
      </c>
    </row>
    <row r="83" spans="1:19" x14ac:dyDescent="0.25">
      <c r="A83" t="s">
        <v>309</v>
      </c>
      <c r="B83" s="4" t="s">
        <v>284</v>
      </c>
      <c r="C83" s="4" t="s">
        <v>348</v>
      </c>
      <c r="D83" s="6" t="s">
        <v>248</v>
      </c>
      <c r="E83" t="s">
        <v>128</v>
      </c>
      <c r="F83" t="s">
        <v>129</v>
      </c>
      <c r="G83" s="73">
        <v>421</v>
      </c>
      <c r="H83" s="21">
        <v>0.23515</v>
      </c>
      <c r="I83" s="21">
        <v>0.25313999999999998</v>
      </c>
      <c r="J83" s="21"/>
      <c r="K83" s="21"/>
      <c r="L83" s="53" t="s">
        <v>309</v>
      </c>
      <c r="M83" s="54" t="s">
        <v>311</v>
      </c>
      <c r="N83" s="53" t="s">
        <v>261</v>
      </c>
      <c r="O83" s="53" t="s">
        <v>463</v>
      </c>
      <c r="P83" s="53" t="s">
        <v>433</v>
      </c>
      <c r="Q83" s="53" t="s">
        <v>260</v>
      </c>
      <c r="R83" s="70">
        <v>111</v>
      </c>
      <c r="S83" s="63">
        <v>9.0089999999999996E-3</v>
      </c>
    </row>
    <row r="84" spans="1:19" x14ac:dyDescent="0.25">
      <c r="A84" t="s">
        <v>309</v>
      </c>
      <c r="B84" s="4" t="s">
        <v>284</v>
      </c>
      <c r="C84" s="4" t="s">
        <v>348</v>
      </c>
      <c r="D84" s="6" t="s">
        <v>248</v>
      </c>
      <c r="E84" t="s">
        <v>136</v>
      </c>
      <c r="F84" t="s">
        <v>137</v>
      </c>
      <c r="G84" s="73">
        <v>230</v>
      </c>
      <c r="H84" s="21">
        <v>0.35652</v>
      </c>
      <c r="I84" s="21">
        <v>0.39903</v>
      </c>
      <c r="J84" s="21"/>
      <c r="K84" s="21"/>
      <c r="L84" s="53" t="s">
        <v>309</v>
      </c>
      <c r="M84" s="54" t="s">
        <v>311</v>
      </c>
      <c r="N84" s="53" t="s">
        <v>261</v>
      </c>
      <c r="O84" s="53" t="s">
        <v>463</v>
      </c>
      <c r="P84" s="53" t="s">
        <v>434</v>
      </c>
      <c r="Q84" s="53" t="s">
        <v>389</v>
      </c>
      <c r="R84" s="70">
        <v>73</v>
      </c>
      <c r="S84" s="63">
        <v>0.17808199999999999</v>
      </c>
    </row>
    <row r="85" spans="1:19" x14ac:dyDescent="0.25">
      <c r="A85" t="s">
        <v>309</v>
      </c>
      <c r="B85" s="4" t="s">
        <v>284</v>
      </c>
      <c r="C85" s="4" t="s">
        <v>348</v>
      </c>
      <c r="D85" s="6" t="s">
        <v>248</v>
      </c>
      <c r="E85" t="s">
        <v>166</v>
      </c>
      <c r="F85" t="s">
        <v>167</v>
      </c>
      <c r="G85" s="73">
        <v>84</v>
      </c>
      <c r="H85" s="21">
        <v>8.3330000000000001E-2</v>
      </c>
      <c r="I85" s="21">
        <v>8.9880000000000002E-2</v>
      </c>
      <c r="J85" s="21"/>
      <c r="K85" s="21"/>
      <c r="L85" s="53" t="s">
        <v>309</v>
      </c>
      <c r="M85" s="54" t="s">
        <v>311</v>
      </c>
      <c r="N85" s="53" t="s">
        <v>261</v>
      </c>
      <c r="O85" s="53" t="s">
        <v>463</v>
      </c>
      <c r="P85" s="53" t="s">
        <v>434</v>
      </c>
      <c r="Q85" s="53" t="s">
        <v>390</v>
      </c>
      <c r="R85" s="70">
        <v>120</v>
      </c>
      <c r="S85" s="63">
        <v>5.8333000000000003E-2</v>
      </c>
    </row>
    <row r="86" spans="1:19" x14ac:dyDescent="0.25">
      <c r="A86" t="s">
        <v>309</v>
      </c>
      <c r="B86" s="4" t="s">
        <v>284</v>
      </c>
      <c r="C86" s="4" t="s">
        <v>349</v>
      </c>
      <c r="D86" s="6" t="s">
        <v>254</v>
      </c>
      <c r="E86" s="35" t="s">
        <v>349</v>
      </c>
      <c r="F86" s="35" t="s">
        <v>254</v>
      </c>
      <c r="G86" s="72">
        <v>1089</v>
      </c>
      <c r="H86" s="67">
        <v>0.22589999999999999</v>
      </c>
      <c r="I86" s="67">
        <v>0.26034000000000002</v>
      </c>
      <c r="J86" s="21"/>
      <c r="K86" s="21"/>
      <c r="L86" s="53" t="s">
        <v>309</v>
      </c>
      <c r="M86" s="54" t="s">
        <v>311</v>
      </c>
      <c r="N86" s="53" t="s">
        <v>261</v>
      </c>
      <c r="O86" s="53" t="s">
        <v>463</v>
      </c>
      <c r="P86" s="53" t="s">
        <v>434</v>
      </c>
      <c r="Q86" s="70" t="s">
        <v>259</v>
      </c>
      <c r="R86" s="70">
        <v>67</v>
      </c>
      <c r="S86" s="63">
        <v>1.4925000000000001E-2</v>
      </c>
    </row>
    <row r="87" spans="1:19" x14ac:dyDescent="0.25">
      <c r="A87" t="s">
        <v>309</v>
      </c>
      <c r="B87" s="4" t="s">
        <v>284</v>
      </c>
      <c r="C87" s="4" t="s">
        <v>349</v>
      </c>
      <c r="D87" s="6" t="s">
        <v>254</v>
      </c>
      <c r="E87" t="s">
        <v>146</v>
      </c>
      <c r="F87" t="s">
        <v>147</v>
      </c>
      <c r="G87" s="73">
        <v>280</v>
      </c>
      <c r="H87" s="21">
        <v>0.22142999999999999</v>
      </c>
      <c r="I87" s="21">
        <v>0.24418000000000001</v>
      </c>
      <c r="J87" s="21"/>
      <c r="K87" s="21"/>
      <c r="L87" s="53" t="s">
        <v>309</v>
      </c>
      <c r="M87" s="54" t="s">
        <v>311</v>
      </c>
      <c r="N87" s="53" t="s">
        <v>261</v>
      </c>
      <c r="O87" s="53" t="s">
        <v>463</v>
      </c>
      <c r="P87" s="53" t="s">
        <v>434</v>
      </c>
      <c r="Q87" s="53" t="s">
        <v>260</v>
      </c>
      <c r="R87" s="70">
        <v>40</v>
      </c>
      <c r="S87" s="63">
        <v>0</v>
      </c>
    </row>
    <row r="88" spans="1:19" ht="15.75" thickBot="1" x14ac:dyDescent="0.3">
      <c r="A88" t="s">
        <v>309</v>
      </c>
      <c r="B88" s="4" t="s">
        <v>284</v>
      </c>
      <c r="C88" s="4" t="s">
        <v>349</v>
      </c>
      <c r="D88" s="6" t="s">
        <v>254</v>
      </c>
      <c r="E88" t="s">
        <v>148</v>
      </c>
      <c r="F88" t="s">
        <v>149</v>
      </c>
      <c r="G88" s="73">
        <v>380</v>
      </c>
      <c r="H88" s="21">
        <v>0.19211</v>
      </c>
      <c r="I88" s="21">
        <v>0.25596000000000002</v>
      </c>
      <c r="J88" s="21"/>
      <c r="K88" s="21"/>
      <c r="L88" s="56" t="s">
        <v>309</v>
      </c>
      <c r="M88" s="57" t="s">
        <v>311</v>
      </c>
      <c r="N88" s="56" t="s">
        <v>261</v>
      </c>
      <c r="O88" s="56" t="s">
        <v>463</v>
      </c>
      <c r="P88" s="56" t="s">
        <v>474</v>
      </c>
      <c r="Q88" s="71" t="s">
        <v>418</v>
      </c>
      <c r="R88" s="71">
        <v>121</v>
      </c>
      <c r="S88" s="131" t="s">
        <v>430</v>
      </c>
    </row>
    <row r="89" spans="1:19" x14ac:dyDescent="0.25">
      <c r="A89" t="s">
        <v>309</v>
      </c>
      <c r="B89" s="4" t="s">
        <v>284</v>
      </c>
      <c r="C89" s="4" t="s">
        <v>349</v>
      </c>
      <c r="D89" s="6" t="s">
        <v>254</v>
      </c>
      <c r="E89" t="s">
        <v>185</v>
      </c>
      <c r="F89" t="s">
        <v>186</v>
      </c>
      <c r="G89" s="73">
        <v>137</v>
      </c>
      <c r="H89" s="21">
        <v>0.25546999999999997</v>
      </c>
      <c r="I89" s="21">
        <v>0.31313999999999997</v>
      </c>
      <c r="J89" s="21"/>
      <c r="K89" s="21"/>
    </row>
    <row r="90" spans="1:19" x14ac:dyDescent="0.25">
      <c r="A90" t="s">
        <v>309</v>
      </c>
      <c r="B90" s="4" t="s">
        <v>284</v>
      </c>
      <c r="C90" s="4" t="s">
        <v>349</v>
      </c>
      <c r="D90" s="6" t="s">
        <v>254</v>
      </c>
      <c r="E90" t="s">
        <v>203</v>
      </c>
      <c r="F90" t="s">
        <v>204</v>
      </c>
      <c r="G90" s="73">
        <v>292</v>
      </c>
      <c r="H90" s="21">
        <v>0.26027</v>
      </c>
      <c r="I90" s="21">
        <v>0.25847999999999999</v>
      </c>
      <c r="J90" s="21"/>
      <c r="K90" s="21"/>
    </row>
    <row r="91" spans="1:19" x14ac:dyDescent="0.25">
      <c r="A91" t="s">
        <v>309</v>
      </c>
      <c r="B91" s="4" t="s">
        <v>284</v>
      </c>
      <c r="C91" s="4" t="s">
        <v>350</v>
      </c>
      <c r="D91" s="4" t="s">
        <v>274</v>
      </c>
      <c r="E91" s="35" t="s">
        <v>350</v>
      </c>
      <c r="F91" s="35" t="s">
        <v>274</v>
      </c>
      <c r="G91" s="72">
        <v>1398</v>
      </c>
      <c r="H91" s="67">
        <v>0.12731999999999999</v>
      </c>
      <c r="I91" s="67">
        <v>0.12138</v>
      </c>
      <c r="J91" s="21"/>
      <c r="K91" s="21"/>
    </row>
    <row r="92" spans="1:19" x14ac:dyDescent="0.25">
      <c r="A92" t="s">
        <v>309</v>
      </c>
      <c r="B92" s="4" t="s">
        <v>284</v>
      </c>
      <c r="C92" s="4" t="s">
        <v>350</v>
      </c>
      <c r="D92" s="4" t="s">
        <v>274</v>
      </c>
      <c r="E92" t="s">
        <v>71</v>
      </c>
      <c r="F92" t="s">
        <v>72</v>
      </c>
      <c r="G92" s="73">
        <v>290</v>
      </c>
      <c r="H92" s="21">
        <v>8.9660000000000004E-2</v>
      </c>
      <c r="I92" s="21">
        <v>8.7540000000000007E-2</v>
      </c>
      <c r="J92" s="21"/>
      <c r="K92" s="21"/>
    </row>
    <row r="93" spans="1:19" x14ac:dyDescent="0.25">
      <c r="A93" t="s">
        <v>309</v>
      </c>
      <c r="B93" s="4" t="s">
        <v>284</v>
      </c>
      <c r="C93" s="4" t="s">
        <v>350</v>
      </c>
      <c r="D93" s="4" t="s">
        <v>274</v>
      </c>
      <c r="E93" t="s">
        <v>122</v>
      </c>
      <c r="F93" t="s">
        <v>123</v>
      </c>
      <c r="G93" s="73">
        <v>413</v>
      </c>
      <c r="H93" s="21">
        <v>0.14044000000000001</v>
      </c>
      <c r="I93" s="21">
        <v>0.12021</v>
      </c>
      <c r="J93" s="21"/>
      <c r="K93" s="21"/>
    </row>
    <row r="94" spans="1:19" x14ac:dyDescent="0.25">
      <c r="A94" t="s">
        <v>309</v>
      </c>
      <c r="B94" s="4" t="s">
        <v>284</v>
      </c>
      <c r="C94" s="4" t="s">
        <v>350</v>
      </c>
      <c r="D94" s="4" t="s">
        <v>274</v>
      </c>
      <c r="E94" t="s">
        <v>154</v>
      </c>
      <c r="F94" t="s">
        <v>155</v>
      </c>
      <c r="G94" s="73">
        <v>236</v>
      </c>
      <c r="H94" s="21">
        <v>0.13983000000000001</v>
      </c>
      <c r="I94" s="21">
        <v>0.13824</v>
      </c>
      <c r="J94" s="21"/>
      <c r="K94" s="21"/>
    </row>
    <row r="95" spans="1:19" x14ac:dyDescent="0.25">
      <c r="A95" t="s">
        <v>309</v>
      </c>
      <c r="B95" s="4" t="s">
        <v>284</v>
      </c>
      <c r="C95" s="4" t="s">
        <v>350</v>
      </c>
      <c r="D95" s="4" t="s">
        <v>274</v>
      </c>
      <c r="E95" t="s">
        <v>156</v>
      </c>
      <c r="F95" t="s">
        <v>157</v>
      </c>
      <c r="G95" s="73">
        <v>124</v>
      </c>
      <c r="H95" s="21">
        <v>4.8390000000000002E-2</v>
      </c>
      <c r="I95" s="21">
        <v>5.4339999999999999E-2</v>
      </c>
      <c r="J95" s="21"/>
      <c r="K95" s="21"/>
    </row>
    <row r="96" spans="1:19" x14ac:dyDescent="0.25">
      <c r="A96" t="s">
        <v>309</v>
      </c>
      <c r="B96" s="4" t="s">
        <v>284</v>
      </c>
      <c r="C96" s="4" t="s">
        <v>350</v>
      </c>
      <c r="D96" s="4" t="s">
        <v>274</v>
      </c>
      <c r="E96" t="s">
        <v>164</v>
      </c>
      <c r="F96" t="s">
        <v>165</v>
      </c>
      <c r="G96" s="73">
        <v>335</v>
      </c>
      <c r="H96" s="21">
        <v>0.16417999999999999</v>
      </c>
      <c r="I96" s="21">
        <v>0.16281999999999999</v>
      </c>
      <c r="J96" s="21"/>
      <c r="K96" s="21"/>
    </row>
    <row r="97" spans="1:11" x14ac:dyDescent="0.25">
      <c r="A97" t="s">
        <v>309</v>
      </c>
      <c r="B97" s="4" t="s">
        <v>284</v>
      </c>
      <c r="C97" s="4" t="s">
        <v>351</v>
      </c>
      <c r="D97" s="6" t="s">
        <v>256</v>
      </c>
      <c r="E97" s="35" t="s">
        <v>351</v>
      </c>
      <c r="F97" s="35" t="s">
        <v>256</v>
      </c>
      <c r="G97" s="72">
        <v>697</v>
      </c>
      <c r="H97" s="67">
        <v>0.41176000000000001</v>
      </c>
      <c r="I97" s="67">
        <v>0.33467000000000002</v>
      </c>
      <c r="J97" s="21"/>
      <c r="K97" s="21"/>
    </row>
    <row r="98" spans="1:11" x14ac:dyDescent="0.25">
      <c r="A98" t="s">
        <v>309</v>
      </c>
      <c r="B98" s="4" t="s">
        <v>284</v>
      </c>
      <c r="C98" s="4" t="s">
        <v>351</v>
      </c>
      <c r="D98" s="6" t="s">
        <v>256</v>
      </c>
      <c r="E98" t="s">
        <v>75</v>
      </c>
      <c r="F98" t="s">
        <v>76</v>
      </c>
      <c r="G98" s="73">
        <v>184</v>
      </c>
      <c r="H98" s="21">
        <v>0.45108999999999999</v>
      </c>
      <c r="I98" s="21">
        <v>0.31978000000000001</v>
      </c>
      <c r="J98" s="21"/>
      <c r="K98" s="21"/>
    </row>
    <row r="99" spans="1:11" x14ac:dyDescent="0.25">
      <c r="A99" t="s">
        <v>309</v>
      </c>
      <c r="B99" s="4" t="s">
        <v>284</v>
      </c>
      <c r="C99" s="4" t="s">
        <v>351</v>
      </c>
      <c r="D99" s="6" t="s">
        <v>256</v>
      </c>
      <c r="E99" t="s">
        <v>90</v>
      </c>
      <c r="F99" t="s">
        <v>91</v>
      </c>
      <c r="G99" s="73">
        <v>407</v>
      </c>
      <c r="H99" s="21">
        <v>0.39312000000000002</v>
      </c>
      <c r="I99" s="21">
        <v>0.34432000000000001</v>
      </c>
      <c r="J99" s="21"/>
      <c r="K99" s="21"/>
    </row>
    <row r="100" spans="1:11" x14ac:dyDescent="0.25">
      <c r="A100" t="s">
        <v>309</v>
      </c>
      <c r="B100" s="4" t="s">
        <v>284</v>
      </c>
      <c r="C100" s="4" t="s">
        <v>351</v>
      </c>
      <c r="D100" s="6" t="s">
        <v>256</v>
      </c>
      <c r="E100" t="s">
        <v>98</v>
      </c>
      <c r="F100" t="s">
        <v>99</v>
      </c>
      <c r="G100" s="73">
        <v>106</v>
      </c>
      <c r="H100" s="21">
        <v>0.41509000000000001</v>
      </c>
      <c r="I100" s="21">
        <v>0.33</v>
      </c>
      <c r="J100" s="21"/>
      <c r="K100" s="21"/>
    </row>
    <row r="101" spans="1:11" x14ac:dyDescent="0.25">
      <c r="A101" t="s">
        <v>309</v>
      </c>
      <c r="B101" s="4" t="s">
        <v>284</v>
      </c>
      <c r="C101" s="4" t="s">
        <v>352</v>
      </c>
      <c r="D101" s="6" t="s">
        <v>258</v>
      </c>
      <c r="E101" s="35" t="s">
        <v>352</v>
      </c>
      <c r="F101" s="35" t="s">
        <v>258</v>
      </c>
      <c r="G101" s="72">
        <v>959</v>
      </c>
      <c r="H101" s="67">
        <v>0.16997000000000001</v>
      </c>
      <c r="I101" s="67">
        <v>0.17906</v>
      </c>
      <c r="J101" s="21"/>
      <c r="K101" s="21"/>
    </row>
    <row r="102" spans="1:11" x14ac:dyDescent="0.25">
      <c r="A102" t="s">
        <v>309</v>
      </c>
      <c r="B102" s="4" t="s">
        <v>284</v>
      </c>
      <c r="C102" s="4" t="s">
        <v>352</v>
      </c>
      <c r="D102" s="6" t="s">
        <v>258</v>
      </c>
      <c r="E102" t="s">
        <v>20</v>
      </c>
      <c r="F102" t="s">
        <v>21</v>
      </c>
      <c r="G102" s="73">
        <v>142</v>
      </c>
      <c r="H102" s="21">
        <v>2.8170000000000001E-2</v>
      </c>
      <c r="I102" s="21">
        <v>3.2129999999999999E-2</v>
      </c>
      <c r="J102" s="21"/>
      <c r="K102" s="21"/>
    </row>
    <row r="103" spans="1:11" x14ac:dyDescent="0.25">
      <c r="A103" t="s">
        <v>309</v>
      </c>
      <c r="B103" s="4" t="s">
        <v>284</v>
      </c>
      <c r="C103" s="4" t="s">
        <v>352</v>
      </c>
      <c r="D103" s="6" t="s">
        <v>258</v>
      </c>
      <c r="E103" t="s">
        <v>40</v>
      </c>
      <c r="F103" t="s">
        <v>41</v>
      </c>
      <c r="G103" s="73">
        <v>171</v>
      </c>
      <c r="H103" s="21">
        <v>0.21637000000000001</v>
      </c>
      <c r="I103" s="21">
        <v>0.21582999999999999</v>
      </c>
      <c r="J103" s="21"/>
      <c r="K103" s="21"/>
    </row>
    <row r="104" spans="1:11" x14ac:dyDescent="0.25">
      <c r="A104" t="s">
        <v>309</v>
      </c>
      <c r="B104" s="4" t="s">
        <v>284</v>
      </c>
      <c r="C104" s="4" t="s">
        <v>352</v>
      </c>
      <c r="D104" s="6" t="s">
        <v>258</v>
      </c>
      <c r="E104" t="s">
        <v>49</v>
      </c>
      <c r="F104" t="s">
        <v>50</v>
      </c>
      <c r="G104" s="73">
        <v>261</v>
      </c>
      <c r="H104" s="21">
        <v>7.2800000000000004E-2</v>
      </c>
      <c r="I104" s="21">
        <v>7.7249999999999999E-2</v>
      </c>
      <c r="J104" s="21"/>
      <c r="K104" s="21"/>
    </row>
    <row r="105" spans="1:11" x14ac:dyDescent="0.25">
      <c r="A105" t="s">
        <v>309</v>
      </c>
      <c r="B105" s="4" t="s">
        <v>284</v>
      </c>
      <c r="C105" s="4" t="s">
        <v>352</v>
      </c>
      <c r="D105" s="6" t="s">
        <v>258</v>
      </c>
      <c r="E105" t="s">
        <v>181</v>
      </c>
      <c r="F105" t="s">
        <v>235</v>
      </c>
      <c r="G105" s="73">
        <v>135</v>
      </c>
      <c r="H105" s="21">
        <v>0.20741000000000001</v>
      </c>
      <c r="I105" s="21">
        <v>0.24354999999999999</v>
      </c>
      <c r="J105" s="21"/>
      <c r="K105" s="21"/>
    </row>
    <row r="106" spans="1:11" x14ac:dyDescent="0.25">
      <c r="A106" t="s">
        <v>309</v>
      </c>
      <c r="B106" s="4" t="s">
        <v>284</v>
      </c>
      <c r="C106" s="4" t="s">
        <v>352</v>
      </c>
      <c r="D106" s="6" t="s">
        <v>258</v>
      </c>
      <c r="E106" t="s">
        <v>160</v>
      </c>
      <c r="F106" t="s">
        <v>161</v>
      </c>
      <c r="G106" s="73">
        <v>250</v>
      </c>
      <c r="H106" s="21">
        <v>0.3</v>
      </c>
      <c r="I106" s="21">
        <v>0.29585</v>
      </c>
      <c r="J106" s="21"/>
      <c r="K106" s="21"/>
    </row>
    <row r="107" spans="1:11" x14ac:dyDescent="0.25">
      <c r="A107" t="s">
        <v>309</v>
      </c>
      <c r="B107" s="4" t="s">
        <v>284</v>
      </c>
      <c r="C107" s="4" t="s">
        <v>353</v>
      </c>
      <c r="D107" s="6" t="s">
        <v>253</v>
      </c>
      <c r="E107" s="35" t="s">
        <v>353</v>
      </c>
      <c r="F107" s="35" t="s">
        <v>253</v>
      </c>
      <c r="G107" s="72">
        <v>2011</v>
      </c>
      <c r="H107" s="67">
        <v>0.22427</v>
      </c>
      <c r="I107" s="67">
        <v>0.21926999999999999</v>
      </c>
      <c r="J107" s="21"/>
      <c r="K107" s="21"/>
    </row>
    <row r="108" spans="1:11" x14ac:dyDescent="0.25">
      <c r="A108" t="s">
        <v>309</v>
      </c>
      <c r="B108" s="4" t="s">
        <v>284</v>
      </c>
      <c r="C108" s="4" t="s">
        <v>353</v>
      </c>
      <c r="D108" s="6" t="s">
        <v>253</v>
      </c>
      <c r="E108" t="s">
        <v>16</v>
      </c>
      <c r="F108" t="s">
        <v>17</v>
      </c>
      <c r="G108" s="73">
        <v>164</v>
      </c>
      <c r="H108" s="21">
        <v>0.17072999999999999</v>
      </c>
      <c r="I108" s="21">
        <v>0.17044000000000001</v>
      </c>
      <c r="J108" s="21"/>
      <c r="K108" s="21"/>
    </row>
    <row r="109" spans="1:11" x14ac:dyDescent="0.25">
      <c r="A109" t="s">
        <v>309</v>
      </c>
      <c r="B109" s="4" t="s">
        <v>284</v>
      </c>
      <c r="C109" s="4" t="s">
        <v>353</v>
      </c>
      <c r="D109" s="6" t="s">
        <v>253</v>
      </c>
      <c r="E109" t="s">
        <v>61</v>
      </c>
      <c r="F109" t="s">
        <v>62</v>
      </c>
      <c r="G109" s="73">
        <v>263</v>
      </c>
      <c r="H109" s="21">
        <v>4.1829999999999999E-2</v>
      </c>
      <c r="I109" s="21">
        <v>5.2569999999999999E-2</v>
      </c>
      <c r="J109" s="21"/>
      <c r="K109" s="21"/>
    </row>
    <row r="110" spans="1:11" x14ac:dyDescent="0.25">
      <c r="A110" t="s">
        <v>309</v>
      </c>
      <c r="B110" s="4" t="s">
        <v>284</v>
      </c>
      <c r="C110" s="4" t="s">
        <v>353</v>
      </c>
      <c r="D110" s="6" t="s">
        <v>253</v>
      </c>
      <c r="E110" t="s">
        <v>65</v>
      </c>
      <c r="F110" t="s">
        <v>66</v>
      </c>
      <c r="G110" s="73">
        <v>394</v>
      </c>
      <c r="H110" s="21">
        <v>0.26395999999999997</v>
      </c>
      <c r="I110" s="21">
        <v>0.24834999999999999</v>
      </c>
      <c r="J110" s="21"/>
      <c r="K110" s="21"/>
    </row>
    <row r="111" spans="1:11" x14ac:dyDescent="0.25">
      <c r="A111" t="s">
        <v>309</v>
      </c>
      <c r="B111" s="4" t="s">
        <v>284</v>
      </c>
      <c r="C111" s="4" t="s">
        <v>353</v>
      </c>
      <c r="D111" s="6" t="s">
        <v>253</v>
      </c>
      <c r="E111" t="s">
        <v>152</v>
      </c>
      <c r="F111" t="s">
        <v>153</v>
      </c>
      <c r="G111" s="73">
        <v>256</v>
      </c>
      <c r="H111" s="21">
        <v>0.26562999999999998</v>
      </c>
      <c r="I111" s="21">
        <v>0.22638</v>
      </c>
      <c r="J111" s="21"/>
      <c r="K111" s="21"/>
    </row>
    <row r="112" spans="1:11" x14ac:dyDescent="0.25">
      <c r="A112" t="s">
        <v>309</v>
      </c>
      <c r="B112" s="4" t="s">
        <v>284</v>
      </c>
      <c r="C112" s="4" t="s">
        <v>353</v>
      </c>
      <c r="D112" s="6" t="s">
        <v>253</v>
      </c>
      <c r="E112" t="s">
        <v>172</v>
      </c>
      <c r="F112" t="s">
        <v>173</v>
      </c>
      <c r="G112" s="73">
        <v>181</v>
      </c>
      <c r="H112" s="21">
        <v>0.28177000000000002</v>
      </c>
      <c r="I112" s="21">
        <v>0.27473999999999998</v>
      </c>
      <c r="J112" s="21"/>
      <c r="K112" s="21"/>
    </row>
    <row r="113" spans="1:11" x14ac:dyDescent="0.25">
      <c r="A113" t="s">
        <v>309</v>
      </c>
      <c r="B113" s="4" t="s">
        <v>284</v>
      </c>
      <c r="C113" s="4" t="s">
        <v>353</v>
      </c>
      <c r="D113" s="6" t="s">
        <v>253</v>
      </c>
      <c r="E113" t="s">
        <v>205</v>
      </c>
      <c r="F113" t="s">
        <v>206</v>
      </c>
      <c r="G113" s="73">
        <v>753</v>
      </c>
      <c r="H113" s="21">
        <v>0.251</v>
      </c>
      <c r="I113" s="21">
        <v>0.24274999999999999</v>
      </c>
      <c r="J113" s="21"/>
      <c r="K113" s="21"/>
    </row>
    <row r="114" spans="1:11" x14ac:dyDescent="0.25">
      <c r="A114" t="s">
        <v>309</v>
      </c>
      <c r="B114" s="4" t="s">
        <v>284</v>
      </c>
      <c r="C114" s="4" t="s">
        <v>354</v>
      </c>
      <c r="D114" s="6" t="s">
        <v>257</v>
      </c>
      <c r="E114" s="35" t="s">
        <v>354</v>
      </c>
      <c r="F114" s="35" t="s">
        <v>257</v>
      </c>
      <c r="G114" s="72">
        <v>1031</v>
      </c>
      <c r="H114" s="67">
        <v>0.19011</v>
      </c>
      <c r="I114" s="67">
        <v>0.20297999999999999</v>
      </c>
      <c r="J114" s="21"/>
      <c r="K114" s="21"/>
    </row>
    <row r="115" spans="1:11" x14ac:dyDescent="0.25">
      <c r="A115" t="s">
        <v>309</v>
      </c>
      <c r="B115" s="4" t="s">
        <v>284</v>
      </c>
      <c r="C115" s="4" t="s">
        <v>354</v>
      </c>
      <c r="D115" s="6" t="s">
        <v>257</v>
      </c>
      <c r="E115" t="s">
        <v>32</v>
      </c>
      <c r="F115" t="s">
        <v>33</v>
      </c>
      <c r="G115" s="73">
        <v>249</v>
      </c>
      <c r="H115" s="21">
        <v>0.24096000000000001</v>
      </c>
      <c r="I115" s="21">
        <v>0.23014999999999999</v>
      </c>
      <c r="J115" s="21"/>
      <c r="K115" s="21"/>
    </row>
    <row r="116" spans="1:11" x14ac:dyDescent="0.25">
      <c r="A116" t="s">
        <v>309</v>
      </c>
      <c r="B116" s="4" t="s">
        <v>284</v>
      </c>
      <c r="C116" s="4" t="s">
        <v>354</v>
      </c>
      <c r="D116" s="6" t="s">
        <v>257</v>
      </c>
      <c r="E116" t="s">
        <v>73</v>
      </c>
      <c r="F116" t="s">
        <v>74</v>
      </c>
      <c r="G116" s="73">
        <v>208</v>
      </c>
      <c r="H116" s="21">
        <v>0.25962000000000002</v>
      </c>
      <c r="I116" s="21">
        <v>0.24315999999999999</v>
      </c>
      <c r="J116" s="21"/>
      <c r="K116" s="21"/>
    </row>
    <row r="117" spans="1:11" x14ac:dyDescent="0.25">
      <c r="A117" t="s">
        <v>309</v>
      </c>
      <c r="B117" s="4" t="s">
        <v>284</v>
      </c>
      <c r="C117" s="4" t="s">
        <v>354</v>
      </c>
      <c r="D117" s="6" t="s">
        <v>257</v>
      </c>
      <c r="E117" t="s">
        <v>140</v>
      </c>
      <c r="F117" t="s">
        <v>141</v>
      </c>
      <c r="G117" s="73">
        <v>388</v>
      </c>
      <c r="H117" s="21">
        <v>0.14691000000000001</v>
      </c>
      <c r="I117" s="21">
        <v>0.16094</v>
      </c>
      <c r="J117" s="21"/>
      <c r="K117" s="21"/>
    </row>
    <row r="118" spans="1:11" x14ac:dyDescent="0.25">
      <c r="A118" t="s">
        <v>309</v>
      </c>
      <c r="B118" s="4" t="s">
        <v>284</v>
      </c>
      <c r="C118" s="4" t="s">
        <v>354</v>
      </c>
      <c r="D118" s="6" t="s">
        <v>257</v>
      </c>
      <c r="E118" t="s">
        <v>144</v>
      </c>
      <c r="F118" t="s">
        <v>145</v>
      </c>
      <c r="G118" s="73">
        <v>186</v>
      </c>
      <c r="H118" s="21">
        <v>0.13441</v>
      </c>
      <c r="I118" s="21">
        <v>0.19428999999999999</v>
      </c>
      <c r="J118" s="21"/>
      <c r="K118" s="21"/>
    </row>
    <row r="119" spans="1:11" x14ac:dyDescent="0.25">
      <c r="A119" t="s">
        <v>309</v>
      </c>
      <c r="B119" s="4" t="s">
        <v>284</v>
      </c>
      <c r="C119" s="4" t="s">
        <v>355</v>
      </c>
      <c r="D119" s="6" t="s">
        <v>251</v>
      </c>
      <c r="E119" s="35" t="s">
        <v>355</v>
      </c>
      <c r="F119" s="35" t="s">
        <v>251</v>
      </c>
      <c r="G119" s="72">
        <v>1386</v>
      </c>
      <c r="H119" s="67">
        <v>0.16089000000000001</v>
      </c>
      <c r="I119" s="67">
        <v>0.17324999999999999</v>
      </c>
      <c r="J119" s="21"/>
      <c r="K119" s="21"/>
    </row>
    <row r="120" spans="1:11" x14ac:dyDescent="0.25">
      <c r="A120" t="s">
        <v>309</v>
      </c>
      <c r="B120" s="4" t="s">
        <v>284</v>
      </c>
      <c r="C120" s="4" t="s">
        <v>355</v>
      </c>
      <c r="D120" s="6" t="s">
        <v>251</v>
      </c>
      <c r="E120" t="s">
        <v>51</v>
      </c>
      <c r="F120" t="s">
        <v>52</v>
      </c>
      <c r="G120" s="73">
        <v>101</v>
      </c>
      <c r="H120" s="21">
        <v>0.11881</v>
      </c>
      <c r="I120" s="21">
        <v>0.14466999999999999</v>
      </c>
      <c r="J120" s="21"/>
      <c r="K120" s="21"/>
    </row>
    <row r="121" spans="1:11" x14ac:dyDescent="0.25">
      <c r="A121" t="s">
        <v>309</v>
      </c>
      <c r="B121" s="4" t="s">
        <v>284</v>
      </c>
      <c r="C121" s="4" t="s">
        <v>355</v>
      </c>
      <c r="D121" s="6" t="s">
        <v>251</v>
      </c>
      <c r="E121" t="s">
        <v>77</v>
      </c>
      <c r="F121" t="s">
        <v>78</v>
      </c>
      <c r="G121" s="73">
        <v>207</v>
      </c>
      <c r="H121" s="21">
        <v>0.1401</v>
      </c>
      <c r="I121" s="21">
        <v>0.15307000000000001</v>
      </c>
      <c r="J121" s="21"/>
      <c r="K121" s="21"/>
    </row>
    <row r="122" spans="1:11" x14ac:dyDescent="0.25">
      <c r="A122" t="s">
        <v>309</v>
      </c>
      <c r="B122" s="4" t="s">
        <v>284</v>
      </c>
      <c r="C122" s="4" t="s">
        <v>355</v>
      </c>
      <c r="D122" s="6" t="s">
        <v>251</v>
      </c>
      <c r="E122" t="s">
        <v>85</v>
      </c>
      <c r="F122" t="s">
        <v>231</v>
      </c>
      <c r="G122" s="73">
        <v>116</v>
      </c>
      <c r="H122" s="21">
        <v>4.3099999999999999E-2</v>
      </c>
      <c r="I122" s="21">
        <v>5.4710000000000002E-2</v>
      </c>
      <c r="J122" s="21"/>
      <c r="K122" s="21"/>
    </row>
    <row r="123" spans="1:11" x14ac:dyDescent="0.25">
      <c r="A123" t="s">
        <v>309</v>
      </c>
      <c r="B123" s="4" t="s">
        <v>284</v>
      </c>
      <c r="C123" s="4" t="s">
        <v>355</v>
      </c>
      <c r="D123" s="6" t="s">
        <v>251</v>
      </c>
      <c r="E123" t="s">
        <v>142</v>
      </c>
      <c r="F123" t="s">
        <v>143</v>
      </c>
      <c r="G123" s="73">
        <v>354</v>
      </c>
      <c r="H123" s="21">
        <v>0.25424000000000002</v>
      </c>
      <c r="I123" s="21">
        <v>0.27000999999999997</v>
      </c>
      <c r="J123" s="21"/>
      <c r="K123" s="21"/>
    </row>
    <row r="124" spans="1:11" x14ac:dyDescent="0.25">
      <c r="A124" t="s">
        <v>309</v>
      </c>
      <c r="B124" s="4" t="s">
        <v>284</v>
      </c>
      <c r="C124" s="4" t="s">
        <v>355</v>
      </c>
      <c r="D124" s="6" t="s">
        <v>251</v>
      </c>
      <c r="E124" t="s">
        <v>191</v>
      </c>
      <c r="F124" t="s">
        <v>192</v>
      </c>
      <c r="G124" s="73">
        <v>221</v>
      </c>
      <c r="H124" s="21">
        <v>0.17646999999999999</v>
      </c>
      <c r="I124" s="21">
        <v>0.16431000000000001</v>
      </c>
      <c r="J124" s="21"/>
      <c r="K124" s="21"/>
    </row>
    <row r="125" spans="1:11" x14ac:dyDescent="0.25">
      <c r="A125" t="s">
        <v>309</v>
      </c>
      <c r="B125" s="4" t="s">
        <v>284</v>
      </c>
      <c r="C125" s="4" t="s">
        <v>355</v>
      </c>
      <c r="D125" s="6" t="s">
        <v>251</v>
      </c>
      <c r="E125" t="s">
        <v>197</v>
      </c>
      <c r="F125" t="s">
        <v>198</v>
      </c>
      <c r="G125" s="73">
        <v>387</v>
      </c>
      <c r="H125" s="21">
        <v>0.12403</v>
      </c>
      <c r="I125" s="21">
        <v>0.13608999999999999</v>
      </c>
      <c r="J125" s="21"/>
      <c r="K125" s="21"/>
    </row>
    <row r="126" spans="1:11" x14ac:dyDescent="0.25">
      <c r="A126" t="s">
        <v>309</v>
      </c>
      <c r="B126" s="4" t="s">
        <v>284</v>
      </c>
      <c r="C126" s="4" t="s">
        <v>356</v>
      </c>
      <c r="D126" s="6" t="s">
        <v>357</v>
      </c>
      <c r="E126" s="35" t="s">
        <v>356</v>
      </c>
      <c r="F126" s="35" t="s">
        <v>357</v>
      </c>
      <c r="G126" s="72">
        <v>1639</v>
      </c>
      <c r="H126" s="67">
        <v>0.40389999999999998</v>
      </c>
      <c r="I126" s="67">
        <v>0.33773999999999998</v>
      </c>
      <c r="J126" s="21"/>
      <c r="K126" s="21"/>
    </row>
    <row r="127" spans="1:11" x14ac:dyDescent="0.25">
      <c r="A127" t="s">
        <v>309</v>
      </c>
      <c r="B127" s="4" t="s">
        <v>284</v>
      </c>
      <c r="C127" s="4" t="s">
        <v>356</v>
      </c>
      <c r="D127" s="6" t="s">
        <v>357</v>
      </c>
      <c r="E127" t="s">
        <v>38</v>
      </c>
      <c r="F127" t="s">
        <v>39</v>
      </c>
      <c r="G127" s="73">
        <v>131</v>
      </c>
      <c r="H127" s="21">
        <v>0.41221000000000002</v>
      </c>
      <c r="I127" s="21">
        <v>0.31772</v>
      </c>
      <c r="J127" s="21"/>
      <c r="K127" s="21"/>
    </row>
    <row r="128" spans="1:11" x14ac:dyDescent="0.25">
      <c r="A128" t="s">
        <v>309</v>
      </c>
      <c r="B128" s="4" t="s">
        <v>284</v>
      </c>
      <c r="C128" s="4" t="s">
        <v>356</v>
      </c>
      <c r="D128" s="6" t="s">
        <v>357</v>
      </c>
      <c r="E128" t="s">
        <v>45</v>
      </c>
      <c r="F128" t="s">
        <v>46</v>
      </c>
      <c r="G128" s="73">
        <v>70</v>
      </c>
      <c r="H128" s="21">
        <v>0.38571</v>
      </c>
      <c r="I128" s="21">
        <v>0.34429999999999999</v>
      </c>
      <c r="J128" s="21"/>
      <c r="K128" s="21"/>
    </row>
    <row r="129" spans="1:11" x14ac:dyDescent="0.25">
      <c r="A129" t="s">
        <v>309</v>
      </c>
      <c r="B129" s="4" t="s">
        <v>284</v>
      </c>
      <c r="C129" s="4" t="s">
        <v>356</v>
      </c>
      <c r="D129" s="6" t="s">
        <v>357</v>
      </c>
      <c r="E129" t="s">
        <v>177</v>
      </c>
      <c r="F129" t="s">
        <v>230</v>
      </c>
      <c r="G129" s="73">
        <v>80</v>
      </c>
      <c r="H129" s="21">
        <v>0.28749999999999998</v>
      </c>
      <c r="I129" s="21">
        <v>0.26032</v>
      </c>
      <c r="J129" s="21"/>
      <c r="K129" s="21"/>
    </row>
    <row r="130" spans="1:11" x14ac:dyDescent="0.25">
      <c r="A130" t="s">
        <v>309</v>
      </c>
      <c r="B130" s="4" t="s">
        <v>284</v>
      </c>
      <c r="C130" s="4" t="s">
        <v>356</v>
      </c>
      <c r="D130" s="6" t="s">
        <v>357</v>
      </c>
      <c r="E130" t="s">
        <v>83</v>
      </c>
      <c r="F130" t="s">
        <v>84</v>
      </c>
      <c r="G130" s="73">
        <v>412</v>
      </c>
      <c r="H130" s="21">
        <v>0.38591999999999999</v>
      </c>
      <c r="I130" s="21">
        <v>0.30980999999999997</v>
      </c>
      <c r="J130" s="21"/>
      <c r="K130" s="21"/>
    </row>
    <row r="131" spans="1:11" x14ac:dyDescent="0.25">
      <c r="A131" t="s">
        <v>309</v>
      </c>
      <c r="B131" s="4" t="s">
        <v>284</v>
      </c>
      <c r="C131" s="4" t="s">
        <v>356</v>
      </c>
      <c r="D131" s="6" t="s">
        <v>357</v>
      </c>
      <c r="E131" t="s">
        <v>92</v>
      </c>
      <c r="F131" t="s">
        <v>93</v>
      </c>
      <c r="G131" s="73">
        <v>172</v>
      </c>
      <c r="H131" s="21">
        <v>0.50580999999999998</v>
      </c>
      <c r="I131" s="21">
        <v>0.41125</v>
      </c>
      <c r="J131" s="21"/>
      <c r="K131" s="21"/>
    </row>
    <row r="132" spans="1:11" x14ac:dyDescent="0.25">
      <c r="A132" t="s">
        <v>309</v>
      </c>
      <c r="B132" s="4" t="s">
        <v>284</v>
      </c>
      <c r="C132" s="4" t="s">
        <v>356</v>
      </c>
      <c r="D132" s="6" t="s">
        <v>357</v>
      </c>
      <c r="E132" t="s">
        <v>102</v>
      </c>
      <c r="F132" t="s">
        <v>103</v>
      </c>
      <c r="G132" s="73">
        <v>184</v>
      </c>
      <c r="H132" s="21">
        <v>0.35870000000000002</v>
      </c>
      <c r="I132" s="21">
        <v>0.30737999999999999</v>
      </c>
      <c r="J132" s="21"/>
      <c r="K132" s="21"/>
    </row>
    <row r="133" spans="1:11" x14ac:dyDescent="0.25">
      <c r="A133" t="s">
        <v>309</v>
      </c>
      <c r="B133" s="4" t="s">
        <v>284</v>
      </c>
      <c r="C133" s="4" t="s">
        <v>356</v>
      </c>
      <c r="D133" s="6" t="s">
        <v>357</v>
      </c>
      <c r="E133" t="s">
        <v>182</v>
      </c>
      <c r="F133" t="s">
        <v>236</v>
      </c>
      <c r="G133" s="73">
        <v>266</v>
      </c>
      <c r="H133" s="21">
        <v>0.48120000000000002</v>
      </c>
      <c r="I133" s="21">
        <v>0.39645000000000002</v>
      </c>
      <c r="J133" s="21"/>
      <c r="K133" s="21"/>
    </row>
    <row r="134" spans="1:11" x14ac:dyDescent="0.25">
      <c r="A134" t="s">
        <v>309</v>
      </c>
      <c r="B134" s="4" t="s">
        <v>284</v>
      </c>
      <c r="C134" s="4" t="s">
        <v>356</v>
      </c>
      <c r="D134" s="6" t="s">
        <v>357</v>
      </c>
      <c r="E134" t="s">
        <v>170</v>
      </c>
      <c r="F134" t="s">
        <v>171</v>
      </c>
      <c r="G134" s="73">
        <v>324</v>
      </c>
      <c r="H134" s="21">
        <v>0.36420000000000002</v>
      </c>
      <c r="I134" s="21">
        <v>0.32685999999999998</v>
      </c>
      <c r="J134" s="21"/>
      <c r="K134" s="21"/>
    </row>
    <row r="135" spans="1:11" x14ac:dyDescent="0.25">
      <c r="A135" t="s">
        <v>309</v>
      </c>
      <c r="B135" s="4" t="s">
        <v>284</v>
      </c>
      <c r="C135" s="4" t="s">
        <v>358</v>
      </c>
      <c r="D135" s="6" t="s">
        <v>245</v>
      </c>
      <c r="E135" s="35" t="s">
        <v>358</v>
      </c>
      <c r="F135" s="35" t="s">
        <v>245</v>
      </c>
      <c r="G135" s="72">
        <v>3032</v>
      </c>
      <c r="H135" s="67">
        <v>0.20515</v>
      </c>
      <c r="I135" s="67">
        <v>0.21639</v>
      </c>
      <c r="J135" s="21"/>
      <c r="K135" s="21"/>
    </row>
    <row r="136" spans="1:11" x14ac:dyDescent="0.25">
      <c r="A136" t="s">
        <v>309</v>
      </c>
      <c r="B136" s="4" t="s">
        <v>284</v>
      </c>
      <c r="C136" s="4" t="s">
        <v>358</v>
      </c>
      <c r="D136" s="6" t="s">
        <v>245</v>
      </c>
      <c r="E136" t="s">
        <v>176</v>
      </c>
      <c r="F136" t="s">
        <v>229</v>
      </c>
      <c r="G136" s="73">
        <v>264</v>
      </c>
      <c r="H136" s="21">
        <v>0.14394000000000001</v>
      </c>
      <c r="I136" s="21">
        <v>0.15789</v>
      </c>
      <c r="J136" s="21"/>
      <c r="K136" s="21"/>
    </row>
    <row r="137" spans="1:11" x14ac:dyDescent="0.25">
      <c r="A137" t="s">
        <v>309</v>
      </c>
      <c r="B137" s="4" t="s">
        <v>284</v>
      </c>
      <c r="C137" s="4" t="s">
        <v>358</v>
      </c>
      <c r="D137" s="6" t="s">
        <v>245</v>
      </c>
      <c r="E137" t="s">
        <v>69</v>
      </c>
      <c r="F137" t="s">
        <v>70</v>
      </c>
      <c r="G137" s="73">
        <v>87</v>
      </c>
      <c r="H137" s="21">
        <v>0.21839</v>
      </c>
      <c r="I137" s="21">
        <v>0.21365999999999999</v>
      </c>
      <c r="J137" s="21"/>
      <c r="K137" s="21"/>
    </row>
    <row r="138" spans="1:11" x14ac:dyDescent="0.25">
      <c r="A138" t="s">
        <v>309</v>
      </c>
      <c r="B138" s="4" t="s">
        <v>284</v>
      </c>
      <c r="C138" s="4" t="s">
        <v>358</v>
      </c>
      <c r="D138" s="6" t="s">
        <v>245</v>
      </c>
      <c r="E138" t="s">
        <v>183</v>
      </c>
      <c r="F138" t="s">
        <v>237</v>
      </c>
      <c r="G138" s="73">
        <v>264</v>
      </c>
      <c r="H138" s="21">
        <v>0.39015</v>
      </c>
      <c r="I138" s="21">
        <v>0.40518999999999999</v>
      </c>
      <c r="J138" s="21"/>
      <c r="K138" s="21"/>
    </row>
    <row r="139" spans="1:11" x14ac:dyDescent="0.25">
      <c r="A139" t="s">
        <v>309</v>
      </c>
      <c r="B139" s="4" t="s">
        <v>284</v>
      </c>
      <c r="C139" s="4" t="s">
        <v>358</v>
      </c>
      <c r="D139" s="6" t="s">
        <v>245</v>
      </c>
      <c r="E139" t="s">
        <v>158</v>
      </c>
      <c r="F139" t="s">
        <v>159</v>
      </c>
      <c r="G139" s="73">
        <v>189</v>
      </c>
      <c r="H139" s="21">
        <v>0.21693000000000001</v>
      </c>
      <c r="I139" s="21">
        <v>0.21564</v>
      </c>
      <c r="J139" s="21"/>
      <c r="K139" s="21"/>
    </row>
    <row r="140" spans="1:11" x14ac:dyDescent="0.25">
      <c r="A140" t="s">
        <v>309</v>
      </c>
      <c r="B140" s="4" t="s">
        <v>284</v>
      </c>
      <c r="C140" s="4" t="s">
        <v>358</v>
      </c>
      <c r="D140" s="6" t="s">
        <v>245</v>
      </c>
      <c r="E140" t="s">
        <v>184</v>
      </c>
      <c r="F140" t="s">
        <v>238</v>
      </c>
      <c r="G140" s="73">
        <v>232</v>
      </c>
      <c r="H140" s="21">
        <v>0.18966</v>
      </c>
      <c r="I140" s="21">
        <v>0.20774000000000001</v>
      </c>
      <c r="J140" s="21"/>
      <c r="K140" s="21"/>
    </row>
    <row r="141" spans="1:11" x14ac:dyDescent="0.25">
      <c r="A141" t="s">
        <v>309</v>
      </c>
      <c r="B141" s="4" t="s">
        <v>284</v>
      </c>
      <c r="C141" s="4" t="s">
        <v>358</v>
      </c>
      <c r="D141" s="6" t="s">
        <v>245</v>
      </c>
      <c r="E141" t="s">
        <v>168</v>
      </c>
      <c r="F141" t="s">
        <v>169</v>
      </c>
      <c r="G141" s="73">
        <v>175</v>
      </c>
      <c r="H141" s="21">
        <v>8.5709999999999995E-2</v>
      </c>
      <c r="I141" s="21">
        <v>9.9479999999999999E-2</v>
      </c>
      <c r="J141" s="21"/>
      <c r="K141" s="21"/>
    </row>
    <row r="142" spans="1:11" x14ac:dyDescent="0.25">
      <c r="A142" t="s">
        <v>309</v>
      </c>
      <c r="B142" s="4" t="s">
        <v>284</v>
      </c>
      <c r="C142" s="4" t="s">
        <v>358</v>
      </c>
      <c r="D142" s="6" t="s">
        <v>245</v>
      </c>
      <c r="E142" t="s">
        <v>193</v>
      </c>
      <c r="F142" t="s">
        <v>194</v>
      </c>
      <c r="G142" s="73">
        <v>589</v>
      </c>
      <c r="H142" s="21">
        <v>0.17316999999999999</v>
      </c>
      <c r="I142" s="21">
        <v>0.17360999999999999</v>
      </c>
      <c r="J142" s="21"/>
      <c r="K142" s="21"/>
    </row>
    <row r="143" spans="1:11" x14ac:dyDescent="0.25">
      <c r="A143" t="s">
        <v>309</v>
      </c>
      <c r="B143" s="4" t="s">
        <v>284</v>
      </c>
      <c r="C143" s="4" t="s">
        <v>358</v>
      </c>
      <c r="D143" s="6" t="s">
        <v>245</v>
      </c>
      <c r="E143" t="s">
        <v>195</v>
      </c>
      <c r="F143" t="s">
        <v>196</v>
      </c>
      <c r="G143" s="73">
        <v>237</v>
      </c>
      <c r="H143" s="21">
        <v>8.8609999999999994E-2</v>
      </c>
      <c r="I143" s="21">
        <v>8.9709999999999998E-2</v>
      </c>
      <c r="J143" s="21"/>
      <c r="K143" s="21"/>
    </row>
    <row r="144" spans="1:11" x14ac:dyDescent="0.25">
      <c r="A144" t="s">
        <v>309</v>
      </c>
      <c r="B144" s="4" t="s">
        <v>284</v>
      </c>
      <c r="C144" s="4" t="s">
        <v>358</v>
      </c>
      <c r="D144" s="6" t="s">
        <v>245</v>
      </c>
      <c r="E144" t="s">
        <v>202</v>
      </c>
      <c r="F144" t="s">
        <v>242</v>
      </c>
      <c r="G144" s="73">
        <v>299</v>
      </c>
      <c r="H144" s="21">
        <v>0.19732</v>
      </c>
      <c r="I144" s="21">
        <v>0.2165</v>
      </c>
      <c r="J144" s="21"/>
      <c r="K144" s="21"/>
    </row>
    <row r="145" spans="1:11" x14ac:dyDescent="0.25">
      <c r="A145" t="s">
        <v>309</v>
      </c>
      <c r="B145" s="4" t="s">
        <v>284</v>
      </c>
      <c r="C145" s="4" t="s">
        <v>358</v>
      </c>
      <c r="D145" s="6" t="s">
        <v>245</v>
      </c>
      <c r="E145" t="s">
        <v>207</v>
      </c>
      <c r="F145" t="s">
        <v>208</v>
      </c>
      <c r="G145" s="73">
        <v>197</v>
      </c>
      <c r="H145" s="21">
        <v>0.32486999999999999</v>
      </c>
      <c r="I145" s="21">
        <v>0.37939000000000001</v>
      </c>
      <c r="J145" s="21"/>
      <c r="K145" s="21"/>
    </row>
    <row r="146" spans="1:11" x14ac:dyDescent="0.25">
      <c r="A146" t="s">
        <v>309</v>
      </c>
      <c r="B146" s="4" t="s">
        <v>284</v>
      </c>
      <c r="C146" s="4" t="s">
        <v>358</v>
      </c>
      <c r="D146" s="6" t="s">
        <v>245</v>
      </c>
      <c r="E146" t="s">
        <v>219</v>
      </c>
      <c r="F146" t="s">
        <v>220</v>
      </c>
      <c r="G146" s="73">
        <v>364</v>
      </c>
      <c r="H146" s="21">
        <v>0.21154000000000001</v>
      </c>
      <c r="I146" s="21">
        <v>0.22034000000000001</v>
      </c>
      <c r="J146" s="21"/>
      <c r="K146" s="21"/>
    </row>
    <row r="147" spans="1:11" x14ac:dyDescent="0.25">
      <c r="A147" t="s">
        <v>309</v>
      </c>
      <c r="B147" s="4" t="s">
        <v>284</v>
      </c>
      <c r="C147" s="4" t="s">
        <v>358</v>
      </c>
      <c r="D147" s="6" t="s">
        <v>245</v>
      </c>
      <c r="E147" t="s">
        <v>223</v>
      </c>
      <c r="F147" t="s">
        <v>224</v>
      </c>
      <c r="G147" s="73">
        <v>135</v>
      </c>
      <c r="H147" s="21">
        <v>0.28888999999999998</v>
      </c>
      <c r="I147" s="21">
        <v>0.31052999999999997</v>
      </c>
      <c r="J147" s="21"/>
      <c r="K147" s="21"/>
    </row>
    <row r="148" spans="1:11" x14ac:dyDescent="0.25">
      <c r="A148" t="s">
        <v>309</v>
      </c>
      <c r="B148" s="4" t="s">
        <v>284</v>
      </c>
      <c r="C148" s="4" t="s">
        <v>359</v>
      </c>
      <c r="D148" s="6" t="s">
        <v>249</v>
      </c>
      <c r="E148" s="35" t="s">
        <v>359</v>
      </c>
      <c r="F148" s="35" t="s">
        <v>249</v>
      </c>
      <c r="G148" s="72">
        <v>1257</v>
      </c>
      <c r="H148" s="67">
        <v>0.23866000000000001</v>
      </c>
      <c r="I148" s="67">
        <v>0.23036000000000001</v>
      </c>
      <c r="J148" s="21"/>
      <c r="K148" s="21"/>
    </row>
    <row r="149" spans="1:11" x14ac:dyDescent="0.25">
      <c r="A149" t="s">
        <v>309</v>
      </c>
      <c r="B149" s="4" t="s">
        <v>284</v>
      </c>
      <c r="C149" s="4" t="s">
        <v>359</v>
      </c>
      <c r="D149" s="6" t="s">
        <v>249</v>
      </c>
      <c r="E149" t="s">
        <v>14</v>
      </c>
      <c r="F149" t="s">
        <v>15</v>
      </c>
      <c r="G149" s="73">
        <v>117</v>
      </c>
      <c r="H149" s="21">
        <v>0.11966</v>
      </c>
      <c r="I149" s="21">
        <v>0.18695000000000001</v>
      </c>
      <c r="J149" s="21"/>
      <c r="K149" s="21"/>
    </row>
    <row r="150" spans="1:11" x14ac:dyDescent="0.25">
      <c r="A150" t="s">
        <v>309</v>
      </c>
      <c r="B150" s="4" t="s">
        <v>284</v>
      </c>
      <c r="C150" s="4" t="s">
        <v>359</v>
      </c>
      <c r="D150" s="6" t="s">
        <v>249</v>
      </c>
      <c r="E150" t="s">
        <v>30</v>
      </c>
      <c r="F150" t="s">
        <v>31</v>
      </c>
      <c r="G150" s="73">
        <v>194</v>
      </c>
      <c r="H150" s="21">
        <v>0.23710999999999999</v>
      </c>
      <c r="I150" s="21">
        <v>0.20707</v>
      </c>
      <c r="J150" s="21"/>
      <c r="K150" s="21"/>
    </row>
    <row r="151" spans="1:11" x14ac:dyDescent="0.25">
      <c r="A151" t="s">
        <v>309</v>
      </c>
      <c r="B151" s="4" t="s">
        <v>284</v>
      </c>
      <c r="C151" s="4" t="s">
        <v>359</v>
      </c>
      <c r="D151" s="6" t="s">
        <v>249</v>
      </c>
      <c r="E151" t="s">
        <v>34</v>
      </c>
      <c r="F151" t="s">
        <v>35</v>
      </c>
      <c r="G151" s="73">
        <v>161</v>
      </c>
      <c r="H151" s="21">
        <v>0.24224000000000001</v>
      </c>
      <c r="I151" s="21">
        <v>0.23529</v>
      </c>
      <c r="J151" s="21"/>
      <c r="K151" s="21"/>
    </row>
    <row r="152" spans="1:11" x14ac:dyDescent="0.25">
      <c r="A152" t="s">
        <v>309</v>
      </c>
      <c r="B152" s="4" t="s">
        <v>284</v>
      </c>
      <c r="C152" s="4" t="s">
        <v>359</v>
      </c>
      <c r="D152" s="6" t="s">
        <v>249</v>
      </c>
      <c r="E152" t="s">
        <v>79</v>
      </c>
      <c r="F152" t="s">
        <v>80</v>
      </c>
      <c r="G152" s="73">
        <v>108</v>
      </c>
      <c r="H152" s="21">
        <v>0.22222</v>
      </c>
      <c r="I152" s="21">
        <v>0.25982</v>
      </c>
      <c r="J152" s="21"/>
      <c r="K152" s="21"/>
    </row>
    <row r="153" spans="1:11" x14ac:dyDescent="0.25">
      <c r="A153" t="s">
        <v>309</v>
      </c>
      <c r="B153" s="4" t="s">
        <v>284</v>
      </c>
      <c r="C153" s="4" t="s">
        <v>359</v>
      </c>
      <c r="D153" s="6" t="s">
        <v>249</v>
      </c>
      <c r="E153" t="s">
        <v>96</v>
      </c>
      <c r="F153" t="s">
        <v>97</v>
      </c>
      <c r="G153" s="73">
        <v>472</v>
      </c>
      <c r="H153" s="21">
        <v>0.25212000000000001</v>
      </c>
      <c r="I153" s="21">
        <v>0.21753</v>
      </c>
      <c r="J153" s="21"/>
      <c r="K153" s="21"/>
    </row>
    <row r="154" spans="1:11" x14ac:dyDescent="0.25">
      <c r="A154" t="s">
        <v>309</v>
      </c>
      <c r="B154" s="4" t="s">
        <v>284</v>
      </c>
      <c r="C154" s="4" t="s">
        <v>359</v>
      </c>
      <c r="D154" s="6" t="s">
        <v>249</v>
      </c>
      <c r="E154" t="s">
        <v>114</v>
      </c>
      <c r="F154" t="s">
        <v>115</v>
      </c>
      <c r="G154" s="73">
        <v>205</v>
      </c>
      <c r="H154" s="21">
        <v>0.28293000000000001</v>
      </c>
      <c r="I154" s="21">
        <v>0.28988999999999998</v>
      </c>
      <c r="J154" s="21"/>
      <c r="K154" s="21"/>
    </row>
  </sheetData>
  <mergeCells count="4">
    <mergeCell ref="F2:I2"/>
    <mergeCell ref="F4:I4"/>
    <mergeCell ref="F5:I5"/>
    <mergeCell ref="F6:I6"/>
  </mergeCells>
  <phoneticPr fontId="16" type="noConversion"/>
  <printOptions horizontalCentered="1"/>
  <pageMargins left="0.70866141732283472" right="0.70866141732283472" top="0.74803149606299213" bottom="0.74803149606299213" header="0.31496062992125984" footer="0.31496062992125984"/>
  <pageSetup paperSize="9" scale="28" orientation="portrait" r:id="rId1"/>
  <headerFooter>
    <oddFooter>&amp;C&amp;F | &amp;A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DF8A4-ACAE-4067-AAE9-FE1B91A22344}">
  <sheetPr>
    <pageSetUpPr fitToPage="1"/>
  </sheetPr>
  <dimension ref="A1:I17"/>
  <sheetViews>
    <sheetView showGridLines="0" zoomScaleNormal="100" zoomScaleSheetLayoutView="130" workbookViewId="0">
      <selection activeCell="E1" sqref="E1"/>
    </sheetView>
  </sheetViews>
  <sheetFormatPr defaultRowHeight="15" x14ac:dyDescent="0.25"/>
  <cols>
    <col min="1" max="1" width="9.7109375" customWidth="1"/>
    <col min="2" max="2" width="18.7109375" style="4" customWidth="1"/>
    <col min="3" max="3" width="11.7109375" style="4" customWidth="1"/>
    <col min="4" max="4" width="14.140625" style="6" customWidth="1"/>
    <col min="5" max="5" width="14.7109375" customWidth="1"/>
    <col min="6" max="6" width="41.7109375" customWidth="1"/>
    <col min="7" max="8" width="9.7109375" customWidth="1"/>
    <col min="9" max="9" width="8.7109375" customWidth="1"/>
  </cols>
  <sheetData>
    <row r="1" spans="1:9" ht="20.100000000000001" customHeight="1" x14ac:dyDescent="0.25">
      <c r="C1" s="12"/>
      <c r="D1" s="1"/>
      <c r="E1" s="78" t="s">
        <v>307</v>
      </c>
      <c r="F1" s="42"/>
      <c r="G1" s="9"/>
      <c r="H1" s="6"/>
      <c r="I1" s="6"/>
    </row>
    <row r="2" spans="1:9" ht="30" customHeight="1" x14ac:dyDescent="0.25">
      <c r="C2" s="40"/>
      <c r="D2" s="59"/>
      <c r="E2" s="41" t="s">
        <v>385</v>
      </c>
      <c r="F2" s="387" t="s">
        <v>386</v>
      </c>
      <c r="G2" s="387"/>
      <c r="H2" s="387"/>
      <c r="I2" s="387"/>
    </row>
    <row r="3" spans="1:9" ht="15" customHeight="1" x14ac:dyDescent="0.25">
      <c r="B3"/>
      <c r="C3" s="40"/>
      <c r="D3" s="59"/>
      <c r="E3" s="41" t="s">
        <v>227</v>
      </c>
      <c r="F3" s="42" t="s">
        <v>8</v>
      </c>
      <c r="G3" s="9"/>
      <c r="H3" s="6"/>
      <c r="I3" s="6"/>
    </row>
    <row r="4" spans="1:9" ht="30" customHeight="1" x14ac:dyDescent="0.25">
      <c r="B4"/>
      <c r="C4" s="31"/>
      <c r="D4" s="60"/>
      <c r="E4" s="41" t="s">
        <v>302</v>
      </c>
      <c r="F4" s="387" t="s">
        <v>387</v>
      </c>
      <c r="G4" s="387"/>
      <c r="H4" s="387"/>
      <c r="I4" s="387"/>
    </row>
    <row r="5" spans="1:9" ht="30" customHeight="1" x14ac:dyDescent="0.25">
      <c r="B5"/>
      <c r="C5" s="29"/>
      <c r="D5" s="44"/>
      <c r="E5" s="41" t="s">
        <v>303</v>
      </c>
      <c r="F5" s="387" t="s">
        <v>388</v>
      </c>
      <c r="G5" s="387"/>
      <c r="H5" s="387"/>
      <c r="I5" s="387"/>
    </row>
    <row r="6" spans="1:9" ht="25.5" x14ac:dyDescent="0.25">
      <c r="B6"/>
      <c r="C6" s="29"/>
      <c r="D6" s="44"/>
      <c r="E6" s="43" t="s">
        <v>338</v>
      </c>
      <c r="F6" s="42" t="s">
        <v>405</v>
      </c>
      <c r="G6" s="9"/>
      <c r="H6" s="6"/>
      <c r="I6" s="6"/>
    </row>
    <row r="7" spans="1:9" x14ac:dyDescent="0.25">
      <c r="C7" s="5"/>
      <c r="E7" s="43" t="s">
        <v>304</v>
      </c>
      <c r="F7" s="42" t="s">
        <v>305</v>
      </c>
      <c r="G7" s="9"/>
      <c r="H7" s="6"/>
      <c r="I7" s="6"/>
    </row>
    <row r="8" spans="1:9" x14ac:dyDescent="0.25">
      <c r="B8" s="3"/>
      <c r="C8" s="8"/>
      <c r="D8" s="7"/>
      <c r="E8" s="43" t="s">
        <v>306</v>
      </c>
      <c r="F8" s="42" t="s">
        <v>364</v>
      </c>
      <c r="H8" s="6"/>
      <c r="I8" s="6"/>
    </row>
    <row r="9" spans="1:9" x14ac:dyDescent="0.25">
      <c r="E9" s="1"/>
      <c r="F9" s="1"/>
    </row>
    <row r="10" spans="1:9" x14ac:dyDescent="0.25">
      <c r="E10" s="1"/>
      <c r="F10" s="1"/>
    </row>
    <row r="11" spans="1:9" ht="30.75" thickBot="1" x14ac:dyDescent="0.3">
      <c r="A11" s="48" t="s">
        <v>880</v>
      </c>
      <c r="B11" s="48" t="s">
        <v>304</v>
      </c>
      <c r="C11" s="48" t="s">
        <v>439</v>
      </c>
      <c r="D11" s="48" t="s">
        <v>227</v>
      </c>
      <c r="E11" s="48" t="s">
        <v>360</v>
      </c>
      <c r="F11" s="48" t="s">
        <v>361</v>
      </c>
      <c r="G11" s="48" t="s">
        <v>324</v>
      </c>
      <c r="H11" s="48" t="s">
        <v>441</v>
      </c>
      <c r="I11" s="48" t="s">
        <v>442</v>
      </c>
    </row>
    <row r="12" spans="1:9" ht="15.75" thickBot="1" x14ac:dyDescent="0.3">
      <c r="A12" s="49" t="s">
        <v>309</v>
      </c>
      <c r="B12" s="50" t="s">
        <v>299</v>
      </c>
      <c r="C12" s="50" t="s">
        <v>325</v>
      </c>
      <c r="D12" s="51" t="s">
        <v>440</v>
      </c>
      <c r="E12" s="52" t="s">
        <v>419</v>
      </c>
      <c r="F12" s="49" t="s">
        <v>418</v>
      </c>
      <c r="G12" s="69">
        <v>130300</v>
      </c>
      <c r="H12" s="61">
        <v>0.97</v>
      </c>
      <c r="I12" s="61">
        <v>0.9</v>
      </c>
    </row>
    <row r="13" spans="1:9" x14ac:dyDescent="0.25">
      <c r="A13" s="53" t="s">
        <v>309</v>
      </c>
      <c r="B13" s="54" t="s">
        <v>284</v>
      </c>
      <c r="C13" s="54" t="s">
        <v>327</v>
      </c>
      <c r="D13" s="55" t="s">
        <v>440</v>
      </c>
      <c r="E13" s="53" t="s">
        <v>419</v>
      </c>
      <c r="F13" s="53" t="s">
        <v>418</v>
      </c>
      <c r="G13" s="70">
        <v>123385</v>
      </c>
      <c r="H13" s="63">
        <v>0.97</v>
      </c>
      <c r="I13" s="63">
        <v>0.9</v>
      </c>
    </row>
    <row r="14" spans="1:9" ht="15.75" thickBot="1" x14ac:dyDescent="0.3">
      <c r="A14" s="56" t="s">
        <v>309</v>
      </c>
      <c r="B14" s="57" t="s">
        <v>311</v>
      </c>
      <c r="C14" s="57" t="s">
        <v>328</v>
      </c>
      <c r="D14" s="58" t="s">
        <v>440</v>
      </c>
      <c r="E14" s="56" t="s">
        <v>419</v>
      </c>
      <c r="F14" s="56" t="s">
        <v>418</v>
      </c>
      <c r="G14" s="71">
        <v>6915</v>
      </c>
      <c r="H14" s="65">
        <v>0.97</v>
      </c>
      <c r="I14" s="65">
        <v>0.9</v>
      </c>
    </row>
    <row r="15" spans="1:9" ht="15.75" thickBot="1" x14ac:dyDescent="0.3">
      <c r="A15" s="49" t="s">
        <v>309</v>
      </c>
      <c r="B15" s="50" t="s">
        <v>299</v>
      </c>
      <c r="C15" s="50" t="s">
        <v>325</v>
      </c>
      <c r="D15" s="51" t="s">
        <v>440</v>
      </c>
      <c r="E15" s="52" t="s">
        <v>261</v>
      </c>
      <c r="F15" s="49" t="s">
        <v>418</v>
      </c>
      <c r="G15" s="69">
        <v>129366</v>
      </c>
      <c r="H15" s="61">
        <v>0.97</v>
      </c>
      <c r="I15" s="61">
        <v>0.9</v>
      </c>
    </row>
    <row r="16" spans="1:9" x14ac:dyDescent="0.25">
      <c r="A16" s="53" t="s">
        <v>309</v>
      </c>
      <c r="B16" s="54" t="s">
        <v>284</v>
      </c>
      <c r="C16" s="54" t="s">
        <v>327</v>
      </c>
      <c r="D16" s="55" t="s">
        <v>440</v>
      </c>
      <c r="E16" s="53" t="s">
        <v>261</v>
      </c>
      <c r="F16" s="53" t="s">
        <v>418</v>
      </c>
      <c r="G16" s="70">
        <v>122496</v>
      </c>
      <c r="H16" s="63">
        <v>0.97</v>
      </c>
      <c r="I16" s="63">
        <v>0.9</v>
      </c>
    </row>
    <row r="17" spans="1:9" ht="15.75" thickBot="1" x14ac:dyDescent="0.3">
      <c r="A17" s="56" t="s">
        <v>309</v>
      </c>
      <c r="B17" s="57" t="s">
        <v>311</v>
      </c>
      <c r="C17" s="57" t="s">
        <v>328</v>
      </c>
      <c r="D17" s="58" t="s">
        <v>440</v>
      </c>
      <c r="E17" s="56" t="s">
        <v>261</v>
      </c>
      <c r="F17" s="56" t="s">
        <v>418</v>
      </c>
      <c r="G17" s="71">
        <v>6870</v>
      </c>
      <c r="H17" s="65">
        <v>0.97</v>
      </c>
      <c r="I17" s="65">
        <v>0.9</v>
      </c>
    </row>
  </sheetData>
  <mergeCells count="3">
    <mergeCell ref="F2:I2"/>
    <mergeCell ref="F4:I4"/>
    <mergeCell ref="F5:I5"/>
  </mergeCells>
  <printOptions horizontalCentered="1"/>
  <pageMargins left="0.70866141732283472" right="0.70866141732283472" top="0.74803149606299213" bottom="0.74803149606299213" header="0.31496062992125984" footer="0.31496062992125984"/>
  <pageSetup paperSize="9" scale="52" orientation="portrait" r:id="rId1"/>
  <headerFooter>
    <oddFooter>&amp;C&amp;F | &amp;A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4"/>
  <sheetViews>
    <sheetView showGridLines="0" zoomScaleNormal="100" zoomScaleSheetLayoutView="160" workbookViewId="0">
      <selection activeCell="C8" sqref="C8:E8"/>
    </sheetView>
  </sheetViews>
  <sheetFormatPr defaultColWidth="9.140625" defaultRowHeight="12.75" x14ac:dyDescent="0.25"/>
  <cols>
    <col min="1" max="1" width="9.140625" style="17"/>
    <col min="2" max="2" width="8.42578125" style="17" customWidth="1"/>
    <col min="3" max="3" width="32.7109375" style="17" customWidth="1"/>
    <col min="4" max="4" width="35.7109375" style="17" customWidth="1"/>
    <col min="5" max="5" width="32.7109375" style="17" customWidth="1"/>
    <col min="6" max="6" width="11.7109375" style="17" customWidth="1"/>
    <col min="7" max="16384" width="9.140625" style="17"/>
  </cols>
  <sheetData>
    <row r="1" spans="1:6" ht="15" x14ac:dyDescent="0.25">
      <c r="A1"/>
      <c r="C1" s="18"/>
      <c r="D1" s="18"/>
      <c r="E1" s="18"/>
    </row>
    <row r="2" spans="1:6" ht="15" customHeight="1" x14ac:dyDescent="0.2">
      <c r="C2" s="24"/>
      <c r="D2" s="26" t="s">
        <v>281</v>
      </c>
      <c r="E2" s="13"/>
      <c r="F2" s="19"/>
    </row>
    <row r="3" spans="1:6" ht="15" customHeight="1" x14ac:dyDescent="0.2">
      <c r="C3" s="24"/>
      <c r="D3" s="26" t="s">
        <v>280</v>
      </c>
      <c r="E3" s="13"/>
      <c r="F3" s="19"/>
    </row>
    <row r="4" spans="1:6" ht="15" customHeight="1" x14ac:dyDescent="0.2">
      <c r="C4" s="25"/>
      <c r="D4" s="30" t="s">
        <v>279</v>
      </c>
      <c r="E4" s="14"/>
      <c r="F4" s="19"/>
    </row>
    <row r="5" spans="1:6" ht="15" x14ac:dyDescent="0.25">
      <c r="C5" s="15"/>
      <c r="D5" s="15"/>
      <c r="E5"/>
    </row>
    <row r="6" spans="1:6" x14ac:dyDescent="0.25">
      <c r="C6" s="15"/>
      <c r="D6" s="15"/>
      <c r="E6" s="15"/>
    </row>
    <row r="7" spans="1:6" ht="13.5" thickBot="1" x14ac:dyDescent="0.3">
      <c r="C7" s="15"/>
      <c r="D7" s="15"/>
      <c r="E7" s="15"/>
    </row>
    <row r="8" spans="1:6" ht="54.95" customHeight="1" thickBot="1" x14ac:dyDescent="0.3">
      <c r="A8" s="4"/>
      <c r="B8" s="4"/>
      <c r="C8" s="338" t="s">
        <v>266</v>
      </c>
      <c r="D8" s="339"/>
      <c r="E8" s="340"/>
    </row>
    <row r="9" spans="1:6" ht="15" x14ac:dyDescent="0.25">
      <c r="A9" s="4"/>
      <c r="B9" s="4"/>
      <c r="C9" s="38"/>
      <c r="D9" s="38"/>
      <c r="E9" s="38"/>
    </row>
    <row r="10" spans="1:6" ht="46.5" customHeight="1" x14ac:dyDescent="0.25">
      <c r="A10" s="4"/>
      <c r="B10" s="4"/>
      <c r="C10" s="341" t="s">
        <v>263</v>
      </c>
      <c r="D10" s="341"/>
      <c r="E10" s="341"/>
    </row>
    <row r="11" spans="1:6" ht="15" x14ac:dyDescent="0.25">
      <c r="A11" s="4"/>
      <c r="B11" s="4"/>
      <c r="C11" s="7"/>
      <c r="D11" s="7"/>
      <c r="E11" s="7"/>
    </row>
    <row r="12" spans="1:6" ht="50.1" customHeight="1" x14ac:dyDescent="0.25">
      <c r="A12" s="4"/>
      <c r="B12" s="4"/>
      <c r="C12" s="342" t="s">
        <v>878</v>
      </c>
      <c r="D12" s="342"/>
      <c r="E12" s="342"/>
    </row>
    <row r="13" spans="1:6" ht="15" customHeight="1" thickBot="1" x14ac:dyDescent="0.3">
      <c r="A13" s="4"/>
      <c r="B13" s="4"/>
      <c r="C13" s="292"/>
      <c r="D13" s="292"/>
      <c r="E13" s="292"/>
    </row>
    <row r="14" spans="1:6" ht="159.94999999999999" customHeight="1" thickBot="1" x14ac:dyDescent="0.3">
      <c r="A14" s="4"/>
      <c r="B14" s="4"/>
      <c r="C14" s="338" t="s">
        <v>879</v>
      </c>
      <c r="D14" s="339"/>
      <c r="E14" s="340"/>
    </row>
    <row r="15" spans="1:6" ht="15.75" thickBot="1" x14ac:dyDescent="0.3">
      <c r="A15" s="4"/>
      <c r="B15" s="4"/>
      <c r="C15" s="7"/>
      <c r="D15" s="7"/>
      <c r="E15" s="7"/>
    </row>
    <row r="16" spans="1:6" ht="50.1" customHeight="1" thickBot="1" x14ac:dyDescent="0.3">
      <c r="A16" s="4"/>
      <c r="B16" s="4"/>
      <c r="C16" s="335" t="s">
        <v>394</v>
      </c>
      <c r="D16" s="336"/>
      <c r="E16" s="337"/>
    </row>
    <row r="17" spans="1:6" ht="15" x14ac:dyDescent="0.25">
      <c r="A17" s="4"/>
      <c r="B17" s="4"/>
      <c r="C17" s="6"/>
      <c r="D17" s="6"/>
      <c r="E17" s="6"/>
    </row>
    <row r="18" spans="1:6" ht="15" x14ac:dyDescent="0.25">
      <c r="A18" s="4"/>
      <c r="B18" s="34" t="s">
        <v>12</v>
      </c>
      <c r="C18" s="4"/>
      <c r="D18" s="6"/>
      <c r="E18" s="6"/>
    </row>
    <row r="19" spans="1:6" ht="15" x14ac:dyDescent="0.25">
      <c r="A19" s="4"/>
      <c r="B19" s="34"/>
      <c r="C19" s="4" t="s">
        <v>395</v>
      </c>
      <c r="D19" s="6"/>
      <c r="E19" s="6"/>
    </row>
    <row r="20" spans="1:6" ht="15" x14ac:dyDescent="0.25">
      <c r="A20" s="4"/>
      <c r="B20" s="34"/>
      <c r="C20" s="4" t="s">
        <v>757</v>
      </c>
      <c r="D20" s="6"/>
      <c r="E20" s="6"/>
    </row>
    <row r="21" spans="1:6" s="16" customFormat="1" ht="15" customHeight="1" x14ac:dyDescent="0.25">
      <c r="A21" s="6"/>
      <c r="B21" s="22"/>
      <c r="C21" s="83" t="str">
        <f>HYPERLINK("#Explanations!A1","Explanations")</f>
        <v>Explanations</v>
      </c>
      <c r="D21" s="83"/>
      <c r="E21" s="83"/>
    </row>
    <row r="22" spans="1:6" s="16" customFormat="1" ht="15" customHeight="1" x14ac:dyDescent="0.25">
      <c r="A22" s="6"/>
      <c r="B22" s="22"/>
      <c r="C22" s="83" t="str">
        <f>HYPERLINK("#Acknowledgments!A1","Acknowledgments")</f>
        <v>Acknowledgments</v>
      </c>
      <c r="D22" s="83"/>
      <c r="E22" s="83"/>
    </row>
    <row r="23" spans="1:6" ht="15" x14ac:dyDescent="0.25">
      <c r="A23" s="4"/>
      <c r="B23" s="4"/>
      <c r="C23" s="83" t="s">
        <v>866</v>
      </c>
      <c r="D23" s="6" t="s">
        <v>869</v>
      </c>
      <c r="E23" s="6"/>
    </row>
    <row r="24" spans="1:6" ht="15" x14ac:dyDescent="0.25">
      <c r="A24" s="4"/>
      <c r="B24" s="4"/>
      <c r="C24" s="83" t="s">
        <v>867</v>
      </c>
      <c r="D24" s="6" t="s">
        <v>870</v>
      </c>
      <c r="E24" s="6"/>
    </row>
    <row r="25" spans="1:6" ht="15" x14ac:dyDescent="0.25">
      <c r="A25" s="4"/>
      <c r="B25" s="4"/>
      <c r="C25" s="321" t="s">
        <v>887</v>
      </c>
      <c r="D25" s="6" t="s">
        <v>871</v>
      </c>
      <c r="E25" s="6"/>
    </row>
    <row r="26" spans="1:6" ht="38.25" x14ac:dyDescent="0.25">
      <c r="A26" s="4"/>
      <c r="B26" s="4"/>
      <c r="C26" s="83" t="s">
        <v>868</v>
      </c>
      <c r="D26" s="6" t="s">
        <v>872</v>
      </c>
      <c r="E26" s="6"/>
      <c r="F26" s="322" t="s">
        <v>889</v>
      </c>
    </row>
    <row r="27" spans="1:6" ht="30" customHeight="1" x14ac:dyDescent="0.25">
      <c r="C27" s="287" t="s">
        <v>397</v>
      </c>
      <c r="D27" s="343" t="s">
        <v>365</v>
      </c>
      <c r="E27" s="343"/>
      <c r="F27" s="334" t="s">
        <v>888</v>
      </c>
    </row>
    <row r="28" spans="1:6" ht="30" customHeight="1" x14ac:dyDescent="0.25">
      <c r="C28" s="287" t="s">
        <v>398</v>
      </c>
      <c r="D28" s="343" t="s">
        <v>366</v>
      </c>
      <c r="E28" s="343"/>
      <c r="F28" s="334"/>
    </row>
    <row r="29" spans="1:6" ht="30" customHeight="1" x14ac:dyDescent="0.25">
      <c r="C29" s="287" t="s">
        <v>399</v>
      </c>
      <c r="D29" s="343" t="s">
        <v>370</v>
      </c>
      <c r="E29" s="343"/>
      <c r="F29" s="334"/>
    </row>
    <row r="30" spans="1:6" ht="30" customHeight="1" x14ac:dyDescent="0.25">
      <c r="C30" s="287" t="s">
        <v>400</v>
      </c>
      <c r="D30" s="343" t="s">
        <v>381</v>
      </c>
      <c r="E30" s="343"/>
      <c r="F30" s="334"/>
    </row>
    <row r="31" spans="1:6" ht="30" customHeight="1" x14ac:dyDescent="0.25">
      <c r="C31" s="287" t="s">
        <v>401</v>
      </c>
      <c r="D31" s="343" t="s">
        <v>377</v>
      </c>
      <c r="E31" s="343"/>
      <c r="F31" s="334"/>
    </row>
    <row r="32" spans="1:6" ht="30" customHeight="1" x14ac:dyDescent="0.25">
      <c r="C32" s="287" t="s">
        <v>402</v>
      </c>
      <c r="D32" s="343" t="s">
        <v>754</v>
      </c>
      <c r="E32" s="343"/>
      <c r="F32" s="334"/>
    </row>
    <row r="33" spans="3:6" ht="30" customHeight="1" x14ac:dyDescent="0.25">
      <c r="C33" s="287" t="s">
        <v>403</v>
      </c>
      <c r="D33" s="343" t="s">
        <v>382</v>
      </c>
      <c r="E33" s="343"/>
      <c r="F33" s="334"/>
    </row>
    <row r="34" spans="3:6" ht="30" customHeight="1" x14ac:dyDescent="0.25">
      <c r="C34" s="287" t="s">
        <v>404</v>
      </c>
      <c r="D34" s="343" t="s">
        <v>386</v>
      </c>
      <c r="E34" s="343"/>
      <c r="F34" s="334"/>
    </row>
  </sheetData>
  <mergeCells count="14">
    <mergeCell ref="F27:F34"/>
    <mergeCell ref="C16:E16"/>
    <mergeCell ref="C8:E8"/>
    <mergeCell ref="C10:E10"/>
    <mergeCell ref="C12:E12"/>
    <mergeCell ref="D31:E31"/>
    <mergeCell ref="C14:E14"/>
    <mergeCell ref="D32:E32"/>
    <mergeCell ref="D33:E33"/>
    <mergeCell ref="D34:E34"/>
    <mergeCell ref="D27:E27"/>
    <mergeCell ref="D28:E28"/>
    <mergeCell ref="D29:E29"/>
    <mergeCell ref="D30:E30"/>
  </mergeCells>
  <hyperlinks>
    <hyperlink ref="D2" r:id="rId1" display="breastcanceraudits@rcseng.ac.uk           " xr:uid="{9163E5EC-D088-430F-8AB8-0FBE49C01432}"/>
    <hyperlink ref="D4" r:id="rId2" xr:uid="{601E3A38-0141-44DD-8B8B-B48F3B48960F}"/>
    <hyperlink ref="D3" r:id="rId3" display="https://www.natcan.org.uk/audits/primary-breast/           " xr:uid="{48CC00F4-FAB3-40A7-87C5-67B7A1164077}"/>
    <hyperlink ref="C23" location="View_Completeness!A1" display="View_Completeness" xr:uid="{E4A5179B-D868-472C-90EA-AACEC21C6066}"/>
    <hyperlink ref="C24" location="View_Indicators!A1" display="View_Indicators" xr:uid="{83208369-73F8-4F2B-88FC-6E98B8BBA509}"/>
    <hyperlink ref="C26" location="Data_completeness!A1" display="Data_completeness" xr:uid="{CDDAE724-7701-4A8A-BE69-ABDD162809EB}"/>
    <hyperlink ref="C27" location="Ind1_TDA!A1" display="Indicator 1: TDA" xr:uid="{24AB9EEF-8906-4963-A012-3615030DBFAA}"/>
    <hyperlink ref="C28" location="Ind2_CNS!A1" display="Indicator 2: CNS" xr:uid="{4AE051B9-E684-4DFF-902A-71EDDED99D2C}"/>
    <hyperlink ref="C29" location="Ind3_Surgery!A1" display="Indicator 3: Surgery" xr:uid="{EB4FD299-6951-415A-AEF3-31AD4FE21046}"/>
    <hyperlink ref="C30" location="Ind4_NACT!A1" display="Indicator 4: NACT" xr:uid="{B12643AA-E3C3-4B70-B6E6-ED469416BB59}"/>
    <hyperlink ref="C31" location="Ind5_RTX!A1" display="Indicator 5: RTX" xr:uid="{55CB101E-B637-4444-92BE-F5B8CF43C2A5}"/>
    <hyperlink ref="C32" location="Ind6_SACT!A1" display="Indicator 6: SACT " xr:uid="{04B387B1-7489-4E5F-AC2D-CA11DB825C8C}"/>
    <hyperlink ref="C33" location="Ind7_Immed_Recon!A1" display="Indicator 7: Immed Recon " xr:uid="{CBD72509-9FA6-4CD0-8601-B7E07AB63CEC}"/>
    <hyperlink ref="C34" location="Ind10_Survival!A1" display="Indicator 10: Survival " xr:uid="{31C50E48-25ED-4301-801E-3126B5AEABB2}"/>
    <hyperlink ref="C25" location="View_Patient_Characteristics!A1" display="View_Patient_Characteristics" xr:uid="{47424EB0-ACF6-4597-AE31-F7E462B9751C}"/>
  </hyperlinks>
  <printOptions horizontalCentered="1" verticalCentered="1"/>
  <pageMargins left="0.70866141732283472" right="0.70866141732283472" top="0.74803149606299213" bottom="0.74803149606299213" header="0.31496062992125984" footer="0.31496062992125984"/>
  <pageSetup paperSize="9" scale="61" orientation="portrait" r:id="rId4"/>
  <headerFooter>
    <oddFooter>&amp;C&amp;F | &amp;A</oddFooter>
  </headerFooter>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DCBE1-4541-41D3-98B8-FABC32DC7859}">
  <dimension ref="B1:H39"/>
  <sheetViews>
    <sheetView showGridLines="0" zoomScaleNormal="100" zoomScaleSheetLayoutView="175" workbookViewId="0">
      <selection activeCell="C11" sqref="C11:E11"/>
    </sheetView>
  </sheetViews>
  <sheetFormatPr defaultColWidth="9.140625" defaultRowHeight="12.75" x14ac:dyDescent="0.2"/>
  <cols>
    <col min="1" max="2" width="9.140625" style="9"/>
    <col min="3" max="3" width="35.7109375" style="11" customWidth="1"/>
    <col min="4" max="4" width="40.7109375" style="9" customWidth="1"/>
    <col min="5" max="5" width="35.7109375" style="9" customWidth="1"/>
    <col min="6" max="6" width="9.140625" style="9"/>
    <col min="7" max="7" width="9.140625" style="9" customWidth="1"/>
    <col min="8" max="16384" width="9.140625" style="9"/>
  </cols>
  <sheetData>
    <row r="1" spans="2:8" s="17" customFormat="1" x14ac:dyDescent="0.25">
      <c r="C1" s="18"/>
      <c r="D1" s="18"/>
      <c r="E1" s="18"/>
    </row>
    <row r="2" spans="2:8" s="17" customFormat="1" ht="15" customHeight="1" x14ac:dyDescent="0.2">
      <c r="C2" s="24"/>
      <c r="D2" s="26" t="s">
        <v>281</v>
      </c>
      <c r="E2" s="13"/>
      <c r="F2" s="19"/>
    </row>
    <row r="3" spans="2:8" s="17" customFormat="1" ht="15" customHeight="1" x14ac:dyDescent="0.2">
      <c r="C3" s="24"/>
      <c r="D3" s="26" t="s">
        <v>280</v>
      </c>
      <c r="E3" s="13"/>
      <c r="F3" s="19"/>
    </row>
    <row r="4" spans="2:8" s="17" customFormat="1" ht="15" customHeight="1" x14ac:dyDescent="0.2">
      <c r="C4" s="25"/>
      <c r="D4" s="30" t="s">
        <v>279</v>
      </c>
      <c r="E4" s="14"/>
      <c r="F4" s="19"/>
    </row>
    <row r="5" spans="2:8" s="17" customFormat="1" x14ac:dyDescent="0.25">
      <c r="C5" s="15"/>
      <c r="D5" s="15"/>
      <c r="E5" s="15"/>
    </row>
    <row r="6" spans="2:8" s="17" customFormat="1" x14ac:dyDescent="0.25">
      <c r="C6" s="15"/>
      <c r="D6" s="15"/>
      <c r="E6" s="15"/>
    </row>
    <row r="7" spans="2:8" s="17" customFormat="1" x14ac:dyDescent="0.25">
      <c r="C7" s="15"/>
      <c r="D7" s="15"/>
      <c r="E7" s="15"/>
    </row>
    <row r="8" spans="2:8" ht="15" customHeight="1" x14ac:dyDescent="0.2">
      <c r="C8" s="23"/>
    </row>
    <row r="9" spans="2:8" ht="15" x14ac:dyDescent="0.25">
      <c r="B9" s="34" t="s">
        <v>10</v>
      </c>
      <c r="C9" s="4"/>
      <c r="D9" s="6"/>
      <c r="E9"/>
      <c r="F9"/>
      <c r="G9"/>
      <c r="H9"/>
    </row>
    <row r="10" spans="2:8" ht="15" x14ac:dyDescent="0.25">
      <c r="B10" s="4"/>
      <c r="C10" s="4"/>
      <c r="D10" s="6"/>
      <c r="E10"/>
      <c r="F10"/>
      <c r="G10"/>
      <c r="H10"/>
    </row>
    <row r="11" spans="2:8" ht="30" customHeight="1" x14ac:dyDescent="0.25">
      <c r="B11" s="282"/>
      <c r="C11" s="344" t="s">
        <v>877</v>
      </c>
      <c r="D11" s="343"/>
      <c r="E11" s="343"/>
      <c r="F11"/>
      <c r="G11"/>
      <c r="H11"/>
    </row>
    <row r="12" spans="2:8" ht="15" x14ac:dyDescent="0.25">
      <c r="B12"/>
      <c r="C12" s="2"/>
      <c r="D12"/>
      <c r="E12"/>
      <c r="F12"/>
      <c r="G12"/>
      <c r="H12"/>
    </row>
    <row r="13" spans="2:8" ht="15" x14ac:dyDescent="0.25">
      <c r="B13"/>
      <c r="C13" s="2"/>
      <c r="D13"/>
      <c r="E13"/>
      <c r="F13"/>
      <c r="G13"/>
      <c r="H13"/>
    </row>
    <row r="14" spans="2:8" ht="15" x14ac:dyDescent="0.25">
      <c r="B14" s="35" t="s">
        <v>267</v>
      </c>
      <c r="C14"/>
      <c r="D14"/>
      <c r="E14"/>
      <c r="F14"/>
      <c r="G14"/>
      <c r="H14"/>
    </row>
    <row r="15" spans="2:8" ht="30" customHeight="1" x14ac:dyDescent="0.25">
      <c r="B15"/>
      <c r="C15" s="345" t="s">
        <v>278</v>
      </c>
      <c r="D15" s="345"/>
      <c r="E15" s="345"/>
      <c r="F15"/>
      <c r="G15"/>
      <c r="H15"/>
    </row>
    <row r="16" spans="2:8" ht="15" x14ac:dyDescent="0.25">
      <c r="B16"/>
      <c r="C16" s="346" t="s">
        <v>268</v>
      </c>
      <c r="D16" s="346"/>
      <c r="E16" s="346"/>
      <c r="F16"/>
      <c r="G16"/>
      <c r="H16"/>
    </row>
    <row r="17" spans="2:8" ht="15" x14ac:dyDescent="0.25">
      <c r="B17"/>
      <c r="C17" t="s">
        <v>277</v>
      </c>
      <c r="D17" s="36"/>
      <c r="E17" s="36"/>
      <c r="F17"/>
      <c r="G17"/>
      <c r="H17"/>
    </row>
    <row r="18" spans="2:8" ht="15" x14ac:dyDescent="0.25">
      <c r="B18"/>
      <c r="C18"/>
      <c r="D18"/>
      <c r="E18"/>
      <c r="F18"/>
      <c r="G18"/>
      <c r="H18"/>
    </row>
    <row r="19" spans="2:8" ht="15" x14ac:dyDescent="0.25">
      <c r="B19" s="35" t="s">
        <v>1</v>
      </c>
      <c r="C19" s="35" t="s">
        <v>2</v>
      </c>
      <c r="D19"/>
      <c r="E19"/>
      <c r="F19"/>
      <c r="G19"/>
      <c r="H19"/>
    </row>
    <row r="20" spans="2:8" ht="15" x14ac:dyDescent="0.25">
      <c r="B20" s="37" t="s">
        <v>3</v>
      </c>
      <c r="C20" s="37" t="s">
        <v>4</v>
      </c>
      <c r="D20"/>
      <c r="E20"/>
      <c r="F20"/>
      <c r="G20"/>
      <c r="H20"/>
    </row>
    <row r="21" spans="2:8" ht="15" x14ac:dyDescent="0.25">
      <c r="B21" s="37" t="s">
        <v>272</v>
      </c>
      <c r="C21" s="37" t="s">
        <v>269</v>
      </c>
      <c r="D21"/>
      <c r="E21"/>
      <c r="F21"/>
      <c r="G21"/>
      <c r="H21"/>
    </row>
    <row r="22" spans="2:8" ht="15" x14ac:dyDescent="0.25">
      <c r="B22" s="37" t="s">
        <v>264</v>
      </c>
      <c r="C22" s="37" t="s">
        <v>265</v>
      </c>
      <c r="D22"/>
      <c r="E22"/>
      <c r="F22"/>
      <c r="G22"/>
      <c r="H22"/>
    </row>
    <row r="23" spans="2:8" ht="15" x14ac:dyDescent="0.25">
      <c r="B23" s="37" t="s">
        <v>5</v>
      </c>
      <c r="C23" s="37" t="s">
        <v>13</v>
      </c>
      <c r="D23"/>
      <c r="E23"/>
      <c r="F23"/>
      <c r="G23"/>
      <c r="H23"/>
    </row>
    <row r="24" spans="2:8" ht="15" x14ac:dyDescent="0.25">
      <c r="B24" s="37" t="s">
        <v>8</v>
      </c>
      <c r="C24" s="37" t="s">
        <v>271</v>
      </c>
      <c r="D24"/>
      <c r="E24"/>
      <c r="F24"/>
      <c r="G24"/>
      <c r="H24"/>
    </row>
    <row r="25" spans="2:8" ht="15" x14ac:dyDescent="0.25">
      <c r="B25" s="37" t="s">
        <v>6</v>
      </c>
      <c r="C25" s="37" t="s">
        <v>270</v>
      </c>
      <c r="D25"/>
      <c r="E25"/>
      <c r="F25"/>
      <c r="G25"/>
      <c r="H25"/>
    </row>
    <row r="26" spans="2:8" ht="15" x14ac:dyDescent="0.25">
      <c r="B26" s="37" t="s">
        <v>897</v>
      </c>
      <c r="C26" s="37" t="s">
        <v>898</v>
      </c>
      <c r="D26"/>
      <c r="E26"/>
      <c r="F26"/>
      <c r="G26"/>
      <c r="H26"/>
    </row>
    <row r="27" spans="2:8" ht="15" x14ac:dyDescent="0.25">
      <c r="B27" s="37" t="s">
        <v>7</v>
      </c>
      <c r="C27" s="37" t="s">
        <v>11</v>
      </c>
      <c r="D27"/>
      <c r="E27"/>
      <c r="F27"/>
      <c r="G27"/>
      <c r="H27"/>
    </row>
    <row r="28" spans="2:8" ht="15" x14ac:dyDescent="0.25">
      <c r="B28" t="s">
        <v>890</v>
      </c>
      <c r="C28" t="s">
        <v>891</v>
      </c>
      <c r="D28"/>
      <c r="E28"/>
      <c r="F28"/>
      <c r="G28"/>
      <c r="H28"/>
    </row>
    <row r="29" spans="2:8" ht="15" x14ac:dyDescent="0.25">
      <c r="B29"/>
      <c r="C29"/>
      <c r="D29"/>
      <c r="E29"/>
      <c r="F29"/>
      <c r="G29"/>
      <c r="H29"/>
    </row>
    <row r="30" spans="2:8" ht="15" x14ac:dyDescent="0.25">
      <c r="B30"/>
      <c r="C30"/>
      <c r="D30"/>
      <c r="E30"/>
      <c r="F30"/>
      <c r="G30"/>
      <c r="H30"/>
    </row>
    <row r="31" spans="2:8" ht="15" x14ac:dyDescent="0.25">
      <c r="B31" s="35" t="s">
        <v>275</v>
      </c>
      <c r="C31"/>
      <c r="D31"/>
      <c r="E31"/>
      <c r="F31"/>
      <c r="G31"/>
      <c r="H31"/>
    </row>
    <row r="32" spans="2:8" ht="35.1" customHeight="1" x14ac:dyDescent="0.25">
      <c r="B32" s="35"/>
      <c r="C32" s="343" t="s">
        <v>758</v>
      </c>
      <c r="D32" s="347"/>
      <c r="E32" s="347"/>
      <c r="F32"/>
      <c r="G32"/>
      <c r="H32"/>
    </row>
    <row r="33" spans="2:8" ht="15" x14ac:dyDescent="0.25">
      <c r="B33" s="35"/>
      <c r="C33"/>
      <c r="D33"/>
      <c r="E33"/>
      <c r="F33"/>
      <c r="G33"/>
      <c r="H33"/>
    </row>
    <row r="34" spans="2:8" ht="15" x14ac:dyDescent="0.25">
      <c r="B34" s="35" t="s">
        <v>276</v>
      </c>
      <c r="C34"/>
      <c r="D34"/>
      <c r="E34"/>
      <c r="F34"/>
      <c r="G34"/>
      <c r="H34"/>
    </row>
    <row r="35" spans="2:8" ht="45" customHeight="1" x14ac:dyDescent="0.25">
      <c r="B35"/>
      <c r="C35" s="348" t="s">
        <v>282</v>
      </c>
      <c r="D35" s="348"/>
      <c r="E35" s="348"/>
      <c r="F35"/>
      <c r="G35"/>
      <c r="H35"/>
    </row>
    <row r="36" spans="2:8" ht="15" x14ac:dyDescent="0.25">
      <c r="B36"/>
      <c r="C36" s="1"/>
      <c r="D36"/>
      <c r="E36"/>
      <c r="F36"/>
      <c r="G36"/>
      <c r="H36"/>
    </row>
    <row r="37" spans="2:8" ht="15" x14ac:dyDescent="0.25">
      <c r="B37" s="35" t="s">
        <v>752</v>
      </c>
      <c r="C37"/>
      <c r="D37"/>
      <c r="E37"/>
      <c r="F37"/>
      <c r="G37"/>
      <c r="H37"/>
    </row>
    <row r="38" spans="2:8" ht="135" customHeight="1" x14ac:dyDescent="0.25">
      <c r="B38"/>
      <c r="C38" s="343" t="s">
        <v>753</v>
      </c>
      <c r="D38" s="343"/>
      <c r="E38" s="343"/>
      <c r="F38"/>
      <c r="G38"/>
      <c r="H38"/>
    </row>
    <row r="39" spans="2:8" ht="15" x14ac:dyDescent="0.25">
      <c r="B39"/>
      <c r="C39" s="1"/>
      <c r="D39"/>
      <c r="E39"/>
      <c r="F39"/>
      <c r="G39"/>
      <c r="H39"/>
    </row>
  </sheetData>
  <mergeCells count="6">
    <mergeCell ref="C38:E38"/>
    <mergeCell ref="C11:E11"/>
    <mergeCell ref="C15:E15"/>
    <mergeCell ref="C16:E16"/>
    <mergeCell ref="C32:E32"/>
    <mergeCell ref="C35:E35"/>
  </mergeCells>
  <hyperlinks>
    <hyperlink ref="D3" r:id="rId1" xr:uid="{ABE831F6-E6E8-4345-AC48-0A577AA19968}"/>
    <hyperlink ref="D2" r:id="rId2" display="breastcanceraudits@rcseng.ac.uk           " xr:uid="{FB4F2E97-107E-4D63-A378-79280BFA3637}"/>
    <hyperlink ref="D4" r:id="rId3" xr:uid="{A5AFE182-64FB-4AE6-8D53-3BB1AFFD30A3}"/>
  </hyperlinks>
  <printOptions horizontalCentered="1"/>
  <pageMargins left="0.70866141732283472" right="0.70866141732283472" top="0.74803149606299213" bottom="0.74803149606299213" header="0.31496062992125984" footer="0.31496062992125984"/>
  <pageSetup paperSize="9" scale="58" orientation="portrait" r:id="rId4"/>
  <headerFooter>
    <oddFooter>&amp;C&amp;F | &amp;A&amp;R&amp;P of &amp;N</oddFooter>
  </headerFooter>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F19"/>
  <sheetViews>
    <sheetView showGridLines="0" zoomScaleNormal="100" zoomScaleSheetLayoutView="190" workbookViewId="0">
      <selection activeCell="C9" sqref="C9:E9"/>
    </sheetView>
  </sheetViews>
  <sheetFormatPr defaultColWidth="9.140625" defaultRowHeight="12.75" x14ac:dyDescent="0.2"/>
  <cols>
    <col min="1" max="1" width="9.140625" style="9"/>
    <col min="2" max="2" width="8.42578125" style="9" customWidth="1"/>
    <col min="3" max="3" width="32.7109375" style="9" customWidth="1"/>
    <col min="4" max="4" width="35.7109375" style="9" customWidth="1"/>
    <col min="5" max="5" width="32.7109375" style="9" customWidth="1"/>
    <col min="6" max="16384" width="9.140625" style="9"/>
  </cols>
  <sheetData>
    <row r="1" spans="3:6" s="17" customFormat="1" x14ac:dyDescent="0.25">
      <c r="C1" s="18"/>
      <c r="D1" s="18"/>
      <c r="E1" s="18"/>
    </row>
    <row r="2" spans="3:6" s="17" customFormat="1" ht="15" customHeight="1" x14ac:dyDescent="0.2">
      <c r="C2" s="24"/>
      <c r="D2" s="26" t="s">
        <v>281</v>
      </c>
      <c r="E2" s="13"/>
      <c r="F2" s="19"/>
    </row>
    <row r="3" spans="3:6" s="17" customFormat="1" ht="15" customHeight="1" x14ac:dyDescent="0.2">
      <c r="C3" s="24"/>
      <c r="D3" s="26" t="s">
        <v>280</v>
      </c>
      <c r="E3" s="13"/>
      <c r="F3" s="19"/>
    </row>
    <row r="4" spans="3:6" s="17" customFormat="1" ht="15" customHeight="1" x14ac:dyDescent="0.2">
      <c r="C4" s="25"/>
      <c r="D4" s="30" t="s">
        <v>279</v>
      </c>
      <c r="E4" s="14"/>
      <c r="F4" s="19"/>
    </row>
    <row r="5" spans="3:6" s="17" customFormat="1" x14ac:dyDescent="0.25">
      <c r="C5" s="15"/>
      <c r="D5" s="15"/>
      <c r="E5" s="15"/>
    </row>
    <row r="6" spans="3:6" s="17" customFormat="1" x14ac:dyDescent="0.25">
      <c r="C6" s="15"/>
      <c r="D6" s="15"/>
      <c r="E6" s="15"/>
    </row>
    <row r="7" spans="3:6" s="17" customFormat="1" x14ac:dyDescent="0.25">
      <c r="C7" s="15"/>
      <c r="D7" s="15"/>
      <c r="E7" s="15"/>
    </row>
    <row r="8" spans="3:6" ht="13.5" thickBot="1" x14ac:dyDescent="0.25">
      <c r="C8" s="10"/>
      <c r="D8" s="10"/>
    </row>
    <row r="9" spans="3:6" s="27" customFormat="1" ht="155.1" customHeight="1" thickBot="1" x14ac:dyDescent="0.3">
      <c r="C9" s="352" t="s">
        <v>865</v>
      </c>
      <c r="D9" s="353"/>
      <c r="E9" s="354"/>
      <c r="F9" s="28"/>
    </row>
    <row r="10" spans="3:6" ht="15.75" thickBot="1" x14ac:dyDescent="0.3">
      <c r="C10" s="1"/>
      <c r="D10" s="1"/>
      <c r="E10"/>
    </row>
    <row r="11" spans="3:6" s="11" customFormat="1" ht="125.1" customHeight="1" thickBot="1" x14ac:dyDescent="0.25">
      <c r="C11" s="352" t="s">
        <v>298</v>
      </c>
      <c r="D11" s="353"/>
      <c r="E11" s="354"/>
    </row>
    <row r="12" spans="3:6" ht="15.75" thickBot="1" x14ac:dyDescent="0.3">
      <c r="C12" s="1"/>
      <c r="D12" s="1"/>
      <c r="E12"/>
    </row>
    <row r="13" spans="3:6" ht="50.1" customHeight="1" thickBot="1" x14ac:dyDescent="0.25">
      <c r="C13" s="329" t="s">
        <v>9</v>
      </c>
      <c r="D13" s="355"/>
      <c r="E13" s="330"/>
    </row>
    <row r="14" spans="3:6" ht="15.75" thickBot="1" x14ac:dyDescent="0.3">
      <c r="C14" s="1"/>
      <c r="D14" s="1"/>
      <c r="E14"/>
    </row>
    <row r="15" spans="3:6" ht="219.95" customHeight="1" thickBot="1" x14ac:dyDescent="0.25">
      <c r="C15" s="329" t="s">
        <v>899</v>
      </c>
      <c r="D15" s="355"/>
      <c r="E15" s="330"/>
    </row>
    <row r="16" spans="3:6" ht="15.75" thickBot="1" x14ac:dyDescent="0.3">
      <c r="C16" s="1"/>
      <c r="D16" s="1"/>
      <c r="E16"/>
    </row>
    <row r="17" spans="3:5" ht="189.95" customHeight="1" thickBot="1" x14ac:dyDescent="0.25">
      <c r="C17" s="349" t="s">
        <v>283</v>
      </c>
      <c r="D17" s="350"/>
      <c r="E17" s="351"/>
    </row>
    <row r="18" spans="3:5" ht="15.75" thickBot="1" x14ac:dyDescent="0.3">
      <c r="C18"/>
      <c r="D18"/>
      <c r="E18"/>
    </row>
    <row r="19" spans="3:5" ht="80.099999999999994" customHeight="1" thickBot="1" x14ac:dyDescent="0.25">
      <c r="C19" s="349" t="s">
        <v>892</v>
      </c>
      <c r="D19" s="350"/>
      <c r="E19" s="351"/>
    </row>
  </sheetData>
  <mergeCells count="6">
    <mergeCell ref="C19:E19"/>
    <mergeCell ref="C11:E11"/>
    <mergeCell ref="C9:E9"/>
    <mergeCell ref="C13:E13"/>
    <mergeCell ref="C15:E15"/>
    <mergeCell ref="C17:E17"/>
  </mergeCells>
  <hyperlinks>
    <hyperlink ref="D4" r:id="rId1" xr:uid="{1DB7A827-CFFE-4E8E-9A88-793CD1D66E7E}"/>
    <hyperlink ref="D2" r:id="rId2" display="breastcanceraudits@rcseng.ac.uk           " xr:uid="{37E34654-EE02-4806-A574-EE08F92A21E9}"/>
    <hyperlink ref="D3" r:id="rId3" display="https://www.natcan.org.uk/audits/primary-breast/           " xr:uid="{2A148506-E75D-411A-83F4-A3B95A5F22AD}"/>
  </hyperlinks>
  <printOptions horizontalCentered="1"/>
  <pageMargins left="0.70866141732283472" right="0.70866141732283472" top="0.74803149606299213" bottom="0.74803149606299213" header="0.31496062992125984" footer="0.31496062992125984"/>
  <pageSetup paperSize="9" scale="61" orientation="portrait" r:id="rId4"/>
  <headerFooter>
    <oddFooter>&amp;C&amp;F | &amp;A</oddFooter>
  </headerFooter>
  <colBreaks count="1" manualBreakCount="1">
    <brk id="7" max="1048575" man="1"/>
  </col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1CD83-2433-42F9-92A9-8D49EA0E628B}">
  <dimension ref="B1:AS146"/>
  <sheetViews>
    <sheetView showGridLines="0" zoomScaleNormal="100" workbookViewId="0">
      <selection activeCell="C9" sqref="C9:E9"/>
    </sheetView>
  </sheetViews>
  <sheetFormatPr defaultRowHeight="15" x14ac:dyDescent="0.25"/>
  <cols>
    <col min="1" max="1" width="2.42578125" customWidth="1"/>
    <col min="3" max="3" width="45.7109375" customWidth="1"/>
    <col min="4" max="4" width="10.7109375" customWidth="1"/>
    <col min="5" max="6" width="14.28515625" customWidth="1"/>
    <col min="8" max="9" width="9.7109375" customWidth="1"/>
    <col min="11" max="11" width="9.140625" style="293"/>
    <col min="12" max="17" width="9.140625" style="2"/>
    <col min="18" max="22" width="9.140625" style="293"/>
    <col min="23" max="24" width="9.140625" style="293" customWidth="1"/>
    <col min="25" max="44" width="9.140625" style="293"/>
    <col min="45" max="45" width="9.140625" style="2"/>
  </cols>
  <sheetData>
    <row r="1" spans="2:40" ht="20.25" x14ac:dyDescent="0.25">
      <c r="D1" s="222" t="s">
        <v>307</v>
      </c>
      <c r="U1" s="293" t="s">
        <v>761</v>
      </c>
    </row>
    <row r="2" spans="2:40" ht="21" x14ac:dyDescent="0.35">
      <c r="D2" s="223" t="s">
        <v>762</v>
      </c>
    </row>
    <row r="3" spans="2:40" x14ac:dyDescent="0.25">
      <c r="D3" s="323" t="s">
        <v>280</v>
      </c>
    </row>
    <row r="5" spans="2:40" x14ac:dyDescent="0.25">
      <c r="AB5" s="296" t="s">
        <v>299</v>
      </c>
      <c r="AC5" s="293" t="s">
        <v>325</v>
      </c>
      <c r="AG5" s="296" t="s">
        <v>763</v>
      </c>
      <c r="AH5" s="293">
        <v>1</v>
      </c>
    </row>
    <row r="6" spans="2:40" x14ac:dyDescent="0.25">
      <c r="AB6" s="296" t="s">
        <v>284</v>
      </c>
      <c r="AC6" s="293" t="s">
        <v>327</v>
      </c>
      <c r="AG6" s="296" t="s">
        <v>764</v>
      </c>
      <c r="AH6" s="293">
        <v>4</v>
      </c>
    </row>
    <row r="7" spans="2:40" x14ac:dyDescent="0.25">
      <c r="AB7" s="296" t="s">
        <v>311</v>
      </c>
      <c r="AC7" s="293" t="s">
        <v>328</v>
      </c>
      <c r="AG7" s="296"/>
    </row>
    <row r="8" spans="2:40" ht="18" customHeight="1" x14ac:dyDescent="0.25">
      <c r="B8" s="34" t="s">
        <v>765</v>
      </c>
      <c r="C8" s="34"/>
      <c r="D8" s="34"/>
      <c r="E8" s="34"/>
      <c r="F8" s="34" t="s">
        <v>766</v>
      </c>
    </row>
    <row r="9" spans="2:40" x14ac:dyDescent="0.25">
      <c r="C9" s="369" t="s">
        <v>15</v>
      </c>
      <c r="D9" s="370"/>
      <c r="E9" s="371"/>
      <c r="F9" s="285" t="str">
        <f>V10</f>
        <v>RCF</v>
      </c>
      <c r="V9" s="293" t="s">
        <v>767</v>
      </c>
      <c r="W9" s="293" t="s">
        <v>768</v>
      </c>
      <c r="X9" s="293" t="s">
        <v>769</v>
      </c>
      <c r="Y9" s="293" t="s">
        <v>770</v>
      </c>
      <c r="AF9" s="293" t="s">
        <v>771</v>
      </c>
      <c r="AG9" s="293" t="s">
        <v>741</v>
      </c>
      <c r="AH9" s="293" t="s">
        <v>772</v>
      </c>
      <c r="AI9" s="293" t="s">
        <v>773</v>
      </c>
      <c r="AJ9" s="293" t="s">
        <v>774</v>
      </c>
      <c r="AK9" s="293" t="s">
        <v>550</v>
      </c>
      <c r="AL9" s="293" t="s">
        <v>775</v>
      </c>
      <c r="AM9" s="293" t="str">
        <f>$Z$16</f>
        <v>England and Wales</v>
      </c>
      <c r="AN9" s="293" t="s">
        <v>776</v>
      </c>
    </row>
    <row r="10" spans="2:40" x14ac:dyDescent="0.25">
      <c r="V10" s="297" t="str">
        <f>INDEX(Lists!$A$2:$F$122,MATCH(View_Completeness!$C$9,Lists!$A$2:$A$122,0),2)</f>
        <v>RCF</v>
      </c>
      <c r="W10" s="297" t="str">
        <f>INDEX(Lists!$A$2:$F$122,MATCH(View_Completeness!$C$9,Lists!$A$2:$A$122,0),4)</f>
        <v>E56000030</v>
      </c>
      <c r="X10" s="297" t="str">
        <f>INDEX(Lists!$A$2:$F$122,MATCH(View_Completeness!$C$9,Lists!$A$2:$A$122,0),6)</f>
        <v>E92000001</v>
      </c>
      <c r="Y10" s="297" t="str">
        <f>INDEX(Lists!$A$2:$F$122,MATCH(View_Completeness!$C$9,Lists!$A$2:$A$122,0),5)</f>
        <v>England</v>
      </c>
      <c r="AF10" s="298">
        <v>0.71089869192141819</v>
      </c>
      <c r="AG10" s="293" t="s">
        <v>330</v>
      </c>
      <c r="AH10" s="299">
        <f>AH$5+AF10</f>
        <v>1.7108986919214182</v>
      </c>
      <c r="AI10" s="293" cm="1">
        <f t="array" ref="AI10">IF(ISNA($W$14),NA(), INDEX(Data_completeness!$A$13:$T$156,AN10,AC$44))</f>
        <v>0.45507999999999998</v>
      </c>
      <c r="AM10" s="303">
        <f>IF(ISERROR($W$14),NA(),VLOOKUP(AA$16,Data_completeness!$E$13:$T$156,$AC$44-4,FALSE))</f>
        <v>0.60841999999999996</v>
      </c>
      <c r="AN10" s="293">
        <f>MATCH(View_Completeness!AG10,Data_completeness!$E$13:$E$156,0)</f>
        <v>6</v>
      </c>
    </row>
    <row r="11" spans="2:40" ht="18" customHeight="1" x14ac:dyDescent="0.25">
      <c r="C11" s="225" t="str">
        <f>IF(LEFT($V$10,1)="7","This NHS breast unit is in Wales",V11)</f>
        <v xml:space="preserve">This selected NHS breast unit is within the </v>
      </c>
      <c r="D11" s="3" t="str">
        <f>IF(LEFT($V$10,1)="7","",W11)</f>
        <v>West Yorkshire and Harrogate Cancer Alliance</v>
      </c>
      <c r="V11" s="300" t="s">
        <v>777</v>
      </c>
      <c r="W11" s="372" t="str">
        <f>INDEX(Lists!$A$2:$F$122,MATCH(View_Completeness!$C$9,Lists!$A$2:$A$122,0),3)&amp;" Cancer Alliance"</f>
        <v>West Yorkshire and Harrogate Cancer Alliance</v>
      </c>
      <c r="X11" s="372"/>
      <c r="Y11" s="372"/>
      <c r="AF11" s="298">
        <v>0.62061212094119966</v>
      </c>
      <c r="AG11" s="293" t="s">
        <v>333</v>
      </c>
      <c r="AH11" s="299">
        <f t="shared" ref="AH11:AH74" si="0">AH$5+AF11</f>
        <v>1.6206121209411997</v>
      </c>
      <c r="AI11" s="293" cm="1">
        <f t="array" ref="AI11">IF(ISNA($W$14),NA(), INDEX(Data_completeness!$A$13:$T$156,AN11,AC$44))</f>
        <v>0.23107</v>
      </c>
      <c r="AM11" s="303">
        <f>IF(ISERROR($W$14),NA(),VLOOKUP(AA$16,Data_completeness!$E$13:$T$156,$AC$44-4,FALSE))</f>
        <v>0.60841999999999996</v>
      </c>
      <c r="AN11" s="293">
        <f>MATCH(View_Completeness!AG11,Data_completeness!$E$13:$E$156,0)</f>
        <v>9</v>
      </c>
    </row>
    <row r="12" spans="2:40" x14ac:dyDescent="0.25">
      <c r="W12" s="293" t="str">
        <f>IF(Y10="Wales",Y10,"the "&amp;W11)</f>
        <v>the West Yorkshire and Harrogate Cancer Alliance</v>
      </c>
      <c r="AF12" s="298">
        <v>0.84638145126108677</v>
      </c>
      <c r="AG12" s="293" t="s">
        <v>334</v>
      </c>
      <c r="AH12" s="299">
        <f t="shared" si="0"/>
        <v>1.8463814512610868</v>
      </c>
      <c r="AI12" s="293" cm="1">
        <f t="array" ref="AI12">IF(ISNA($W$14),NA(), INDEX(Data_completeness!$A$13:$T$156,AN12,AC$44))</f>
        <v>0.57996999999999999</v>
      </c>
      <c r="AM12" s="303">
        <f>IF(ISERROR($W$14),NA(),VLOOKUP(AA$16,Data_completeness!$E$13:$T$156,$AC$44-4,FALSE))</f>
        <v>0.60841999999999996</v>
      </c>
      <c r="AN12" s="293">
        <f>MATCH(View_Completeness!AG12,Data_completeness!$E$13:$E$156,0)</f>
        <v>10</v>
      </c>
    </row>
    <row r="13" spans="2:40" ht="18" customHeight="1" x14ac:dyDescent="0.25">
      <c r="B13" s="35" t="s">
        <v>778</v>
      </c>
      <c r="G13" s="219" t="s">
        <v>779</v>
      </c>
      <c r="W13" s="301" t="s">
        <v>780</v>
      </c>
      <c r="AF13" s="298">
        <v>0.23052869653990471</v>
      </c>
      <c r="AG13" s="293" t="s">
        <v>331</v>
      </c>
      <c r="AH13" s="299">
        <f t="shared" si="0"/>
        <v>1.2305286965399047</v>
      </c>
      <c r="AI13" s="293" cm="1">
        <f t="array" ref="AI13">IF(ISNA($W$14),NA(), INDEX(Data_completeness!$A$13:$T$156,AN13,AC$44))</f>
        <v>5.994E-2</v>
      </c>
      <c r="AM13" s="303">
        <f>IF(ISERROR($W$14),NA(),VLOOKUP(AA$16,Data_completeness!$E$13:$T$156,$AC$44-4,FALSE))</f>
        <v>0.60841999999999996</v>
      </c>
      <c r="AN13" s="293">
        <f>MATCH(View_Completeness!AG13,Data_completeness!$E$13:$E$156,0)</f>
        <v>7</v>
      </c>
    </row>
    <row r="14" spans="2:40" ht="18" customHeight="1" x14ac:dyDescent="0.25">
      <c r="C14" s="369" t="s">
        <v>596</v>
      </c>
      <c r="D14" s="370"/>
      <c r="E14" s="371"/>
      <c r="G14" s="309">
        <v>0.9</v>
      </c>
      <c r="H14" s="310" t="s">
        <v>781</v>
      </c>
      <c r="I14" s="286"/>
      <c r="W14" s="293" t="str">
        <f>INDEX(Lists!$A$131:$F$141,MATCH(View_Completeness!$C$14,Lists!$A$131:$A$141,0),5)</f>
        <v>Performance Status</v>
      </c>
      <c r="X14" s="293" t="str">
        <f>IF(ISNA(W14),NA(),X10)</f>
        <v>E92000001</v>
      </c>
      <c r="AF14" s="298">
        <v>0.88010616847147793</v>
      </c>
      <c r="AG14" s="293" t="s">
        <v>332</v>
      </c>
      <c r="AH14" s="299">
        <f t="shared" si="0"/>
        <v>1.8801061684714779</v>
      </c>
      <c r="AI14" s="293" cm="1">
        <f t="array" ref="AI14">IF(ISNA($W$14),NA(), INDEX(Data_completeness!$A$13:$T$156,AN14,AC$44))</f>
        <v>1.8030000000000001E-2</v>
      </c>
      <c r="AM14" s="303">
        <f>IF(ISERROR($W$14),NA(),VLOOKUP(AA$16,Data_completeness!$E$13:$T$156,$AC$44-4,FALSE))</f>
        <v>0.60841999999999996</v>
      </c>
      <c r="AN14" s="293">
        <f>MATCH(View_Completeness!AG14,Data_completeness!$E$13:$E$156,0)</f>
        <v>8</v>
      </c>
    </row>
    <row r="15" spans="2:40" x14ac:dyDescent="0.25">
      <c r="B15" t="s">
        <v>782</v>
      </c>
      <c r="Z15" s="296" t="s">
        <v>783</v>
      </c>
      <c r="AA15" s="293" t="s">
        <v>784</v>
      </c>
      <c r="AF15" s="298">
        <v>0.65120324870437729</v>
      </c>
      <c r="AG15" s="293" t="s">
        <v>329</v>
      </c>
      <c r="AH15" s="299">
        <f t="shared" si="0"/>
        <v>1.6512032487043773</v>
      </c>
      <c r="AI15" s="293" cm="1">
        <f t="array" ref="AI15">IF(ISNA($W$14),NA(), INDEX(Data_completeness!$A$13:$T$156,AN15,AC$44))</f>
        <v>2.4099999999999998E-3</v>
      </c>
      <c r="AM15" s="303">
        <f>IF(ISERROR($W$14),NA(),VLOOKUP(AA$16,Data_completeness!$E$13:$T$156,$AC$44-4,FALSE))</f>
        <v>0.60841999999999996</v>
      </c>
      <c r="AN15" s="293">
        <f>MATCH(View_Completeness!AG15,Data_completeness!$E$13:$E$156,0)</f>
        <v>5</v>
      </c>
    </row>
    <row r="16" spans="2:40" x14ac:dyDescent="0.25">
      <c r="B16" s="35"/>
      <c r="C16" s="142"/>
      <c r="D16" s="142"/>
      <c r="Z16" s="296" t="str">
        <f>INDEX(Lists!$A$130:$I$140,MATCH(View_Completeness!$C$14,Lists!$A$130:$A$140,0),9)</f>
        <v>England and Wales</v>
      </c>
      <c r="AA16" s="293" t="str">
        <f>VLOOKUP(Z16,$AB$5:$AC$7,2,FALSE)</f>
        <v>K04000001</v>
      </c>
      <c r="AF16" s="298">
        <v>0.14814810285330315</v>
      </c>
      <c r="AG16" s="293" t="s">
        <v>42</v>
      </c>
      <c r="AH16" s="299">
        <f t="shared" si="0"/>
        <v>1.1481481028533032</v>
      </c>
      <c r="AI16" s="293" cm="1">
        <f t="array" ref="AI16">IF(ISNA($W$14),NA(), INDEX(Data_completeness!$A$13:$T$156,AN16,AC$44))</f>
        <v>0.84486000000000006</v>
      </c>
      <c r="AM16" s="303">
        <f>IF(ISERROR($W$14),NA(),VLOOKUP(AA$16,Data_completeness!$E$13:$T$156,$AC$44-4,FALSE))</f>
        <v>0.60841999999999996</v>
      </c>
      <c r="AN16" s="293">
        <f>MATCH(View_Completeness!AG16,Data_completeness!$E$13:$E$156,0)</f>
        <v>12</v>
      </c>
    </row>
    <row r="17" spans="2:40" x14ac:dyDescent="0.25">
      <c r="B17" s="35"/>
      <c r="C17" s="204" t="s">
        <v>785</v>
      </c>
      <c r="D17" s="35">
        <f>COUNTIF(D$25:D$26,"&gt;"&amp;$G$14)+COUNTIF(D$28:D$31,"&gt;"&amp;$G$14)+COUNTIF(D$34:D$35,"&gt;"&amp;$G$14)</f>
        <v>8</v>
      </c>
      <c r="E17" s="35" t="s">
        <v>806</v>
      </c>
      <c r="AF17" s="298">
        <v>0.16025546311754968</v>
      </c>
      <c r="AG17" s="293" t="s">
        <v>53</v>
      </c>
      <c r="AH17" s="299">
        <f t="shared" si="0"/>
        <v>1.1602554631175497</v>
      </c>
      <c r="AI17" s="293" cm="1">
        <f t="array" ref="AI17">IF(ISNA($W$14),NA(), INDEX(Data_completeness!$A$13:$T$156,AN17,AC$44))</f>
        <v>0.66586999999999996</v>
      </c>
      <c r="AM17" s="303">
        <f>IF(ISERROR($W$14),NA(),VLOOKUP(AA$16,Data_completeness!$E$13:$T$156,$AC$44-4,FALSE))</f>
        <v>0.60841999999999996</v>
      </c>
      <c r="AN17" s="293">
        <f>MATCH(View_Completeness!AG17,Data_completeness!$E$13:$E$156,0)</f>
        <v>13</v>
      </c>
    </row>
    <row r="18" spans="2:40" x14ac:dyDescent="0.25">
      <c r="B18" s="35"/>
      <c r="AF18" s="298">
        <v>0.59372231825866928</v>
      </c>
      <c r="AG18" s="293" t="s">
        <v>100</v>
      </c>
      <c r="AH18" s="299">
        <f t="shared" si="0"/>
        <v>1.5937223182586693</v>
      </c>
      <c r="AI18" s="293" cm="1">
        <f t="array" ref="AI18">IF(ISNA($W$14),NA(), INDEX(Data_completeness!$A$13:$T$156,AN18,AC$44))</f>
        <v>0.84202999999999995</v>
      </c>
      <c r="AM18" s="303">
        <f>IF(ISERROR($W$14),NA(),VLOOKUP(AA$16,Data_completeness!$E$13:$T$156,$AC$44-4,FALSE))</f>
        <v>0.60841999999999996</v>
      </c>
      <c r="AN18" s="293">
        <f>MATCH(View_Completeness!AG18,Data_completeness!$E$13:$E$156,0)</f>
        <v>14</v>
      </c>
    </row>
    <row r="19" spans="2:40" ht="15.75" x14ac:dyDescent="0.25">
      <c r="B19" s="226" t="str">
        <f>"Table 1: Completeness of data for "&amp;C9</f>
        <v>Table 1: Completeness of data for Airedale NHS Foundation Trust</v>
      </c>
      <c r="AF19" s="298">
        <v>0.35435888891513101</v>
      </c>
      <c r="AG19" s="293" t="s">
        <v>110</v>
      </c>
      <c r="AH19" s="299">
        <f t="shared" si="0"/>
        <v>1.354358888915131</v>
      </c>
      <c r="AI19" s="293" cm="1">
        <f t="array" ref="AI19">IF(ISNA($W$14),NA(), INDEX(Data_completeness!$A$13:$T$156,AN19,AC$44))</f>
        <v>0.86348999999999998</v>
      </c>
      <c r="AM19" s="303">
        <f>IF(ISERROR($W$14),NA(),VLOOKUP(AA$16,Data_completeness!$E$13:$T$156,$AC$44-4,FALSE))</f>
        <v>0.60841999999999996</v>
      </c>
      <c r="AN19" s="293">
        <f>MATCH(View_Completeness!AG19,Data_completeness!$E$13:$E$156,0)</f>
        <v>15</v>
      </c>
    </row>
    <row r="20" spans="2:40" ht="18" customHeight="1" x14ac:dyDescent="0.25">
      <c r="B20" s="227"/>
      <c r="C20" s="228"/>
      <c r="D20" s="229" t="s">
        <v>786</v>
      </c>
      <c r="E20" s="229" t="s">
        <v>774</v>
      </c>
      <c r="F20" s="230" t="str">
        <f>Y10</f>
        <v>England</v>
      </c>
      <c r="V20" s="296" t="s">
        <v>787</v>
      </c>
      <c r="W20" s="293" t="s">
        <v>786</v>
      </c>
      <c r="X20" s="296" t="s">
        <v>774</v>
      </c>
      <c r="Y20" s="293" t="s">
        <v>813</v>
      </c>
      <c r="AF20" s="298">
        <v>0.35517053140657051</v>
      </c>
      <c r="AG20" s="293" t="s">
        <v>112</v>
      </c>
      <c r="AH20" s="299">
        <f t="shared" si="0"/>
        <v>1.3551705314065705</v>
      </c>
      <c r="AI20" s="293" cm="1">
        <f t="array" ref="AI20">IF(ISNA($W$14),NA(), INDEX(Data_completeness!$A$13:$T$156,AN20,AC$44))</f>
        <v>0.92828999999999995</v>
      </c>
      <c r="AM20" s="303">
        <f>IF(ISERROR($W$14),NA(),VLOOKUP(AA$16,Data_completeness!$E$13:$T$156,$AC$44-4,FALSE))</f>
        <v>0.60841999999999996</v>
      </c>
      <c r="AN20" s="293">
        <f>MATCH(View_Completeness!AG20,Data_completeness!$E$13:$E$156,0)</f>
        <v>16</v>
      </c>
    </row>
    <row r="21" spans="2:40" ht="18" customHeight="1" x14ac:dyDescent="0.25">
      <c r="B21" s="252" t="s">
        <v>807</v>
      </c>
      <c r="C21" s="253"/>
      <c r="D21" s="254">
        <f>IF(ISERROR(W21),"N/A",W21)</f>
        <v>367</v>
      </c>
      <c r="E21" s="254">
        <f>IF(ISERROR(X21),"N/A",X21)</f>
        <v>5285</v>
      </c>
      <c r="F21" s="256">
        <f>IF(ISERROR(Y21),"N/A",Y21)</f>
        <v>123385</v>
      </c>
      <c r="G21" s="4"/>
      <c r="V21" s="293">
        <v>3</v>
      </c>
      <c r="W21" s="305">
        <f>IFERROR(VLOOKUP(V$10,Data_completeness!$E$13:$T$156,$V21,FALSE),"")</f>
        <v>367</v>
      </c>
      <c r="X21" s="305">
        <f>IFERROR(VLOOKUP(W$10,Data_completeness!$E$13:$T$156,$V21,FALSE),"")</f>
        <v>5285</v>
      </c>
      <c r="Y21" s="305">
        <f>VLOOKUP(X$10,Data_completeness!$E$13:$T$156,$V21,FALSE)</f>
        <v>123385</v>
      </c>
      <c r="AF21" s="298">
        <v>0.28963133082778292</v>
      </c>
      <c r="AG21" s="293" t="s">
        <v>209</v>
      </c>
      <c r="AH21" s="299">
        <f t="shared" si="0"/>
        <v>1.2896313308277829</v>
      </c>
      <c r="AI21" s="293" cm="1">
        <f t="array" ref="AI21">IF(ISNA($W$14),NA(), INDEX(Data_completeness!$A$13:$T$156,AN21,AC$44))</f>
        <v>0.57316</v>
      </c>
      <c r="AM21" s="303">
        <f>IF(ISERROR($W$14),NA(),VLOOKUP(AA$16,Data_completeness!$E$13:$T$156,$AC$44-4,FALSE))</f>
        <v>0.60841999999999996</v>
      </c>
      <c r="AN21" s="293">
        <f>MATCH(View_Completeness!AG21,Data_completeness!$E$13:$E$156,0)</f>
        <v>17</v>
      </c>
    </row>
    <row r="22" spans="2:40" ht="18" customHeight="1" x14ac:dyDescent="0.25">
      <c r="B22" s="203"/>
      <c r="C22" s="4" t="s">
        <v>808</v>
      </c>
      <c r="D22" s="12">
        <f t="shared" ref="D22:D35" si="1">IF(ISERROR(W22),"N/A",W22)</f>
        <v>18</v>
      </c>
      <c r="E22" s="12">
        <f t="shared" ref="E22:F35" si="2">IF(ISERROR(X22),"N/A",X22)</f>
        <v>595</v>
      </c>
      <c r="F22" s="257">
        <f t="shared" si="2"/>
        <v>13286</v>
      </c>
      <c r="G22" s="4"/>
      <c r="V22" s="293">
        <v>4</v>
      </c>
      <c r="W22" s="305">
        <f>IFERROR(VLOOKUP(V$10,Data_completeness!$E$13:$T$156,$V22,FALSE),"")</f>
        <v>18</v>
      </c>
      <c r="X22" s="305">
        <f>IFERROR(VLOOKUP(W$10,Data_completeness!$E$13:$T$156,$V22,FALSE),"")</f>
        <v>595</v>
      </c>
      <c r="Y22" s="305">
        <f>VLOOKUP(X$10,Data_completeness!$E$13:$T$156,$V22,FALSE)</f>
        <v>13286</v>
      </c>
      <c r="AF22" s="298">
        <v>0.94985244638219357</v>
      </c>
      <c r="AG22" s="293" t="s">
        <v>217</v>
      </c>
      <c r="AH22" s="299">
        <f t="shared" si="0"/>
        <v>1.9498524463821936</v>
      </c>
      <c r="AI22" s="293" cm="1">
        <f t="array" ref="AI22">IF(ISNA($W$14),NA(), INDEX(Data_completeness!$A$13:$T$156,AN22,AC$44))</f>
        <v>0.89083000000000001</v>
      </c>
      <c r="AM22" s="303">
        <f>IF(ISERROR($W$14),NA(),VLOOKUP(AA$16,Data_completeness!$E$13:$T$156,$AC$44-4,FALSE))</f>
        <v>0.60841999999999996</v>
      </c>
      <c r="AN22" s="293">
        <f>MATCH(View_Completeness!AG22,Data_completeness!$E$13:$E$156,0)</f>
        <v>18</v>
      </c>
    </row>
    <row r="23" spans="2:40" ht="18" customHeight="1" x14ac:dyDescent="0.25">
      <c r="B23" s="203"/>
      <c r="C23" s="4" t="s">
        <v>809</v>
      </c>
      <c r="D23" s="12">
        <f t="shared" si="1"/>
        <v>349</v>
      </c>
      <c r="E23" s="12">
        <f t="shared" si="2"/>
        <v>4690</v>
      </c>
      <c r="F23" s="257">
        <f t="shared" si="2"/>
        <v>110099</v>
      </c>
      <c r="G23" s="4"/>
      <c r="V23" s="293">
        <v>5</v>
      </c>
      <c r="W23" s="305">
        <f>IFERROR(VLOOKUP(V$10,Data_completeness!$E$13:$T$156,$V23,FALSE),"")</f>
        <v>349</v>
      </c>
      <c r="X23" s="305">
        <f>IFERROR(VLOOKUP(W$10,Data_completeness!$E$13:$T$156,$V23,FALSE),"")</f>
        <v>4690</v>
      </c>
      <c r="Y23" s="305">
        <f>VLOOKUP(X$10,Data_completeness!$E$13:$T$156,$V23,FALSE)</f>
        <v>110099</v>
      </c>
      <c r="AF23" s="298">
        <v>0.75729140883487367</v>
      </c>
      <c r="AG23" s="293" t="s">
        <v>176</v>
      </c>
      <c r="AH23" s="299">
        <f t="shared" si="0"/>
        <v>1.7572914088348737</v>
      </c>
      <c r="AI23" s="293" cm="1">
        <f t="array" ref="AI23">IF(ISNA($W$14),NA(), INDEX(Data_completeness!$A$13:$T$156,AN23,AC$44))</f>
        <v>0.75539999999999996</v>
      </c>
      <c r="AM23" s="303">
        <f>IF(ISERROR($W$14),NA(),VLOOKUP(AA$16,Data_completeness!$E$13:$T$156,$AC$44-4,FALSE))</f>
        <v>0.60841999999999996</v>
      </c>
      <c r="AN23" s="293">
        <f>MATCH(View_Completeness!AG23,Data_completeness!$E$13:$E$156,0)</f>
        <v>126</v>
      </c>
    </row>
    <row r="24" spans="2:40" ht="18" customHeight="1" x14ac:dyDescent="0.25">
      <c r="B24" s="232" t="s">
        <v>810</v>
      </c>
      <c r="C24" s="255"/>
      <c r="D24" s="4"/>
      <c r="E24" s="142"/>
      <c r="F24" s="233"/>
      <c r="G24" s="4"/>
      <c r="W24" s="305"/>
      <c r="X24" s="305" t="str">
        <f>IFERROR(VLOOKUP(W$10,Data_completeness!$E$13:$T$156,$V24,FALSE),"")</f>
        <v/>
      </c>
      <c r="Y24" s="305"/>
      <c r="AF24" s="298">
        <v>0.54491887025715502</v>
      </c>
      <c r="AG24" s="293" t="s">
        <v>69</v>
      </c>
      <c r="AH24" s="299">
        <f t="shared" si="0"/>
        <v>1.544918870257155</v>
      </c>
      <c r="AI24" s="293" cm="1">
        <f t="array" ref="AI24">IF(ISNA($W$14),NA(), INDEX(Data_completeness!$A$13:$T$156,AN24,AC$44))</f>
        <v>0.93979000000000001</v>
      </c>
      <c r="AM24" s="303">
        <f>IF(ISERROR($W$14),NA(),VLOOKUP(AA$16,Data_completeness!$E$13:$T$156,$AC$44-4,FALSE))</f>
        <v>0.60841999999999996</v>
      </c>
      <c r="AN24" s="293">
        <f>MATCH(View_Completeness!AG24,Data_completeness!$E$13:$E$156,0)</f>
        <v>127</v>
      </c>
    </row>
    <row r="25" spans="2:40" ht="18" customHeight="1" x14ac:dyDescent="0.25">
      <c r="B25" s="203"/>
      <c r="C25" s="4" t="s">
        <v>595</v>
      </c>
      <c r="D25" s="235">
        <f t="shared" si="1"/>
        <v>0.92915999999999999</v>
      </c>
      <c r="E25" s="235">
        <f t="shared" si="2"/>
        <v>0.7228</v>
      </c>
      <c r="F25" s="258">
        <f t="shared" si="2"/>
        <v>0.62990999999999997</v>
      </c>
      <c r="G25" s="4"/>
      <c r="V25" s="293">
        <v>7</v>
      </c>
      <c r="W25" s="305">
        <f>IFERROR(VLOOKUP(V$10,Data_completeness!$E$13:$T$156,$V25,FALSE),"")</f>
        <v>0.92915999999999999</v>
      </c>
      <c r="X25" s="305">
        <f>IFERROR(VLOOKUP(W$10,Data_completeness!$E$13:$T$156,$V25,FALSE),"")</f>
        <v>0.7228</v>
      </c>
      <c r="Y25" s="305">
        <f>VLOOKUP(X$10,Data_completeness!$E$13:$T$156,$V25,FALSE)</f>
        <v>0.62990999999999997</v>
      </c>
      <c r="AF25" s="298">
        <v>0.55204427812048174</v>
      </c>
      <c r="AG25" s="293" t="s">
        <v>183</v>
      </c>
      <c r="AH25" s="299">
        <f t="shared" si="0"/>
        <v>1.5520442781204817</v>
      </c>
      <c r="AI25" s="293" cm="1">
        <f t="array" ref="AI25">IF(ISNA($W$14),NA(), INDEX(Data_completeness!$A$13:$T$156,AN25,AC$44))</f>
        <v>0.70223999999999998</v>
      </c>
      <c r="AM25" s="303">
        <f>IF(ISERROR($W$14),NA(),VLOOKUP(AA$16,Data_completeness!$E$13:$T$156,$AC$44-4,FALSE))</f>
        <v>0.60841999999999996</v>
      </c>
      <c r="AN25" s="293">
        <f>MATCH(View_Completeness!AG25,Data_completeness!$E$13:$E$156,0)</f>
        <v>128</v>
      </c>
    </row>
    <row r="26" spans="2:40" ht="18" customHeight="1" x14ac:dyDescent="0.25">
      <c r="B26" s="203"/>
      <c r="C26" s="4" t="s">
        <v>593</v>
      </c>
      <c r="D26" s="235">
        <f t="shared" si="1"/>
        <v>0.94823000000000002</v>
      </c>
      <c r="E26" s="235">
        <f t="shared" si="2"/>
        <v>0.92601999999999995</v>
      </c>
      <c r="F26" s="258">
        <f t="shared" si="2"/>
        <v>0.76119000000000003</v>
      </c>
      <c r="G26" s="4"/>
      <c r="V26" s="293">
        <v>8</v>
      </c>
      <c r="W26" s="305">
        <f>IFERROR(VLOOKUP(V$10,Data_completeness!$E$13:$T$156,$V26,FALSE),"")</f>
        <v>0.94823000000000002</v>
      </c>
      <c r="X26" s="305">
        <f>IFERROR(VLOOKUP(W$10,Data_completeness!$E$13:$T$156,$V26,FALSE),"")</f>
        <v>0.92601999999999995</v>
      </c>
      <c r="Y26" s="305">
        <f>VLOOKUP(X$10,Data_completeness!$E$13:$T$156,$V26,FALSE)</f>
        <v>0.76119000000000003</v>
      </c>
      <c r="AF26" s="298">
        <v>3.9867194155011276E-2</v>
      </c>
      <c r="AG26" s="293" t="s">
        <v>158</v>
      </c>
      <c r="AH26" s="299">
        <f t="shared" si="0"/>
        <v>1.0398671941550113</v>
      </c>
      <c r="AI26" s="293" cm="1">
        <f t="array" ref="AI26">IF(ISNA($W$14),NA(), INDEX(Data_completeness!$A$13:$T$156,AN26,AC$44))</f>
        <v>0.92315000000000003</v>
      </c>
      <c r="AM26" s="303">
        <f>IF(ISERROR($W$14),NA(),VLOOKUP(AA$16,Data_completeness!$E$13:$T$156,$AC$44-4,FALSE))</f>
        <v>0.60841999999999996</v>
      </c>
      <c r="AN26" s="293">
        <f>MATCH(View_Completeness!AG26,Data_completeness!$E$13:$E$156,0)</f>
        <v>129</v>
      </c>
    </row>
    <row r="27" spans="2:40" ht="18" customHeight="1" x14ac:dyDescent="0.25">
      <c r="B27" s="203"/>
      <c r="C27" s="4" t="s">
        <v>814</v>
      </c>
      <c r="D27" s="235">
        <f t="shared" si="1"/>
        <v>0</v>
      </c>
      <c r="E27" s="235">
        <f t="shared" si="2"/>
        <v>0</v>
      </c>
      <c r="F27" s="258">
        <f t="shared" si="2"/>
        <v>0</v>
      </c>
      <c r="G27" s="4"/>
      <c r="V27" s="293">
        <v>9</v>
      </c>
      <c r="W27" s="305">
        <f>IFERROR(VLOOKUP(V$10,Data_completeness!$E$13:$T$156,$V27,FALSE),"")</f>
        <v>0</v>
      </c>
      <c r="X27" s="305">
        <f>IFERROR(VLOOKUP(W$10,Data_completeness!$E$13:$T$156,$V27,FALSE),"")</f>
        <v>0</v>
      </c>
      <c r="Y27" s="305">
        <f>VLOOKUP(X$10,Data_completeness!$E$13:$T$156,$V27,FALSE)</f>
        <v>0</v>
      </c>
      <c r="AF27" s="298">
        <v>0.79728731382532336</v>
      </c>
      <c r="AG27" s="293" t="s">
        <v>184</v>
      </c>
      <c r="AH27" s="299">
        <f t="shared" si="0"/>
        <v>1.7972873138253234</v>
      </c>
      <c r="AI27" s="293" cm="1">
        <f t="array" ref="AI27">IF(ISNA($W$14),NA(), INDEX(Data_completeness!$A$13:$T$156,AN27,AC$44))</f>
        <v>0.93579999999999997</v>
      </c>
      <c r="AM27" s="303">
        <f>IF(ISERROR($W$14),NA(),VLOOKUP(AA$16,Data_completeness!$E$13:$T$156,$AC$44-4,FALSE))</f>
        <v>0.60841999999999996</v>
      </c>
      <c r="AN27" s="293">
        <f>MATCH(View_Completeness!AG27,Data_completeness!$E$13:$E$156,0)</f>
        <v>130</v>
      </c>
    </row>
    <row r="28" spans="2:40" ht="18" customHeight="1" x14ac:dyDescent="0.25">
      <c r="B28" s="203"/>
      <c r="C28" s="4" t="s">
        <v>590</v>
      </c>
      <c r="D28" s="235">
        <f t="shared" si="1"/>
        <v>0.98092999999999997</v>
      </c>
      <c r="E28" s="235">
        <f t="shared" si="2"/>
        <v>0.96121000000000001</v>
      </c>
      <c r="F28" s="258">
        <f t="shared" si="2"/>
        <v>0.96865000000000001</v>
      </c>
      <c r="G28" s="4"/>
      <c r="V28" s="293">
        <v>14</v>
      </c>
      <c r="W28" s="305">
        <f>IFERROR(VLOOKUP(V$10,Data_completeness!$E$13:$T$156,$V28,FALSE),"")</f>
        <v>0.98092999999999997</v>
      </c>
      <c r="X28" s="305">
        <f>IFERROR(VLOOKUP(W$10,Data_completeness!$E$13:$T$156,$V28,FALSE),"")</f>
        <v>0.96121000000000001</v>
      </c>
      <c r="Y28" s="305">
        <f>VLOOKUP(X$10,Data_completeness!$E$13:$T$156,$V28,FALSE)</f>
        <v>0.96865000000000001</v>
      </c>
      <c r="AF28" s="298">
        <v>0.18247418884121536</v>
      </c>
      <c r="AG28" s="293" t="s">
        <v>168</v>
      </c>
      <c r="AH28" s="299">
        <f t="shared" si="0"/>
        <v>1.1824741888412154</v>
      </c>
      <c r="AI28" s="293" cm="1">
        <f t="array" ref="AI28">IF(ISNA($W$14),NA(), INDEX(Data_completeness!$A$13:$T$156,AN28,AC$44))</f>
        <v>0.90642</v>
      </c>
      <c r="AM28" s="303">
        <f>IF(ISERROR($W$14),NA(),VLOOKUP(AA$16,Data_completeness!$E$13:$T$156,$AC$44-4,FALSE))</f>
        <v>0.60841999999999996</v>
      </c>
      <c r="AN28" s="293">
        <f>MATCH(View_Completeness!AG28,Data_completeness!$E$13:$E$156,0)</f>
        <v>131</v>
      </c>
    </row>
    <row r="29" spans="2:40" ht="18" customHeight="1" x14ac:dyDescent="0.25">
      <c r="B29" s="203"/>
      <c r="C29" s="4" t="s">
        <v>588</v>
      </c>
      <c r="D29" s="235">
        <f t="shared" si="1"/>
        <v>0.98638000000000003</v>
      </c>
      <c r="E29" s="235">
        <f t="shared" si="2"/>
        <v>0.90349999999999997</v>
      </c>
      <c r="F29" s="258">
        <f t="shared" si="2"/>
        <v>0.88395000000000001</v>
      </c>
      <c r="G29" s="4"/>
      <c r="V29" s="293">
        <v>13</v>
      </c>
      <c r="W29" s="305">
        <f>IFERROR(VLOOKUP(V$10,Data_completeness!$E$13:$T$156,$V29,FALSE),"")</f>
        <v>0.98638000000000003</v>
      </c>
      <c r="X29" s="305">
        <f>IFERROR(VLOOKUP(W$10,Data_completeness!$E$13:$T$156,$V29,FALSE),"")</f>
        <v>0.90349999999999997</v>
      </c>
      <c r="Y29" s="305">
        <f>VLOOKUP(X$10,Data_completeness!$E$13:$T$156,$V29,FALSE)</f>
        <v>0.88395000000000001</v>
      </c>
      <c r="AF29" s="298">
        <v>0.99272966463028345</v>
      </c>
      <c r="AG29" s="293" t="s">
        <v>193</v>
      </c>
      <c r="AH29" s="299">
        <f t="shared" si="0"/>
        <v>1.9927296646302834</v>
      </c>
      <c r="AI29" s="293" cm="1">
        <f t="array" ref="AI29">IF(ISNA($W$14),NA(), INDEX(Data_completeness!$A$13:$T$156,AN29,AC$44))</f>
        <v>0.29363</v>
      </c>
      <c r="AM29" s="303">
        <f>IF(ISERROR($W$14),NA(),VLOOKUP(AA$16,Data_completeness!$E$13:$T$156,$AC$44-4,FALSE))</f>
        <v>0.60841999999999996</v>
      </c>
      <c r="AN29" s="293">
        <f>MATCH(View_Completeness!AG29,Data_completeness!$E$13:$E$156,0)</f>
        <v>132</v>
      </c>
    </row>
    <row r="30" spans="2:40" ht="18" customHeight="1" x14ac:dyDescent="0.25">
      <c r="B30" s="203"/>
      <c r="C30" s="4" t="s">
        <v>586</v>
      </c>
      <c r="D30" s="235">
        <f t="shared" si="1"/>
        <v>0.95094999999999996</v>
      </c>
      <c r="E30" s="235">
        <f t="shared" si="2"/>
        <v>0.78505000000000003</v>
      </c>
      <c r="F30" s="258">
        <f t="shared" si="2"/>
        <v>0.62770000000000004</v>
      </c>
      <c r="G30" s="4"/>
      <c r="V30" s="293">
        <v>10</v>
      </c>
      <c r="W30" s="305">
        <f>IFERROR(VLOOKUP(V$10,Data_completeness!$E$13:$T$156,$V30,FALSE),"")</f>
        <v>0.95094999999999996</v>
      </c>
      <c r="X30" s="305">
        <f>IFERROR(VLOOKUP(W$10,Data_completeness!$E$13:$T$156,$V30,FALSE),"")</f>
        <v>0.78505000000000003</v>
      </c>
      <c r="Y30" s="305">
        <f>VLOOKUP(X$10,Data_completeness!$E$13:$T$156,$V30,FALSE)</f>
        <v>0.62770000000000004</v>
      </c>
      <c r="AF30" s="298">
        <v>0.18578941564389329</v>
      </c>
      <c r="AG30" s="293" t="s">
        <v>195</v>
      </c>
      <c r="AH30" s="299">
        <f t="shared" si="0"/>
        <v>1.1857894156438933</v>
      </c>
      <c r="AI30" s="293" cm="1">
        <f t="array" ref="AI30">IF(ISNA($W$14),NA(), INDEX(Data_completeness!$A$13:$T$156,AN30,AC$44))</f>
        <v>0.82555000000000001</v>
      </c>
      <c r="AM30" s="303">
        <f>IF(ISERROR($W$14),NA(),VLOOKUP(AA$16,Data_completeness!$E$13:$T$156,$AC$44-4,FALSE))</f>
        <v>0.60841999999999996</v>
      </c>
      <c r="AN30" s="293">
        <f>MATCH(View_Completeness!AG30,Data_completeness!$E$13:$E$156,0)</f>
        <v>133</v>
      </c>
    </row>
    <row r="31" spans="2:40" ht="18" customHeight="1" x14ac:dyDescent="0.25">
      <c r="B31" s="203"/>
      <c r="C31" s="4" t="s">
        <v>410</v>
      </c>
      <c r="D31" s="235">
        <f t="shared" si="1"/>
        <v>0.90736000000000006</v>
      </c>
      <c r="E31" s="235">
        <f t="shared" si="2"/>
        <v>0.76973000000000003</v>
      </c>
      <c r="F31" s="258">
        <f t="shared" si="2"/>
        <v>0.72274000000000005</v>
      </c>
      <c r="G31" s="4"/>
      <c r="V31" s="293">
        <v>11</v>
      </c>
      <c r="W31" s="305">
        <f>IFERROR(VLOOKUP(V$10,Data_completeness!$E$13:$T$156,$V31,FALSE),"")</f>
        <v>0.90736000000000006</v>
      </c>
      <c r="X31" s="305">
        <f>IFERROR(VLOOKUP(W$10,Data_completeness!$E$13:$T$156,$V31,FALSE),"")</f>
        <v>0.76973000000000003</v>
      </c>
      <c r="Y31" s="305">
        <f>VLOOKUP(X$10,Data_completeness!$E$13:$T$156,$V31,FALSE)</f>
        <v>0.72274000000000005</v>
      </c>
      <c r="AF31" s="298">
        <v>8.4623897264353154E-2</v>
      </c>
      <c r="AG31" s="293" t="s">
        <v>202</v>
      </c>
      <c r="AH31" s="299">
        <f t="shared" si="0"/>
        <v>1.0846238972643532</v>
      </c>
      <c r="AI31" s="293" cm="1">
        <f t="array" ref="AI31">IF(ISNA($W$14),NA(), INDEX(Data_completeness!$A$13:$T$156,AN31,AC$44))</f>
        <v>0.71379999999999999</v>
      </c>
      <c r="AM31" s="303">
        <f>IF(ISERROR($W$14),NA(),VLOOKUP(AA$16,Data_completeness!$E$13:$T$156,$AC$44-4,FALSE))</f>
        <v>0.60841999999999996</v>
      </c>
      <c r="AN31" s="293">
        <f>MATCH(View_Completeness!AG31,Data_completeness!$E$13:$E$156,0)</f>
        <v>134</v>
      </c>
    </row>
    <row r="32" spans="2:40" ht="18" customHeight="1" x14ac:dyDescent="0.25">
      <c r="B32" s="203"/>
      <c r="C32" s="4" t="s">
        <v>582</v>
      </c>
      <c r="D32" s="235">
        <f t="shared" si="1"/>
        <v>0.78747</v>
      </c>
      <c r="E32" s="235">
        <f t="shared" si="2"/>
        <v>0.70104</v>
      </c>
      <c r="F32" s="258">
        <f t="shared" si="2"/>
        <v>0.47100999999999998</v>
      </c>
      <c r="G32" s="4"/>
      <c r="V32" s="293">
        <v>12</v>
      </c>
      <c r="W32" s="305">
        <f>IFERROR(VLOOKUP(V$10,Data_completeness!$E$13:$T$156,$V32,FALSE),"")</f>
        <v>0.78747</v>
      </c>
      <c r="X32" s="305">
        <f>IFERROR(VLOOKUP(W$10,Data_completeness!$E$13:$T$156,$V32,FALSE),"")</f>
        <v>0.70104</v>
      </c>
      <c r="Y32" s="305">
        <f>VLOOKUP(X$10,Data_completeness!$E$13:$T$156,$V32,FALSE)</f>
        <v>0.47100999999999998</v>
      </c>
      <c r="AF32" s="298">
        <v>2.7406959239857365E-3</v>
      </c>
      <c r="AG32" s="293" t="s">
        <v>207</v>
      </c>
      <c r="AH32" s="299">
        <f t="shared" si="0"/>
        <v>1.0027406959239857</v>
      </c>
      <c r="AI32" s="293" cm="1">
        <f t="array" ref="AI32">IF(ISNA($W$14),NA(), INDEX(Data_completeness!$A$13:$T$156,AN32,AC$44))</f>
        <v>0.77937000000000001</v>
      </c>
      <c r="AM32" s="303">
        <f>IF(ISERROR($W$14),NA(),VLOOKUP(AA$16,Data_completeness!$E$13:$T$156,$AC$44-4,FALSE))</f>
        <v>0.60841999999999996</v>
      </c>
      <c r="AN32" s="293">
        <f>MATCH(View_Completeness!AG32,Data_completeness!$E$13:$E$156,0)</f>
        <v>135</v>
      </c>
    </row>
    <row r="33" spans="2:40" ht="18" customHeight="1" x14ac:dyDescent="0.25">
      <c r="B33" s="232" t="s">
        <v>811</v>
      </c>
      <c r="C33" s="255"/>
      <c r="D33" s="235"/>
      <c r="E33" s="235"/>
      <c r="F33" s="258"/>
      <c r="G33" s="4"/>
      <c r="W33" s="305"/>
      <c r="X33" s="305" t="str">
        <f>IFERROR(VLOOKUP(W$10,Data_completeness!$E$13:$T$156,$V33,FALSE),"")</f>
        <v/>
      </c>
      <c r="Y33" s="305"/>
      <c r="AF33" s="298">
        <v>0.20066927489643493</v>
      </c>
      <c r="AG33" s="293" t="s">
        <v>219</v>
      </c>
      <c r="AH33" s="299">
        <f t="shared" si="0"/>
        <v>1.2006692748964349</v>
      </c>
      <c r="AI33" s="293" cm="1">
        <f t="array" ref="AI33">IF(ISNA($W$14),NA(), INDEX(Data_completeness!$A$13:$T$156,AN33,AC$44))</f>
        <v>0.68883000000000005</v>
      </c>
      <c r="AM33" s="303">
        <f>IF(ISERROR($W$14),NA(),VLOOKUP(AA$16,Data_completeness!$E$13:$T$156,$AC$44-4,FALSE))</f>
        <v>0.60841999999999996</v>
      </c>
      <c r="AN33" s="293">
        <f>MATCH(View_Completeness!AG33,Data_completeness!$E$13:$E$156,0)</f>
        <v>136</v>
      </c>
    </row>
    <row r="34" spans="2:40" ht="18" customHeight="1" x14ac:dyDescent="0.25">
      <c r="B34" s="203"/>
      <c r="C34" s="4" t="s">
        <v>413</v>
      </c>
      <c r="D34" s="235">
        <f t="shared" si="1"/>
        <v>0.99139999999999995</v>
      </c>
      <c r="E34" s="235">
        <f t="shared" si="2"/>
        <v>0.95948999999999995</v>
      </c>
      <c r="F34" s="258">
        <f t="shared" si="2"/>
        <v>0.94242999999999999</v>
      </c>
      <c r="G34" s="4"/>
      <c r="V34" s="293">
        <v>15</v>
      </c>
      <c r="W34" s="305">
        <f>IFERROR(VLOOKUP(V$10,Data_completeness!$E$13:$T$156,$V34,FALSE),"")</f>
        <v>0.99139999999999995</v>
      </c>
      <c r="X34" s="305">
        <f>IFERROR(VLOOKUP(W$10,Data_completeness!$E$13:$T$156,$V34,FALSE),"")</f>
        <v>0.95948999999999995</v>
      </c>
      <c r="Y34" s="305">
        <f>VLOOKUP(X$10,Data_completeness!$E$13:$T$156,$V34,FALSE)</f>
        <v>0.94242999999999999</v>
      </c>
      <c r="AD34" s="306"/>
      <c r="AF34" s="298">
        <v>0.60455332665895867</v>
      </c>
      <c r="AG34" s="293" t="s">
        <v>223</v>
      </c>
      <c r="AH34" s="299">
        <f t="shared" si="0"/>
        <v>1.6045533266589587</v>
      </c>
      <c r="AI34" s="293" cm="1">
        <f t="array" ref="AI34">IF(ISNA($W$14),NA(), INDEX(Data_completeness!$A$13:$T$156,AN34,AC$44))</f>
        <v>0.65029000000000003</v>
      </c>
      <c r="AM34" s="303">
        <f>IF(ISERROR($W$14),NA(),VLOOKUP(AA$16,Data_completeness!$E$13:$T$156,$AC$44-4,FALSE))</f>
        <v>0.60841999999999996</v>
      </c>
      <c r="AN34" s="293">
        <f>MATCH(View_Completeness!AG34,Data_completeness!$E$13:$E$156,0)</f>
        <v>137</v>
      </c>
    </row>
    <row r="35" spans="2:40" ht="18" customHeight="1" x14ac:dyDescent="0.25">
      <c r="B35" s="202"/>
      <c r="C35" s="236" t="s">
        <v>414</v>
      </c>
      <c r="D35" s="237">
        <f t="shared" si="1"/>
        <v>0.99426999999999999</v>
      </c>
      <c r="E35" s="237">
        <f t="shared" si="2"/>
        <v>0.93966000000000005</v>
      </c>
      <c r="F35" s="259">
        <f t="shared" si="2"/>
        <v>0.93223999999999996</v>
      </c>
      <c r="G35" s="4"/>
      <c r="V35" s="293">
        <v>16</v>
      </c>
      <c r="W35" s="305">
        <f>IFERROR(VLOOKUP(V$10,Data_completeness!$E$13:$T$156,$V35,FALSE),"")</f>
        <v>0.99426999999999999</v>
      </c>
      <c r="X35" s="305">
        <f>IFERROR(VLOOKUP(W$10,Data_completeness!$E$13:$T$156,$V35,FALSE),"")</f>
        <v>0.93966000000000005</v>
      </c>
      <c r="Y35" s="305">
        <f>VLOOKUP(X$10,Data_completeness!$E$13:$T$156,$V35,FALSE)</f>
        <v>0.93223999999999996</v>
      </c>
      <c r="AC35" s="296" t="s">
        <v>790</v>
      </c>
      <c r="AD35" s="307"/>
      <c r="AF35" s="298">
        <v>6.0307847824222272E-2</v>
      </c>
      <c r="AG35" s="293" t="s">
        <v>75</v>
      </c>
      <c r="AH35" s="299">
        <f t="shared" si="0"/>
        <v>1.0603078478242223</v>
      </c>
      <c r="AI35" s="293" cm="1">
        <f t="array" ref="AI35">IF(ISNA($W$14),NA(), INDEX(Data_completeness!$A$13:$T$156,AN35,AC$44))</f>
        <v>0.78166999999999998</v>
      </c>
      <c r="AM35" s="303">
        <f>IF(ISERROR($W$14),NA(),VLOOKUP(AA$16,Data_completeness!$E$13:$T$156,$AC$44-4,FALSE))</f>
        <v>0.60841999999999996</v>
      </c>
      <c r="AN35" s="293">
        <f>MATCH(View_Completeness!AG35,Data_completeness!$E$13:$E$156,0)</f>
        <v>88</v>
      </c>
    </row>
    <row r="36" spans="2:40" x14ac:dyDescent="0.25">
      <c r="AF36" s="298">
        <v>0.62227784074106829</v>
      </c>
      <c r="AG36" s="293" t="s">
        <v>90</v>
      </c>
      <c r="AH36" s="299">
        <f t="shared" si="0"/>
        <v>1.6222778407410683</v>
      </c>
      <c r="AI36" s="293" cm="1">
        <f t="array" ref="AI36">IF(ISNA($W$14),NA(), INDEX(Data_completeness!$A$13:$T$156,AN36,AC$44))</f>
        <v>0.40253</v>
      </c>
      <c r="AM36" s="303">
        <f>IF(ISERROR($W$14),NA(),VLOOKUP(AA$16,Data_completeness!$E$13:$T$156,$AC$44-4,FALSE))</f>
        <v>0.60841999999999996</v>
      </c>
      <c r="AN36" s="293">
        <f>MATCH(View_Completeness!AG36,Data_completeness!$E$13:$E$156,0)</f>
        <v>89</v>
      </c>
    </row>
    <row r="37" spans="2:40" x14ac:dyDescent="0.25">
      <c r="B37" s="142" t="s">
        <v>815</v>
      </c>
      <c r="C37" t="s">
        <v>816</v>
      </c>
      <c r="AF37" s="298">
        <v>0.24680090647297703</v>
      </c>
      <c r="AG37" s="293" t="s">
        <v>98</v>
      </c>
      <c r="AH37" s="299">
        <f t="shared" si="0"/>
        <v>1.246800906472977</v>
      </c>
      <c r="AI37" s="293" cm="1">
        <f t="array" ref="AI37">IF(ISNA($W$14),NA(), INDEX(Data_completeness!$A$13:$T$156,AN37,AC$44))</f>
        <v>0.85907999999999995</v>
      </c>
      <c r="AM37" s="303">
        <f>IF(ISERROR($W$14),NA(),VLOOKUP(AA$16,Data_completeness!$E$13:$T$156,$AC$44-4,FALSE))</f>
        <v>0.60841999999999996</v>
      </c>
      <c r="AN37" s="293">
        <f>MATCH(View_Completeness!AG37,Data_completeness!$E$13:$E$156,0)</f>
        <v>90</v>
      </c>
    </row>
    <row r="38" spans="2:40" ht="18" customHeight="1" x14ac:dyDescent="0.25">
      <c r="C38" t="s">
        <v>817</v>
      </c>
      <c r="V38" s="296"/>
      <c r="X38" s="297"/>
      <c r="AB38" s="297"/>
      <c r="AC38" s="297"/>
      <c r="AF38" s="298">
        <v>0.97699631695622413</v>
      </c>
      <c r="AG38" s="293" t="s">
        <v>47</v>
      </c>
      <c r="AH38" s="299">
        <f t="shared" si="0"/>
        <v>1.9769963169562241</v>
      </c>
      <c r="AI38" s="293" cm="1">
        <f t="array" ref="AI38">IF(ISNA($W$14),NA(), INDEX(Data_completeness!$A$13:$T$156,AN38,AC$44))</f>
        <v>0.84714</v>
      </c>
      <c r="AM38" s="303">
        <f>IF(ISERROR($W$14),NA(),VLOOKUP(AA$16,Data_completeness!$E$13:$T$156,$AC$44-4,FALSE))</f>
        <v>0.60841999999999996</v>
      </c>
      <c r="AN38" s="293">
        <f>MATCH(View_Completeness!AG38,Data_completeness!$E$13:$E$156,0)</f>
        <v>51</v>
      </c>
    </row>
    <row r="39" spans="2:40" ht="18" customHeight="1" x14ac:dyDescent="0.25">
      <c r="D39" s="239"/>
      <c r="E39" s="239"/>
      <c r="F39" s="239"/>
      <c r="G39" s="239"/>
      <c r="X39" s="297"/>
      <c r="AB39" s="297"/>
      <c r="AC39" s="297"/>
      <c r="AF39" s="298">
        <v>0.98950262408889422</v>
      </c>
      <c r="AG39" s="293" t="s">
        <v>55</v>
      </c>
      <c r="AH39" s="299">
        <f t="shared" si="0"/>
        <v>1.9895026240888942</v>
      </c>
      <c r="AI39" s="293" cm="1">
        <f t="array" ref="AI39">IF(ISNA($W$14),NA(), INDEX(Data_completeness!$A$13:$T$156,AN39,AC$44))</f>
        <v>0.72863</v>
      </c>
      <c r="AM39" s="303">
        <f>IF(ISERROR($W$14),NA(),VLOOKUP(AA$16,Data_completeness!$E$13:$T$156,$AC$44-4,FALSE))</f>
        <v>0.60841999999999996</v>
      </c>
      <c r="AN39" s="293">
        <f>MATCH(View_Completeness!AG39,Data_completeness!$E$13:$E$156,0)</f>
        <v>52</v>
      </c>
    </row>
    <row r="40" spans="2:40" ht="18" customHeight="1" x14ac:dyDescent="0.25">
      <c r="B40" s="226" t="str">
        <f>"Table 2: Completeness of data for NHS breast units within "&amp;W12</f>
        <v>Table 2: Completeness of data for NHS breast units within the West Yorkshire and Harrogate Cancer Alliance</v>
      </c>
      <c r="C40" s="238"/>
      <c r="D40" s="239"/>
      <c r="E40" s="239"/>
      <c r="F40" s="239"/>
      <c r="G40" s="239"/>
      <c r="X40" s="297"/>
      <c r="AB40" s="297"/>
      <c r="AC40" s="297"/>
      <c r="AD40" s="306" t="s">
        <v>599</v>
      </c>
      <c r="AF40" s="298">
        <v>9.1965750451275419E-2</v>
      </c>
      <c r="AG40" s="293" t="s">
        <v>104</v>
      </c>
      <c r="AH40" s="299">
        <f t="shared" si="0"/>
        <v>1.0919657504512754</v>
      </c>
      <c r="AI40" s="293" cm="1">
        <f t="array" ref="AI40">IF(ISNA($W$14),NA(), INDEX(Data_completeness!$A$13:$T$156,AN40,AC$44))</f>
        <v>0.41453000000000001</v>
      </c>
      <c r="AM40" s="303">
        <f>IF(ISERROR($W$14),NA(),VLOOKUP(AA$16,Data_completeness!$E$13:$T$156,$AC$44-4,FALSE))</f>
        <v>0.60841999999999996</v>
      </c>
      <c r="AN40" s="293">
        <f>MATCH(View_Completeness!AG40,Data_completeness!$E$13:$E$156,0)</f>
        <v>53</v>
      </c>
    </row>
    <row r="41" spans="2:40" ht="18" customHeight="1" x14ac:dyDescent="0.3">
      <c r="B41" s="240"/>
      <c r="C41" s="241" t="str">
        <f>"on the metric: "&amp;C14</f>
        <v>on the metric: Data completeness for Performance Status variable</v>
      </c>
      <c r="D41" s="242"/>
      <c r="E41" s="242"/>
      <c r="F41" s="242"/>
      <c r="G41" s="242"/>
      <c r="X41" s="297"/>
      <c r="AB41" s="297"/>
      <c r="AC41" s="297"/>
      <c r="AD41" s="307">
        <f>$G$14</f>
        <v>0.9</v>
      </c>
      <c r="AF41" s="298">
        <v>0.55983027937140806</v>
      </c>
      <c r="AG41" s="293" t="s">
        <v>108</v>
      </c>
      <c r="AH41" s="299">
        <f t="shared" si="0"/>
        <v>1.5598302793714081</v>
      </c>
      <c r="AI41" s="293" cm="1">
        <f t="array" ref="AI41">IF(ISNA($W$14),NA(), INDEX(Data_completeness!$A$13:$T$156,AN41,AC$44))</f>
        <v>0.49214999999999998</v>
      </c>
      <c r="AM41" s="303">
        <f>IF(ISERROR($W$14),NA(),VLOOKUP(AA$16,Data_completeness!$E$13:$T$156,$AC$44-4,FALSE))</f>
        <v>0.60841999999999996</v>
      </c>
      <c r="AN41" s="293">
        <f>MATCH(View_Completeness!AG41,Data_completeness!$E$13:$E$156,0)</f>
        <v>54</v>
      </c>
    </row>
    <row r="42" spans="2:40" ht="18" customHeight="1" x14ac:dyDescent="0.25">
      <c r="B42" s="361" t="s">
        <v>439</v>
      </c>
      <c r="C42" s="363" t="s">
        <v>788</v>
      </c>
      <c r="D42" s="365"/>
      <c r="E42" s="367" t="s">
        <v>812</v>
      </c>
      <c r="F42" s="243" t="s">
        <v>789</v>
      </c>
      <c r="X42" s="297"/>
      <c r="AB42" s="297"/>
      <c r="AC42" s="297"/>
      <c r="AF42" s="298">
        <v>0.63810853590895844</v>
      </c>
      <c r="AG42" s="293" t="s">
        <v>16</v>
      </c>
      <c r="AH42" s="299">
        <f t="shared" si="0"/>
        <v>1.6381085359089584</v>
      </c>
      <c r="AI42" s="293" cm="1">
        <f t="array" ref="AI42">IF(ISNA($W$14),NA(), INDEX(Data_completeness!$A$13:$T$156,AN42,AC$44))</f>
        <v>0.63670000000000004</v>
      </c>
      <c r="AM42" s="303">
        <f>IF(ISERROR($W$14),NA(),VLOOKUP(AA$16,Data_completeness!$E$13:$T$156,$AC$44-4,FALSE))</f>
        <v>0.60841999999999996</v>
      </c>
      <c r="AN42" s="293">
        <f>MATCH(View_Completeness!AG42,Data_completeness!$E$13:$E$156,0)</f>
        <v>98</v>
      </c>
    </row>
    <row r="43" spans="2:40" ht="18" customHeight="1" x14ac:dyDescent="0.25">
      <c r="B43" s="362"/>
      <c r="C43" s="364"/>
      <c r="D43" s="366"/>
      <c r="E43" s="368"/>
      <c r="F43" s="244" t="str">
        <f>IF(J22="N/A","","Target (%): "&amp;$AD$41*100)</f>
        <v>Target (%): 90</v>
      </c>
      <c r="V43" s="293" t="s">
        <v>787</v>
      </c>
      <c r="W43" s="293" t="s">
        <v>791</v>
      </c>
      <c r="X43" s="293" t="s">
        <v>550</v>
      </c>
      <c r="Y43" s="293" t="s">
        <v>439</v>
      </c>
      <c r="Z43" s="293" t="s">
        <v>792</v>
      </c>
      <c r="AA43" s="293" t="s">
        <v>793</v>
      </c>
      <c r="AB43" s="293" t="s">
        <v>794</v>
      </c>
      <c r="AC43" s="293" t="s">
        <v>795</v>
      </c>
      <c r="AD43" s="293" t="s">
        <v>776</v>
      </c>
      <c r="AF43" s="298">
        <v>2.6226412645121266E-2</v>
      </c>
      <c r="AG43" s="293" t="s">
        <v>61</v>
      </c>
      <c r="AH43" s="299">
        <f t="shared" si="0"/>
        <v>1.0262264126451213</v>
      </c>
      <c r="AI43" s="293" cm="1">
        <f t="array" ref="AI43">IF(ISNA($W$14),NA(), INDEX(Data_completeness!$A$13:$T$156,AN43,AC$44))</f>
        <v>0.69230999999999998</v>
      </c>
      <c r="AM43" s="303">
        <f>IF(ISERROR($W$14),NA(),VLOOKUP(AA$16,Data_completeness!$E$13:$T$156,$AC$44-4,FALSE))</f>
        <v>0.60841999999999996</v>
      </c>
      <c r="AN43" s="293">
        <f>MATCH(View_Completeness!AG43,Data_completeness!$E$13:$E$156,0)</f>
        <v>99</v>
      </c>
    </row>
    <row r="44" spans="2:40" ht="18" customHeight="1" x14ac:dyDescent="0.25">
      <c r="B44" s="245" t="str">
        <f>IF(ISERROR(Y44),"",Y44)</f>
        <v>RCF</v>
      </c>
      <c r="C44" s="373" t="str">
        <f>IF(ISERROR(X44),"",X44)</f>
        <v>Airedale NHS Foundation Trust</v>
      </c>
      <c r="D44" s="373"/>
      <c r="E44" s="246">
        <f>IF(ISERROR(Z44),"",Z44)</f>
        <v>367</v>
      </c>
      <c r="F44" s="247">
        <f>IF(ISERROR(AA44),"",AA44)</f>
        <v>0.92915999999999999</v>
      </c>
      <c r="V44" s="296">
        <v>1</v>
      </c>
      <c r="W44" s="293" t="str">
        <f>V44&amp;"x"&amp;RIGHT(W$10,3)</f>
        <v>1x030</v>
      </c>
      <c r="X44" s="297" t="str">
        <f>IFERROR(INDEX(Lists!$A$2:$H$122,MATCH(View_Completeness!$W44,Lists!$G$2:$G$122,0),1),"")</f>
        <v>Airedale NHS Foundation Trust</v>
      </c>
      <c r="Y44" s="293" t="str">
        <f>IFERROR(INDEX(Lists!$A$2:$H$122,MATCH(View_Completeness!$W44,Lists!$G$2:$G$122,0),2),"")</f>
        <v>RCF</v>
      </c>
      <c r="Z44" s="293" cm="1">
        <f t="array" ref="Z44">IFERROR(INDEX(Data_completeness!$A$13:T$156,AD44,AB44),"")</f>
        <v>367</v>
      </c>
      <c r="AA44" s="308" cm="1">
        <f t="array" ref="AA44">IFERROR(INDEX(Data_completeness!$A$13:T$156,AD44,AC44),"")</f>
        <v>0.92915999999999999</v>
      </c>
      <c r="AB44" s="293">
        <f>VLOOKUP(View_Completeness!C$14,Lists!$A$130:$C$140,3,FALSE)</f>
        <v>7</v>
      </c>
      <c r="AC44" s="293">
        <f>VLOOKUP(View_Completeness!C$14,Lists!$A$130:$B$140,2,FALSE)</f>
        <v>11</v>
      </c>
      <c r="AD44" s="293">
        <f>IFERROR(MATCH(View_Completeness!Y44,Data_completeness!$E$13:$E$156,0),"")</f>
        <v>139</v>
      </c>
      <c r="AF44" s="298">
        <v>0.10329912660992857</v>
      </c>
      <c r="AG44" s="293" t="s">
        <v>65</v>
      </c>
      <c r="AH44" s="299">
        <f t="shared" si="0"/>
        <v>1.1032991266099286</v>
      </c>
      <c r="AI44" s="293" cm="1">
        <f t="array" ref="AI44">IF(ISNA($W$14),NA(), INDEX(Data_completeness!$A$13:$T$156,AN44,AC$44))</f>
        <v>0.83179999999999998</v>
      </c>
      <c r="AM44" s="303">
        <f>IF(ISERROR($W$14),NA(),VLOOKUP(AA$16,Data_completeness!$E$13:$T$156,$AC$44-4,FALSE))</f>
        <v>0.60841999999999996</v>
      </c>
      <c r="AN44" s="293">
        <f>MATCH(View_Completeness!AG44,Data_completeness!$E$13:$E$156,0)</f>
        <v>100</v>
      </c>
    </row>
    <row r="45" spans="2:40" ht="18" customHeight="1" x14ac:dyDescent="0.25">
      <c r="B45" s="245" t="str">
        <f t="shared" ref="B45:B53" si="3">IF(ISERROR(Y45),"",Y45)</f>
        <v>RAE</v>
      </c>
      <c r="C45" s="359" t="str">
        <f t="shared" ref="C45:C53" si="4">IF(ISERROR(X45),"",X45)</f>
        <v>Bradford Teaching Hospitals NHS Foundation Trust</v>
      </c>
      <c r="D45" s="359"/>
      <c r="E45" s="246">
        <f t="shared" ref="E45:F53" si="5">IF(ISERROR(Z45),"",Z45)</f>
        <v>1210</v>
      </c>
      <c r="F45" s="247">
        <f t="shared" si="5"/>
        <v>0.48594999999999999</v>
      </c>
      <c r="V45" s="293">
        <v>2</v>
      </c>
      <c r="W45" s="293" t="str">
        <f t="shared" ref="W45:W56" si="6">V45&amp;"x"&amp;RIGHT(W$10,3)</f>
        <v>2x030</v>
      </c>
      <c r="X45" s="297" t="str">
        <f>IFERROR(INDEX(Lists!$A$2:$H$122,MATCH(View_Completeness!$W45,Lists!$G$2:$G$122,0),1),"")</f>
        <v>Bradford Teaching Hospitals NHS Foundation Trust</v>
      </c>
      <c r="Y45" s="293" t="str">
        <f>IFERROR(INDEX(Lists!$A$2:$H$122,MATCH(View_Completeness!$W45,Lists!$G$2:$G$122,0),2),"")</f>
        <v>RAE</v>
      </c>
      <c r="Z45" s="293" cm="1">
        <f t="array" ref="Z45">IFERROR(INDEX(Data_completeness!$A$13:T$156,AD45,AB45),"")</f>
        <v>1210</v>
      </c>
      <c r="AA45" s="308" cm="1">
        <f t="array" ref="AA45">IFERROR(INDEX(Data_completeness!$A$13:T$156,AD45,AC45),"")</f>
        <v>0.48594999999999999</v>
      </c>
      <c r="AB45" s="293">
        <f>VLOOKUP(View_Completeness!C$14,Lists!$A$130:$C$140,3,FALSE)</f>
        <v>7</v>
      </c>
      <c r="AC45" s="293">
        <f>VLOOKUP(View_Completeness!C$14,Lists!$A$130:$B$140,2,FALSE)</f>
        <v>11</v>
      </c>
      <c r="AD45" s="293">
        <f>IFERROR(MATCH(View_Completeness!Y45,Data_completeness!$E$13:$E$156,0),"")</f>
        <v>140</v>
      </c>
      <c r="AF45" s="298">
        <v>9.8646219815544001E-2</v>
      </c>
      <c r="AG45" s="293" t="s">
        <v>152</v>
      </c>
      <c r="AH45" s="299">
        <f t="shared" si="0"/>
        <v>1.098646219815544</v>
      </c>
      <c r="AI45" s="293" cm="1">
        <f t="array" ref="AI45">IF(ISNA($W$14),NA(), INDEX(Data_completeness!$A$13:$T$156,AN45,AC$44))</f>
        <v>0.68776000000000004</v>
      </c>
      <c r="AM45" s="303">
        <f>IF(ISERROR($W$14),NA(),VLOOKUP(AA$16,Data_completeness!$E$13:$T$156,$AC$44-4,FALSE))</f>
        <v>0.60841999999999996</v>
      </c>
      <c r="AN45" s="293">
        <f>MATCH(View_Completeness!AG45,Data_completeness!$E$13:$E$156,0)</f>
        <v>101</v>
      </c>
    </row>
    <row r="46" spans="2:40" ht="18" customHeight="1" x14ac:dyDescent="0.25">
      <c r="B46" s="245" t="str">
        <f t="shared" si="3"/>
        <v>RWY</v>
      </c>
      <c r="C46" s="359" t="str">
        <f t="shared" si="4"/>
        <v>Calderdale and Huddersfield NHS Foundation Trust</v>
      </c>
      <c r="D46" s="359"/>
      <c r="E46" s="246">
        <f t="shared" si="5"/>
        <v>630</v>
      </c>
      <c r="F46" s="247">
        <f t="shared" si="5"/>
        <v>0.92381000000000002</v>
      </c>
      <c r="V46" s="293">
        <v>3</v>
      </c>
      <c r="W46" s="293" t="str">
        <f t="shared" si="6"/>
        <v>3x030</v>
      </c>
      <c r="X46" s="297" t="str">
        <f>IFERROR(INDEX(Lists!$A$2:$H$122,MATCH(View_Completeness!$W46,Lists!$G$2:$G$122,0),1),"")</f>
        <v>Calderdale and Huddersfield NHS Foundation Trust</v>
      </c>
      <c r="Y46" s="293" t="str">
        <f>IFERROR(INDEX(Lists!$A$2:$H$122,MATCH(View_Completeness!$W46,Lists!$G$2:$G$122,0),2),"")</f>
        <v>RWY</v>
      </c>
      <c r="Z46" s="293" cm="1">
        <f t="array" ref="Z46">IFERROR(INDEX(Data_completeness!$A$13:T$156,AD46,AB46),"")</f>
        <v>630</v>
      </c>
      <c r="AA46" s="308" cm="1">
        <f t="array" ref="AA46">IFERROR(INDEX(Data_completeness!$A$13:T$156,AD46,AC46),"")</f>
        <v>0.92381000000000002</v>
      </c>
      <c r="AB46" s="293">
        <f>VLOOKUP(View_Completeness!C$14,Lists!$A$130:$C$140,3,FALSE)</f>
        <v>7</v>
      </c>
      <c r="AC46" s="293">
        <f>VLOOKUP(View_Completeness!C$14,Lists!$A$130:$B$140,2,FALSE)</f>
        <v>11</v>
      </c>
      <c r="AD46" s="293">
        <f>IFERROR(MATCH(View_Completeness!Y46,Data_completeness!$E$13:$E$156,0),"")</f>
        <v>141</v>
      </c>
      <c r="AF46" s="298">
        <v>0.94547771315142981</v>
      </c>
      <c r="AG46" s="293" t="s">
        <v>172</v>
      </c>
      <c r="AH46" s="299">
        <f t="shared" si="0"/>
        <v>1.9454777131514298</v>
      </c>
      <c r="AI46" s="293" cm="1">
        <f t="array" ref="AI46">IF(ISNA($W$14),NA(), INDEX(Data_completeness!$A$13:$T$156,AN46,AC$44))</f>
        <v>0.27704000000000001</v>
      </c>
      <c r="AM46" s="303">
        <f>IF(ISERROR($W$14),NA(),VLOOKUP(AA$16,Data_completeness!$E$13:$T$156,$AC$44-4,FALSE))</f>
        <v>0.60841999999999996</v>
      </c>
      <c r="AN46" s="293">
        <f>MATCH(View_Completeness!AG46,Data_completeness!$E$13:$E$156,0)</f>
        <v>102</v>
      </c>
    </row>
    <row r="47" spans="2:40" ht="18" customHeight="1" x14ac:dyDescent="0.25">
      <c r="B47" s="245" t="str">
        <f t="shared" si="3"/>
        <v>RCD</v>
      </c>
      <c r="C47" s="359" t="str">
        <f t="shared" si="4"/>
        <v>Harrogate and District NHS Foundation Trust</v>
      </c>
      <c r="D47" s="359"/>
      <c r="E47" s="246">
        <f t="shared" si="5"/>
        <v>371</v>
      </c>
      <c r="F47" s="247">
        <f t="shared" si="5"/>
        <v>0.71158999999999994</v>
      </c>
      <c r="V47" s="293">
        <v>4</v>
      </c>
      <c r="W47" s="293" t="str">
        <f t="shared" si="6"/>
        <v>4x030</v>
      </c>
      <c r="X47" s="297" t="str">
        <f>IFERROR(INDEX(Lists!$A$2:$H$122,MATCH(View_Completeness!$W47,Lists!$G$2:$G$122,0),1),"")</f>
        <v>Harrogate and District NHS Foundation Trust</v>
      </c>
      <c r="Y47" s="293" t="str">
        <f>IFERROR(INDEX(Lists!$A$2:$H$122,MATCH(View_Completeness!$W47,Lists!$G$2:$G$122,0),2),"")</f>
        <v>RCD</v>
      </c>
      <c r="Z47" s="293" cm="1">
        <f t="array" ref="Z47">IFERROR(INDEX(Data_completeness!$A$13:T$156,AD47,AB47),"")</f>
        <v>371</v>
      </c>
      <c r="AA47" s="308" cm="1">
        <f t="array" ref="AA47">IFERROR(INDEX(Data_completeness!$A$13:T$156,AD47,AC47),"")</f>
        <v>0.71158999999999994</v>
      </c>
      <c r="AB47" s="293">
        <f>VLOOKUP(View_Completeness!C$14,Lists!$A$130:$C$140,3,FALSE)</f>
        <v>7</v>
      </c>
      <c r="AC47" s="293">
        <f>VLOOKUP(View_Completeness!C$14,Lists!$A$130:$B$140,2,FALSE)</f>
        <v>11</v>
      </c>
      <c r="AD47" s="293">
        <f>IFERROR(MATCH(View_Completeness!Y47,Data_completeness!$E$13:$E$156,0),"")</f>
        <v>142</v>
      </c>
      <c r="AF47" s="298">
        <v>0.18324583936547079</v>
      </c>
      <c r="AG47" s="293" t="s">
        <v>205</v>
      </c>
      <c r="AH47" s="299">
        <f t="shared" si="0"/>
        <v>1.1832458393654708</v>
      </c>
      <c r="AI47" s="293" cm="1">
        <f t="array" ref="AI47">IF(ISNA($W$14),NA(), INDEX(Data_completeness!$A$13:$T$156,AN47,AC$44))</f>
        <v>0.89971999999999996</v>
      </c>
      <c r="AM47" s="303">
        <f>IF(ISERROR($W$14),NA(),VLOOKUP(AA$16,Data_completeness!$E$13:$T$156,$AC$44-4,FALSE))</f>
        <v>0.60841999999999996</v>
      </c>
      <c r="AN47" s="293">
        <f>MATCH(View_Completeness!AG47,Data_completeness!$E$13:$E$156,0)</f>
        <v>103</v>
      </c>
    </row>
    <row r="48" spans="2:40" ht="18" customHeight="1" x14ac:dyDescent="0.25">
      <c r="B48" s="245" t="str">
        <f t="shared" si="3"/>
        <v>RR8</v>
      </c>
      <c r="C48" s="359" t="str">
        <f t="shared" si="4"/>
        <v>Leeds Teaching Hospitals NHS Trust</v>
      </c>
      <c r="D48" s="359"/>
      <c r="E48" s="246">
        <f t="shared" si="5"/>
        <v>1909</v>
      </c>
      <c r="F48" s="247">
        <f t="shared" si="5"/>
        <v>0.76270000000000004</v>
      </c>
      <c r="V48" s="293">
        <v>5</v>
      </c>
      <c r="W48" s="293" t="str">
        <f t="shared" si="6"/>
        <v>5x030</v>
      </c>
      <c r="X48" s="297" t="str">
        <f>IFERROR(INDEX(Lists!$A$2:$H$122,MATCH(View_Completeness!$W48,Lists!$G$2:$G$122,0),1),"")</f>
        <v>Leeds Teaching Hospitals NHS Trust</v>
      </c>
      <c r="Y48" s="293" t="str">
        <f>IFERROR(INDEX(Lists!$A$2:$H$122,MATCH(View_Completeness!$W48,Lists!$G$2:$G$122,0),2),"")</f>
        <v>RR8</v>
      </c>
      <c r="Z48" s="293" cm="1">
        <f t="array" ref="Z48">IFERROR(INDEX(Data_completeness!$A$13:T$156,AD48,AB48),"")</f>
        <v>1909</v>
      </c>
      <c r="AA48" s="308" cm="1">
        <f t="array" ref="AA48">IFERROR(INDEX(Data_completeness!$A$13:T$156,AD48,AC48),"")</f>
        <v>0.76270000000000004</v>
      </c>
      <c r="AB48" s="293">
        <f>VLOOKUP(View_Completeness!C$14,Lists!$A$130:$C$140,3,FALSE)</f>
        <v>7</v>
      </c>
      <c r="AC48" s="293">
        <f>VLOOKUP(View_Completeness!C$14,Lists!$A$130:$B$140,2,FALSE)</f>
        <v>11</v>
      </c>
      <c r="AD48" s="293">
        <f>IFERROR(MATCH(View_Completeness!Y48,Data_completeness!$E$13:$E$156,0),"")</f>
        <v>143</v>
      </c>
      <c r="AF48" s="298">
        <v>0.59843220145125908</v>
      </c>
      <c r="AG48" s="293" t="s">
        <v>146</v>
      </c>
      <c r="AH48" s="299">
        <f t="shared" si="0"/>
        <v>1.5984322014512591</v>
      </c>
      <c r="AI48" s="293" cm="1">
        <f t="array" ref="AI48">IF(ISNA($W$14),NA(), INDEX(Data_completeness!$A$13:$T$156,AN48,AC$44))</f>
        <v>0.85738999999999999</v>
      </c>
      <c r="AM48" s="303">
        <f>IF(ISERROR($W$14),NA(),VLOOKUP(AA$16,Data_completeness!$E$13:$T$156,$AC$44-4,FALSE))</f>
        <v>0.60841999999999996</v>
      </c>
      <c r="AN48" s="293">
        <f>MATCH(View_Completeness!AG48,Data_completeness!$E$13:$E$156,0)</f>
        <v>77</v>
      </c>
    </row>
    <row r="49" spans="2:40" ht="18" customHeight="1" x14ac:dyDescent="0.25">
      <c r="B49" s="245" t="str">
        <f t="shared" si="3"/>
        <v>RXF</v>
      </c>
      <c r="C49" s="359" t="str">
        <f t="shared" si="4"/>
        <v>Mid Yorkshire Teaching NHS Trust</v>
      </c>
      <c r="D49" s="359"/>
      <c r="E49" s="246">
        <f t="shared" si="5"/>
        <v>798</v>
      </c>
      <c r="F49" s="247">
        <f t="shared" si="5"/>
        <v>0.73809999999999998</v>
      </c>
      <c r="V49" s="293">
        <v>6</v>
      </c>
      <c r="W49" s="293" t="str">
        <f t="shared" si="6"/>
        <v>6x030</v>
      </c>
      <c r="X49" s="297" t="str">
        <f>IFERROR(INDEX(Lists!$A$2:$H$122,MATCH(View_Completeness!$W49,Lists!$G$2:$G$122,0),1),"")</f>
        <v>Mid Yorkshire Teaching NHS Trust</v>
      </c>
      <c r="Y49" s="293" t="str">
        <f>IFERROR(INDEX(Lists!$A$2:$H$122,MATCH(View_Completeness!$W49,Lists!$G$2:$G$122,0),2),"")</f>
        <v>RXF</v>
      </c>
      <c r="Z49" s="293" cm="1">
        <f t="array" ref="Z49">IFERROR(INDEX(Data_completeness!$A$13:T$156,AD49,AB49),"")</f>
        <v>798</v>
      </c>
      <c r="AA49" s="308" cm="1">
        <f t="array" ref="AA49">IFERROR(INDEX(Data_completeness!$A$13:T$156,AD49,AC49),"")</f>
        <v>0.73809999999999998</v>
      </c>
      <c r="AB49" s="293">
        <f>VLOOKUP(View_Completeness!C$14,Lists!$A$130:$C$140,3,FALSE)</f>
        <v>7</v>
      </c>
      <c r="AC49" s="293">
        <f>VLOOKUP(View_Completeness!C$14,Lists!$A$130:$B$140,2,FALSE)</f>
        <v>11</v>
      </c>
      <c r="AD49" s="293">
        <f>IFERROR(MATCH(View_Completeness!Y49,Data_completeness!$E$13:$E$156,0),"")</f>
        <v>144</v>
      </c>
      <c r="AF49" s="298">
        <v>0.2151644535150794</v>
      </c>
      <c r="AG49" s="293" t="s">
        <v>148</v>
      </c>
      <c r="AH49" s="299">
        <f t="shared" si="0"/>
        <v>1.2151644535150794</v>
      </c>
      <c r="AI49" s="293" cm="1">
        <f t="array" ref="AI49">IF(ISNA($W$14),NA(), INDEX(Data_completeness!$A$13:$T$156,AN49,AC$44))</f>
        <v>0.31968999999999997</v>
      </c>
      <c r="AM49" s="303">
        <f>IF(ISERROR($W$14),NA(),VLOOKUP(AA$16,Data_completeness!$E$13:$T$156,$AC$44-4,FALSE))</f>
        <v>0.60841999999999996</v>
      </c>
      <c r="AN49" s="293">
        <f>MATCH(View_Completeness!AG49,Data_completeness!$E$13:$E$156,0)</f>
        <v>78</v>
      </c>
    </row>
    <row r="50" spans="2:40" x14ac:dyDescent="0.25">
      <c r="B50" s="245" t="str">
        <f t="shared" si="3"/>
        <v/>
      </c>
      <c r="C50" s="359" t="str">
        <f t="shared" si="4"/>
        <v/>
      </c>
      <c r="D50" s="359"/>
      <c r="E50" s="246" t="str">
        <f t="shared" si="5"/>
        <v/>
      </c>
      <c r="F50" s="247" t="str">
        <f t="shared" si="5"/>
        <v/>
      </c>
      <c r="V50" s="293">
        <v>7</v>
      </c>
      <c r="W50" s="293" t="str">
        <f t="shared" si="6"/>
        <v>7x030</v>
      </c>
      <c r="X50" s="297" t="str">
        <f>IFERROR(INDEX(Lists!$A$2:$H$122,MATCH(View_Completeness!$W50,Lists!$G$2:$G$122,0),1),"")</f>
        <v/>
      </c>
      <c r="Y50" s="293" t="str">
        <f>IFERROR(INDEX(Lists!$A$2:$H$122,MATCH(View_Completeness!$W50,Lists!$G$2:$G$122,0),2),"")</f>
        <v/>
      </c>
      <c r="Z50" s="293" t="str" cm="1">
        <f t="array" ref="Z50">IFERROR(INDEX(Data_completeness!$A$13:T$156,AD50,AB50),"")</f>
        <v/>
      </c>
      <c r="AA50" s="308" t="str" cm="1">
        <f t="array" ref="AA50">IFERROR(INDEX(Data_completeness!$A$13:T$156,AD50,AC50),"")</f>
        <v/>
      </c>
      <c r="AB50" s="293">
        <f>VLOOKUP(View_Completeness!C$14,Lists!$A$130:$C$140,3,FALSE)</f>
        <v>7</v>
      </c>
      <c r="AC50" s="293">
        <f>VLOOKUP(View_Completeness!C$14,Lists!$A$130:$B$140,2,FALSE)</f>
        <v>11</v>
      </c>
      <c r="AD50" s="293" t="str">
        <f>IFERROR(MATCH(View_Completeness!Y50,Data_completeness!$E$13:$E$156,0),"")</f>
        <v/>
      </c>
      <c r="AF50" s="298">
        <v>0.81158762155170772</v>
      </c>
      <c r="AG50" s="293" t="s">
        <v>185</v>
      </c>
      <c r="AH50" s="299">
        <f t="shared" si="0"/>
        <v>1.8115876215517077</v>
      </c>
      <c r="AI50" s="293" cm="1">
        <f t="array" ref="AI50">IF(ISNA($W$14),NA(), INDEX(Data_completeness!$A$13:$T$156,AN50,AC$44))</f>
        <v>0.70250000000000001</v>
      </c>
      <c r="AM50" s="303">
        <f>IF(ISERROR($W$14),NA(),VLOOKUP(AA$16,Data_completeness!$E$13:$T$156,$AC$44-4,FALSE))</f>
        <v>0.60841999999999996</v>
      </c>
      <c r="AN50" s="293">
        <f>MATCH(View_Completeness!AG50,Data_completeness!$E$13:$E$156,0)</f>
        <v>79</v>
      </c>
    </row>
    <row r="51" spans="2:40" x14ac:dyDescent="0.25">
      <c r="B51" s="245" t="str">
        <f t="shared" si="3"/>
        <v/>
      </c>
      <c r="C51" s="359" t="str">
        <f t="shared" si="4"/>
        <v/>
      </c>
      <c r="D51" s="359"/>
      <c r="E51" s="246" t="str">
        <f t="shared" si="5"/>
        <v/>
      </c>
      <c r="F51" s="247" t="str">
        <f t="shared" si="5"/>
        <v/>
      </c>
      <c r="V51" s="293">
        <v>8</v>
      </c>
      <c r="W51" s="293" t="str">
        <f t="shared" si="6"/>
        <v>8x030</v>
      </c>
      <c r="X51" s="297" t="str">
        <f>IFERROR(INDEX(Lists!$A$2:$H$122,MATCH(View_Completeness!$W51,Lists!$G$2:$G$122,0),1),"")</f>
        <v/>
      </c>
      <c r="Y51" s="293" t="str">
        <f>IFERROR(INDEX(Lists!$A$2:$H$122,MATCH(View_Completeness!$W51,Lists!$G$2:$G$122,0),2),"")</f>
        <v/>
      </c>
      <c r="Z51" s="293" t="str" cm="1">
        <f t="array" ref="Z51">IFERROR(INDEX(Data_completeness!$A$13:T$156,AD51,AB51),"")</f>
        <v/>
      </c>
      <c r="AA51" s="308" t="str" cm="1">
        <f t="array" ref="AA51">IFERROR(INDEX(Data_completeness!$A$13:T$156,AD51,AC51),"")</f>
        <v/>
      </c>
      <c r="AB51" s="293">
        <f>VLOOKUP(View_Completeness!C$14,Lists!$A$130:$C$140,3,FALSE)</f>
        <v>7</v>
      </c>
      <c r="AC51" s="293">
        <f>VLOOKUP(View_Completeness!C$14,Lists!$A$130:$B$140,2,FALSE)</f>
        <v>11</v>
      </c>
      <c r="AD51" s="293" t="str">
        <f>IFERROR(MATCH(View_Completeness!Y51,Data_completeness!$E$13:$E$156,0),"")</f>
        <v/>
      </c>
      <c r="AF51" s="298">
        <v>9.9861713909398464E-2</v>
      </c>
      <c r="AG51" s="293" t="s">
        <v>203</v>
      </c>
      <c r="AH51" s="299">
        <f t="shared" si="0"/>
        <v>1.0998617139093985</v>
      </c>
      <c r="AI51" s="293" cm="1">
        <f t="array" ref="AI51">IF(ISNA($W$14),NA(), INDEX(Data_completeness!$A$13:$T$156,AN51,AC$44))</f>
        <v>0.37013000000000001</v>
      </c>
      <c r="AM51" s="303">
        <f>IF(ISERROR($W$14),NA(),VLOOKUP(AA$16,Data_completeness!$E$13:$T$156,$AC$44-4,FALSE))</f>
        <v>0.60841999999999996</v>
      </c>
      <c r="AN51" s="293">
        <f>MATCH(View_Completeness!AG51,Data_completeness!$E$13:$E$156,0)</f>
        <v>80</v>
      </c>
    </row>
    <row r="52" spans="2:40" x14ac:dyDescent="0.25">
      <c r="B52" s="245" t="str">
        <f t="shared" si="3"/>
        <v/>
      </c>
      <c r="C52" s="359" t="str">
        <f t="shared" si="4"/>
        <v/>
      </c>
      <c r="D52" s="359"/>
      <c r="E52" s="246" t="str">
        <f t="shared" si="5"/>
        <v/>
      </c>
      <c r="F52" s="247" t="str">
        <f t="shared" si="5"/>
        <v/>
      </c>
      <c r="V52" s="293">
        <v>9</v>
      </c>
      <c r="W52" s="293" t="str">
        <f t="shared" si="6"/>
        <v>9x030</v>
      </c>
      <c r="X52" s="297" t="str">
        <f>IFERROR(INDEX(Lists!$A$2:$H$122,MATCH(View_Completeness!$W52,Lists!$G$2:$G$122,0),1),"")</f>
        <v/>
      </c>
      <c r="Y52" s="293" t="str">
        <f>IFERROR(INDEX(Lists!$A$2:$H$122,MATCH(View_Completeness!$W52,Lists!$G$2:$G$122,0),2),"")</f>
        <v/>
      </c>
      <c r="Z52" s="293" t="str" cm="1">
        <f t="array" ref="Z52">IFERROR(INDEX(Data_completeness!$A$13:T$156,AD52,AB52),"")</f>
        <v/>
      </c>
      <c r="AA52" s="308" t="str" cm="1">
        <f t="array" ref="AA52">IFERROR(INDEX(Data_completeness!$A$13:T$156,AD52,AC52),"")</f>
        <v/>
      </c>
      <c r="AB52" s="293">
        <f>VLOOKUP(View_Completeness!C$14,Lists!$A$130:$C$140,3,FALSE)</f>
        <v>7</v>
      </c>
      <c r="AC52" s="293">
        <f>VLOOKUP(View_Completeness!C$14,Lists!$A$130:$B$140,2,FALSE)</f>
        <v>11</v>
      </c>
      <c r="AD52" s="293" t="str">
        <f>IFERROR(MATCH(View_Completeness!Y52,Data_completeness!$E$13:$E$156,0),"")</f>
        <v/>
      </c>
      <c r="AF52" s="298">
        <v>0.285958316942728</v>
      </c>
      <c r="AG52" s="293" t="s">
        <v>51</v>
      </c>
      <c r="AH52" s="299">
        <f t="shared" si="0"/>
        <v>1.285958316942728</v>
      </c>
      <c r="AI52" s="293" cm="1">
        <f t="array" ref="AI52">IF(ISNA($W$14),NA(), INDEX(Data_completeness!$A$13:$T$156,AN52,AC$44))</f>
        <v>0.95687</v>
      </c>
      <c r="AM52" s="303">
        <f>IF(ISERROR($W$14),NA(),VLOOKUP(AA$16,Data_completeness!$E$13:$T$156,$AC$44-4,FALSE))</f>
        <v>0.60841999999999996</v>
      </c>
      <c r="AN52" s="293">
        <f>MATCH(View_Completeness!AG52,Data_completeness!$E$13:$E$156,0)</f>
        <v>110</v>
      </c>
    </row>
    <row r="53" spans="2:40" x14ac:dyDescent="0.25">
      <c r="B53" s="245" t="str">
        <f t="shared" si="3"/>
        <v/>
      </c>
      <c r="C53" s="359" t="str">
        <f t="shared" si="4"/>
        <v/>
      </c>
      <c r="D53" s="359"/>
      <c r="E53" s="246" t="str">
        <f t="shared" si="5"/>
        <v/>
      </c>
      <c r="F53" s="247" t="str">
        <f t="shared" si="5"/>
        <v/>
      </c>
      <c r="V53" s="293">
        <v>10</v>
      </c>
      <c r="W53" s="293" t="str">
        <f t="shared" si="6"/>
        <v>10x030</v>
      </c>
      <c r="X53" s="297" t="str">
        <f>IFERROR(INDEX(Lists!$A$2:$H$122,MATCH(View_Completeness!$W53,Lists!$G$2:$G$122,0),1),"")</f>
        <v/>
      </c>
      <c r="Y53" s="293" t="str">
        <f>IFERROR(INDEX(Lists!$A$2:$H$122,MATCH(View_Completeness!$W53,Lists!$G$2:$G$122,0),2),"")</f>
        <v/>
      </c>
      <c r="Z53" s="293" t="str" cm="1">
        <f t="array" ref="Z53">IFERROR(INDEX(Data_completeness!$A$13:T$156,AD53,AB53),"")</f>
        <v/>
      </c>
      <c r="AA53" s="308" t="str" cm="1">
        <f t="array" ref="AA53">IFERROR(INDEX(Data_completeness!$A$13:T$156,AD53,AC53),"")</f>
        <v/>
      </c>
      <c r="AB53" s="293">
        <f>VLOOKUP(View_Completeness!C$14,Lists!$A$130:$C$140,3,FALSE)</f>
        <v>7</v>
      </c>
      <c r="AC53" s="293">
        <f>VLOOKUP(View_Completeness!C$14,Lists!$A$130:$B$140,2,FALSE)</f>
        <v>11</v>
      </c>
      <c r="AD53" s="293" t="str">
        <f>IFERROR(MATCH(View_Completeness!Y53,Data_completeness!$E$13:$E$156,0),"")</f>
        <v/>
      </c>
      <c r="AF53" s="298">
        <v>1.5137611062078671E-2</v>
      </c>
      <c r="AG53" s="293" t="s">
        <v>77</v>
      </c>
      <c r="AH53" s="299">
        <f t="shared" si="0"/>
        <v>1.0151376110620787</v>
      </c>
      <c r="AI53" s="293" cm="1">
        <f t="array" ref="AI53">IF(ISNA($W$14),NA(), INDEX(Data_completeness!$A$13:$T$156,AN53,AC$44))</f>
        <v>0.85965000000000003</v>
      </c>
      <c r="AM53" s="303">
        <f>IF(ISERROR($W$14),NA(),VLOOKUP(AA$16,Data_completeness!$E$13:$T$156,$AC$44-4,FALSE))</f>
        <v>0.60841999999999996</v>
      </c>
      <c r="AN53" s="293">
        <f>MATCH(View_Completeness!AG53,Data_completeness!$E$13:$E$156,0)</f>
        <v>111</v>
      </c>
    </row>
    <row r="54" spans="2:40" x14ac:dyDescent="0.25">
      <c r="B54" s="245" t="str">
        <f t="shared" ref="B54:B56" si="7">IF(ISERROR(Y54),"",Y54)</f>
        <v/>
      </c>
      <c r="C54" s="281" t="str">
        <f t="shared" ref="C54:C56" si="8">IF(ISERROR(X54),"",X54)</f>
        <v/>
      </c>
      <c r="D54" s="281"/>
      <c r="E54" s="246" t="str">
        <f t="shared" ref="E54:E56" si="9">IF(ISERROR(Z54),"",Z54)</f>
        <v/>
      </c>
      <c r="F54" s="247" t="str">
        <f t="shared" ref="F54:F56" si="10">IF(ISERROR(AA54),"",AA54)</f>
        <v/>
      </c>
      <c r="V54" s="293">
        <v>11</v>
      </c>
      <c r="W54" s="293" t="str">
        <f t="shared" si="6"/>
        <v>11x030</v>
      </c>
      <c r="X54" s="297" t="str">
        <f>IFERROR(INDEX(Lists!$A$2:$H$122,MATCH(View_Completeness!$W54,Lists!$G$2:$G$122,0),1),"")</f>
        <v/>
      </c>
      <c r="Y54" s="293" t="str">
        <f>IFERROR(INDEX(Lists!$A$2:$H$122,MATCH(View_Completeness!$W54,Lists!$G$2:$G$122,0),2),"")</f>
        <v/>
      </c>
      <c r="Z54" s="293" t="str" cm="1">
        <f t="array" ref="Z54">IFERROR(INDEX(Data_completeness!$A$13:T$156,AD54,AB54),"")</f>
        <v/>
      </c>
      <c r="AA54" s="308" t="str" cm="1">
        <f t="array" ref="AA54">IFERROR(INDEX(Data_completeness!$A$13:T$156,AD54,AC54),"")</f>
        <v/>
      </c>
      <c r="AB54" s="293">
        <f>VLOOKUP(View_Completeness!C$14,Lists!$A$130:$C$140,3,FALSE)</f>
        <v>7</v>
      </c>
      <c r="AC54" s="293">
        <f>VLOOKUP(View_Completeness!C$14,Lists!$A$130:$B$140,2,FALSE)</f>
        <v>11</v>
      </c>
      <c r="AD54" s="293" t="str">
        <f>IFERROR(MATCH(View_Completeness!Y54,Data_completeness!$E$13:$E$156,0),"")</f>
        <v/>
      </c>
      <c r="AF54" s="298">
        <v>0.53656937026381524</v>
      </c>
      <c r="AG54" s="293" t="s">
        <v>85</v>
      </c>
      <c r="AH54" s="299">
        <f t="shared" si="0"/>
        <v>1.5365693702638152</v>
      </c>
      <c r="AI54" s="293" cm="1">
        <f t="array" ref="AI54">IF(ISNA($W$14),NA(), INDEX(Data_completeness!$A$13:$T$156,AN54,AC$44))</f>
        <v>0.88261999999999996</v>
      </c>
      <c r="AM54" s="303">
        <f>IF(ISERROR($W$14),NA(),VLOOKUP(AA$16,Data_completeness!$E$13:$T$156,$AC$44-4,FALSE))</f>
        <v>0.60841999999999996</v>
      </c>
      <c r="AN54" s="293">
        <f>MATCH(View_Completeness!AG54,Data_completeness!$E$13:$E$156,0)</f>
        <v>112</v>
      </c>
    </row>
    <row r="55" spans="2:40" x14ac:dyDescent="0.25">
      <c r="B55" s="245" t="str">
        <f t="shared" si="7"/>
        <v/>
      </c>
      <c r="C55" s="359" t="str">
        <f t="shared" si="8"/>
        <v/>
      </c>
      <c r="D55" s="359"/>
      <c r="E55" s="246" t="str">
        <f t="shared" si="9"/>
        <v/>
      </c>
      <c r="F55" s="247" t="str">
        <f t="shared" si="10"/>
        <v/>
      </c>
      <c r="V55" s="293">
        <v>12</v>
      </c>
      <c r="W55" s="293" t="str">
        <f t="shared" si="6"/>
        <v>12x030</v>
      </c>
      <c r="X55" s="297" t="str">
        <f>IFERROR(INDEX(Lists!$A$2:$H$122,MATCH(View_Completeness!$W55,Lists!$G$2:$G$122,0),1),"")</f>
        <v/>
      </c>
      <c r="Y55" s="293" t="str">
        <f>IFERROR(INDEX(Lists!$A$2:$H$122,MATCH(View_Completeness!$W55,Lists!$G$2:$G$122,0),2),"")</f>
        <v/>
      </c>
      <c r="Z55" s="293" t="str" cm="1">
        <f t="array" ref="Z55">IFERROR(INDEX(Data_completeness!$A$13:T$156,AD55,AB55),"")</f>
        <v/>
      </c>
      <c r="AA55" s="308" t="str" cm="1">
        <f t="array" ref="AA55">IFERROR(INDEX(Data_completeness!$A$13:T$156,AD55,AC55),"")</f>
        <v/>
      </c>
      <c r="AB55" s="293">
        <f>VLOOKUP(View_Completeness!C$14,Lists!$A$130:$C$140,3,FALSE)</f>
        <v>7</v>
      </c>
      <c r="AC55" s="293">
        <f>VLOOKUP(View_Completeness!C$14,Lists!$A$130:$B$140,2,FALSE)</f>
        <v>11</v>
      </c>
      <c r="AD55" s="293" t="str">
        <f>IFERROR(MATCH(View_Completeness!Y55,Data_completeness!$E$13:$E$156,0),"")</f>
        <v/>
      </c>
      <c r="AF55" s="298">
        <v>0.1909313085756752</v>
      </c>
      <c r="AG55" s="293" t="s">
        <v>142</v>
      </c>
      <c r="AH55" s="299">
        <f t="shared" si="0"/>
        <v>1.1909313085756752</v>
      </c>
      <c r="AI55" s="293" cm="1">
        <f t="array" ref="AI55">IF(ISNA($W$14),NA(), INDEX(Data_completeness!$A$13:$T$156,AN55,AC$44))</f>
        <v>0.40196999999999999</v>
      </c>
      <c r="AM55" s="303">
        <f>IF(ISERROR($W$14),NA(),VLOOKUP(AA$16,Data_completeness!$E$13:$T$156,$AC$44-4,FALSE))</f>
        <v>0.60841999999999996</v>
      </c>
      <c r="AN55" s="293">
        <f>MATCH(View_Completeness!AG55,Data_completeness!$E$13:$E$156,0)</f>
        <v>113</v>
      </c>
    </row>
    <row r="56" spans="2:40" x14ac:dyDescent="0.25">
      <c r="B56" s="248" t="str">
        <f t="shared" si="7"/>
        <v/>
      </c>
      <c r="C56" s="360" t="str">
        <f t="shared" si="8"/>
        <v/>
      </c>
      <c r="D56" s="360"/>
      <c r="E56" s="249" t="str">
        <f t="shared" si="9"/>
        <v/>
      </c>
      <c r="F56" s="260" t="str">
        <f t="shared" si="10"/>
        <v/>
      </c>
      <c r="V56" s="293">
        <v>13</v>
      </c>
      <c r="W56" s="293" t="str">
        <f t="shared" si="6"/>
        <v>13x030</v>
      </c>
      <c r="X56" s="297" t="str">
        <f>IFERROR(INDEX(Lists!$A$2:$H$122,MATCH(View_Completeness!$W56,Lists!$G$2:$G$122,0),1),"")</f>
        <v/>
      </c>
      <c r="Y56" s="293" t="str">
        <f>IFERROR(INDEX(Lists!$A$2:$H$122,MATCH(View_Completeness!$W56,Lists!$G$2:$G$122,0),2),"")</f>
        <v/>
      </c>
      <c r="Z56" s="293" t="str" cm="1">
        <f t="array" ref="Z56">IFERROR(INDEX(Data_completeness!$A$13:T$156,AD56,AB56),"")</f>
        <v/>
      </c>
      <c r="AA56" s="308" t="str" cm="1">
        <f t="array" ref="AA56">IFERROR(INDEX(Data_completeness!$A$13:T$156,AD56,AC56),"")</f>
        <v/>
      </c>
      <c r="AB56" s="293">
        <f>VLOOKUP(View_Completeness!C$14,Lists!$A$130:$C$140,3,FALSE)</f>
        <v>7</v>
      </c>
      <c r="AC56" s="293">
        <f>VLOOKUP(View_Completeness!C$14,Lists!$A$130:$B$140,2,FALSE)</f>
        <v>11</v>
      </c>
      <c r="AD56" s="293" t="str">
        <f>IFERROR(MATCH(View_Completeness!Y56,Data_completeness!$E$13:$E$156,0),"")</f>
        <v/>
      </c>
      <c r="AF56" s="298">
        <v>0.77105725846678275</v>
      </c>
      <c r="AG56" s="293" t="s">
        <v>191</v>
      </c>
      <c r="AH56" s="299">
        <f t="shared" si="0"/>
        <v>1.7710572584667827</v>
      </c>
      <c r="AI56" s="293" cm="1">
        <f t="array" ref="AI56">IF(ISNA($W$14),NA(), INDEX(Data_completeness!$A$13:$T$156,AN56,AC$44))</f>
        <v>0.96060000000000001</v>
      </c>
      <c r="AM56" s="303">
        <f>IF(ISERROR($W$14),NA(),VLOOKUP(AA$16,Data_completeness!$E$13:$T$156,$AC$44-4,FALSE))</f>
        <v>0.60841999999999996</v>
      </c>
      <c r="AN56" s="293">
        <f>MATCH(View_Completeness!AG56,Data_completeness!$E$13:$E$156,0)</f>
        <v>114</v>
      </c>
    </row>
    <row r="57" spans="2:40" x14ac:dyDescent="0.25">
      <c r="B57" s="288"/>
      <c r="C57" s="281"/>
      <c r="D57" s="281"/>
      <c r="E57" s="246"/>
      <c r="F57" s="289"/>
      <c r="AF57" s="298">
        <v>0.27243592286387663</v>
      </c>
      <c r="AG57" s="293" t="s">
        <v>197</v>
      </c>
      <c r="AH57" s="299">
        <f t="shared" si="0"/>
        <v>1.2724359228638766</v>
      </c>
      <c r="AI57" s="293" cm="1">
        <f t="array" ref="AI57">IF(ISNA($W$14),NA(), INDEX(Data_completeness!$A$13:$T$156,AN57,AC$44))</f>
        <v>0.71719999999999995</v>
      </c>
      <c r="AM57" s="303">
        <f>IF(ISERROR($W$14),NA(),VLOOKUP(AA$16,Data_completeness!$E$13:$T$156,$AC$44-4,FALSE))</f>
        <v>0.60841999999999996</v>
      </c>
      <c r="AN57" s="293">
        <f>MATCH(View_Completeness!AG57,Data_completeness!$E$13:$E$156,0)</f>
        <v>115</v>
      </c>
    </row>
    <row r="58" spans="2:40" ht="30" customHeight="1" x14ac:dyDescent="0.3">
      <c r="B58" s="356" t="str">
        <f>"Figure: Completeness of data on the metric: "&amp;C14</f>
        <v>Figure: Completeness of data on the metric: Data completeness for Performance Status variable</v>
      </c>
      <c r="C58" s="357"/>
      <c r="D58" s="357"/>
      <c r="E58" s="357"/>
      <c r="F58" s="358"/>
      <c r="G58" s="242"/>
      <c r="AF58" s="298">
        <v>0.4284104572804095</v>
      </c>
      <c r="AG58" s="293" t="s">
        <v>26</v>
      </c>
      <c r="AH58" s="299">
        <f t="shared" si="0"/>
        <v>1.4284104572804095</v>
      </c>
      <c r="AI58" s="293" cm="1">
        <f t="array" ref="AI58">IF(ISNA($W$14),NA(), INDEX(Data_completeness!$A$13:$T$156,AN58,AC$44))</f>
        <v>0.95874000000000004</v>
      </c>
      <c r="AM58" s="303">
        <f>IF(ISERROR($W$14),NA(),VLOOKUP(AA$16,Data_completeness!$E$13:$T$156,$AC$44-4,FALSE))</f>
        <v>0.60841999999999996</v>
      </c>
      <c r="AN58" s="293">
        <f>MATCH(View_Completeness!AG58,Data_completeness!$E$13:$E$156,0)</f>
        <v>56</v>
      </c>
    </row>
    <row r="59" spans="2:40" x14ac:dyDescent="0.25">
      <c r="B59" s="156"/>
      <c r="F59" s="155"/>
      <c r="AF59" s="298">
        <v>0.12812756549393445</v>
      </c>
      <c r="AG59" s="293" t="s">
        <v>57</v>
      </c>
      <c r="AH59" s="299">
        <f t="shared" si="0"/>
        <v>1.1281275654939344</v>
      </c>
      <c r="AI59" s="293" cm="1">
        <f t="array" ref="AI59">IF(ISNA($W$14),NA(), INDEX(Data_completeness!$A$13:$T$156,AN59,AC$44))</f>
        <v>0.92162999999999995</v>
      </c>
      <c r="AM59" s="303">
        <f>IF(ISERROR($W$14),NA(),VLOOKUP(AA$16,Data_completeness!$E$13:$T$156,$AC$44-4,FALSE))</f>
        <v>0.60841999999999996</v>
      </c>
      <c r="AN59" s="293">
        <f>MATCH(View_Completeness!AG59,Data_completeness!$E$13:$E$156,0)</f>
        <v>57</v>
      </c>
    </row>
    <row r="60" spans="2:40" x14ac:dyDescent="0.25">
      <c r="B60" s="156"/>
      <c r="F60" s="155"/>
      <c r="AF60" s="298">
        <v>0.24221596904577458</v>
      </c>
      <c r="AG60" s="293" t="s">
        <v>94</v>
      </c>
      <c r="AH60" s="299">
        <f t="shared" si="0"/>
        <v>1.2422159690457746</v>
      </c>
      <c r="AI60" s="293" cm="1">
        <f t="array" ref="AI60">IF(ISNA($W$14),NA(), INDEX(Data_completeness!$A$13:$T$156,AN60,AC$44))</f>
        <v>0.91820000000000002</v>
      </c>
      <c r="AM60" s="303">
        <f>IF(ISERROR($W$14),NA(),VLOOKUP(AA$16,Data_completeness!$E$13:$T$156,$AC$44-4,FALSE))</f>
        <v>0.60841999999999996</v>
      </c>
      <c r="AN60" s="293">
        <f>MATCH(View_Completeness!AG60,Data_completeness!$E$13:$E$156,0)</f>
        <v>58</v>
      </c>
    </row>
    <row r="61" spans="2:40" x14ac:dyDescent="0.25">
      <c r="B61" s="156"/>
      <c r="F61" s="155"/>
      <c r="AF61" s="298">
        <v>0.46040221924076974</v>
      </c>
      <c r="AG61" s="293" t="s">
        <v>201</v>
      </c>
      <c r="AH61" s="299">
        <f t="shared" si="0"/>
        <v>1.4604022192407697</v>
      </c>
      <c r="AI61" s="293" cm="1">
        <f t="array" ref="AI61">IF(ISNA($W$14),NA(), INDEX(Data_completeness!$A$13:$T$156,AN61,AC$44))</f>
        <v>0.89093999999999995</v>
      </c>
      <c r="AM61" s="303">
        <f>IF(ISERROR($W$14),NA(),VLOOKUP(AA$16,Data_completeness!$E$13:$T$156,$AC$44-4,FALSE))</f>
        <v>0.60841999999999996</v>
      </c>
      <c r="AN61" s="293">
        <f>MATCH(View_Completeness!AG61,Data_completeness!$E$13:$E$156,0)</f>
        <v>59</v>
      </c>
    </row>
    <row r="62" spans="2:40" x14ac:dyDescent="0.25">
      <c r="B62" s="156"/>
      <c r="F62" s="155"/>
      <c r="AF62" s="298">
        <v>0.19525885731158743</v>
      </c>
      <c r="AG62" s="293" t="s">
        <v>38</v>
      </c>
      <c r="AH62" s="299">
        <f t="shared" si="0"/>
        <v>1.1952588573115874</v>
      </c>
      <c r="AI62" s="293" cm="1">
        <f t="array" ref="AI62">IF(ISNA($W$14),NA(), INDEX(Data_completeness!$A$13:$T$156,AN62,AC$44))</f>
        <v>0.31873000000000001</v>
      </c>
      <c r="AM62" s="303">
        <f>IF(ISERROR($W$14),NA(),VLOOKUP(AA$16,Data_completeness!$E$13:$T$156,$AC$44-4,FALSE))</f>
        <v>0.60841999999999996</v>
      </c>
      <c r="AN62" s="293">
        <f>MATCH(View_Completeness!AG62,Data_completeness!$E$13:$E$156,0)</f>
        <v>117</v>
      </c>
    </row>
    <row r="63" spans="2:40" x14ac:dyDescent="0.25">
      <c r="B63" s="156"/>
      <c r="F63" s="155"/>
      <c r="AF63" s="298">
        <v>0.26856530660202305</v>
      </c>
      <c r="AG63" s="293" t="s">
        <v>45</v>
      </c>
      <c r="AH63" s="299">
        <f t="shared" si="0"/>
        <v>1.268565306602023</v>
      </c>
      <c r="AI63" s="293" cm="1">
        <f t="array" ref="AI63">IF(ISNA($W$14),NA(), INDEX(Data_completeness!$A$13:$T$156,AN63,AC$44))</f>
        <v>0.69274000000000002</v>
      </c>
      <c r="AM63" s="303">
        <f>IF(ISERROR($W$14),NA(),VLOOKUP(AA$16,Data_completeness!$E$13:$T$156,$AC$44-4,FALSE))</f>
        <v>0.60841999999999996</v>
      </c>
      <c r="AN63" s="293">
        <f>MATCH(View_Completeness!AG63,Data_completeness!$E$13:$E$156,0)</f>
        <v>118</v>
      </c>
    </row>
    <row r="64" spans="2:40" x14ac:dyDescent="0.25">
      <c r="B64" s="156"/>
      <c r="F64" s="155"/>
      <c r="AF64" s="298">
        <v>0.16292528195000067</v>
      </c>
      <c r="AG64" s="293" t="s">
        <v>177</v>
      </c>
      <c r="AH64" s="299">
        <f t="shared" si="0"/>
        <v>1.1629252819500007</v>
      </c>
      <c r="AI64" s="293" cm="1">
        <f t="array" ref="AI64">IF(ISNA($W$14),NA(), INDEX(Data_completeness!$A$13:$T$156,AN64,AC$44))</f>
        <v>0.68452000000000002</v>
      </c>
      <c r="AM64" s="303">
        <f>IF(ISERROR($W$14),NA(),VLOOKUP(AA$16,Data_completeness!$E$13:$T$156,$AC$44-4,FALSE))</f>
        <v>0.60841999999999996</v>
      </c>
      <c r="AN64" s="293">
        <f>MATCH(View_Completeness!AG64,Data_completeness!$E$13:$E$156,0)</f>
        <v>119</v>
      </c>
    </row>
    <row r="65" spans="2:40" x14ac:dyDescent="0.25">
      <c r="B65" s="156"/>
      <c r="F65" s="155"/>
      <c r="AF65" s="298">
        <v>0.63026275165026169</v>
      </c>
      <c r="AG65" s="293" t="s">
        <v>83</v>
      </c>
      <c r="AH65" s="299">
        <f t="shared" si="0"/>
        <v>1.6302627516502617</v>
      </c>
      <c r="AI65" s="293" cm="1">
        <f t="array" ref="AI65">IF(ISNA($W$14),NA(), INDEX(Data_completeness!$A$13:$T$156,AN65,AC$44))</f>
        <v>0.54361999999999999</v>
      </c>
      <c r="AM65" s="303">
        <f>IF(ISERROR($W$14),NA(),VLOOKUP(AA$16,Data_completeness!$E$13:$T$156,$AC$44-4,FALSE))</f>
        <v>0.60841999999999996</v>
      </c>
      <c r="AN65" s="293">
        <f>MATCH(View_Completeness!AG65,Data_completeness!$E$13:$E$156,0)</f>
        <v>120</v>
      </c>
    </row>
    <row r="66" spans="2:40" x14ac:dyDescent="0.25">
      <c r="B66" s="156"/>
      <c r="F66" s="155"/>
      <c r="AF66" s="298">
        <v>0.82830878051429879</v>
      </c>
      <c r="AG66" s="293" t="s">
        <v>92</v>
      </c>
      <c r="AH66" s="299">
        <f t="shared" si="0"/>
        <v>1.8283087805142988</v>
      </c>
      <c r="AI66" s="293" cm="1">
        <f t="array" ref="AI66">IF(ISNA($W$14),NA(), INDEX(Data_completeness!$A$13:$T$156,AN66,AC$44))</f>
        <v>0.40437000000000001</v>
      </c>
      <c r="AM66" s="303">
        <f>IF(ISERROR($W$14),NA(),VLOOKUP(AA$16,Data_completeness!$E$13:$T$156,$AC$44-4,FALSE))</f>
        <v>0.60841999999999996</v>
      </c>
      <c r="AN66" s="293">
        <f>MATCH(View_Completeness!AG66,Data_completeness!$E$13:$E$156,0)</f>
        <v>121</v>
      </c>
    </row>
    <row r="67" spans="2:40" x14ac:dyDescent="0.25">
      <c r="B67" s="156"/>
      <c r="F67" s="155"/>
      <c r="AF67" s="298">
        <v>0.27640085106325385</v>
      </c>
      <c r="AG67" s="293" t="s">
        <v>102</v>
      </c>
      <c r="AH67" s="299">
        <f t="shared" si="0"/>
        <v>1.2764008510632538</v>
      </c>
      <c r="AI67" s="293" cm="1">
        <f t="array" ref="AI67">IF(ISNA($W$14),NA(), INDEX(Data_completeness!$A$13:$T$156,AN67,AC$44))</f>
        <v>0.74675999999999998</v>
      </c>
      <c r="AM67" s="303">
        <f>IF(ISERROR($W$14),NA(),VLOOKUP(AA$16,Data_completeness!$E$13:$T$156,$AC$44-4,FALSE))</f>
        <v>0.60841999999999996</v>
      </c>
      <c r="AN67" s="293">
        <f>MATCH(View_Completeness!AG67,Data_completeness!$E$13:$E$156,0)</f>
        <v>122</v>
      </c>
    </row>
    <row r="68" spans="2:40" x14ac:dyDescent="0.25">
      <c r="B68" s="156"/>
      <c r="F68" s="155"/>
      <c r="AF68" s="298">
        <v>0.61105219462059823</v>
      </c>
      <c r="AG68" s="293" t="s">
        <v>182</v>
      </c>
      <c r="AH68" s="299">
        <f t="shared" si="0"/>
        <v>1.6110521946205982</v>
      </c>
      <c r="AI68" s="293" cm="1">
        <f t="array" ref="AI68">IF(ISNA($W$14),NA(), INDEX(Data_completeness!$A$13:$T$156,AN68,AC$44))</f>
        <v>0.43919999999999998</v>
      </c>
      <c r="AM68" s="303">
        <f>IF(ISERROR($W$14),NA(),VLOOKUP(AA$16,Data_completeness!$E$13:$T$156,$AC$44-4,FALSE))</f>
        <v>0.60841999999999996</v>
      </c>
      <c r="AN68" s="293">
        <f>MATCH(View_Completeness!AG68,Data_completeness!$E$13:$E$156,0)</f>
        <v>123</v>
      </c>
    </row>
    <row r="69" spans="2:40" x14ac:dyDescent="0.25">
      <c r="B69" s="156"/>
      <c r="F69" s="155"/>
      <c r="AF69" s="298">
        <v>0.49114941415865698</v>
      </c>
      <c r="AG69" s="293" t="s">
        <v>170</v>
      </c>
      <c r="AH69" s="299">
        <f t="shared" si="0"/>
        <v>1.491149414158657</v>
      </c>
      <c r="AI69" s="293" cm="1">
        <f t="array" ref="AI69">IF(ISNA($W$14),NA(), INDEX(Data_completeness!$A$13:$T$156,AN69,AC$44))</f>
        <v>0.24046999999999999</v>
      </c>
      <c r="AM69" s="303">
        <f>IF(ISERROR($W$14),NA(),VLOOKUP(AA$16,Data_completeness!$E$13:$T$156,$AC$44-4,FALSE))</f>
        <v>0.60841999999999996</v>
      </c>
      <c r="AN69" s="293">
        <f>MATCH(View_Completeness!AG69,Data_completeness!$E$13:$E$156,0)</f>
        <v>124</v>
      </c>
    </row>
    <row r="70" spans="2:40" x14ac:dyDescent="0.25">
      <c r="B70" s="156"/>
      <c r="F70" s="155"/>
      <c r="AF70" s="298">
        <v>0.71777712549716211</v>
      </c>
      <c r="AG70" s="293" t="s">
        <v>20</v>
      </c>
      <c r="AH70" s="299">
        <f t="shared" si="0"/>
        <v>1.7177771254971621</v>
      </c>
      <c r="AI70" s="293" cm="1">
        <f t="array" ref="AI70">IF(ISNA($W$14),NA(), INDEX(Data_completeness!$A$13:$T$156,AN70,AC$44))</f>
        <v>0.89612999999999998</v>
      </c>
      <c r="AM70" s="303">
        <f>IF(ISERROR($W$14),NA(),VLOOKUP(AA$16,Data_completeness!$E$13:$T$156,$AC$44-4,FALSE))</f>
        <v>0.60841999999999996</v>
      </c>
      <c r="AN70" s="293">
        <f>MATCH(View_Completeness!AG70,Data_completeness!$E$13:$E$156,0)</f>
        <v>92</v>
      </c>
    </row>
    <row r="71" spans="2:40" x14ac:dyDescent="0.25">
      <c r="B71" s="156"/>
      <c r="F71" s="155"/>
      <c r="AF71" s="298">
        <v>0.44243493234406217</v>
      </c>
      <c r="AG71" s="293" t="s">
        <v>40</v>
      </c>
      <c r="AH71" s="299">
        <f t="shared" si="0"/>
        <v>1.4424349323440622</v>
      </c>
      <c r="AI71" s="293" cm="1">
        <f t="array" ref="AI71">IF(ISNA($W$14),NA(), INDEX(Data_completeness!$A$13:$T$156,AN71,AC$44))</f>
        <v>0.78954000000000002</v>
      </c>
      <c r="AM71" s="303">
        <f>IF(ISERROR($W$14),NA(),VLOOKUP(AA$16,Data_completeness!$E$13:$T$156,$AC$44-4,FALSE))</f>
        <v>0.60841999999999996</v>
      </c>
      <c r="AN71" s="293">
        <f>MATCH(View_Completeness!AG71,Data_completeness!$E$13:$E$156,0)</f>
        <v>93</v>
      </c>
    </row>
    <row r="72" spans="2:40" x14ac:dyDescent="0.25">
      <c r="B72" s="156"/>
      <c r="F72" s="155"/>
      <c r="AF72" s="298">
        <v>0.60762342250990486</v>
      </c>
      <c r="AG72" s="293" t="s">
        <v>49</v>
      </c>
      <c r="AH72" s="299">
        <f t="shared" si="0"/>
        <v>1.6076234225099049</v>
      </c>
      <c r="AI72" s="293" cm="1">
        <f t="array" ref="AI72">IF(ISNA($W$14),NA(), INDEX(Data_completeness!$A$13:$T$156,AN72,AC$44))</f>
        <v>0.84299000000000002</v>
      </c>
      <c r="AM72" s="303">
        <f>IF(ISERROR($W$14),NA(),VLOOKUP(AA$16,Data_completeness!$E$13:$T$156,$AC$44-4,FALSE))</f>
        <v>0.60841999999999996</v>
      </c>
      <c r="AN72" s="293">
        <f>MATCH(View_Completeness!AG72,Data_completeness!$E$13:$E$156,0)</f>
        <v>94</v>
      </c>
    </row>
    <row r="73" spans="2:40" x14ac:dyDescent="0.25">
      <c r="B73" s="156"/>
      <c r="F73" s="155"/>
      <c r="AF73" s="298">
        <v>0.19726153562398041</v>
      </c>
      <c r="AG73" s="293" t="s">
        <v>181</v>
      </c>
      <c r="AH73" s="299">
        <f t="shared" si="0"/>
        <v>1.1972615356239804</v>
      </c>
      <c r="AI73" s="293" cm="1">
        <f t="array" ref="AI73">IF(ISNA($W$14),NA(), INDEX(Data_completeness!$A$13:$T$156,AN73,AC$44))</f>
        <v>0.18928</v>
      </c>
      <c r="AM73" s="303">
        <f>IF(ISERROR($W$14),NA(),VLOOKUP(AA$16,Data_completeness!$E$13:$T$156,$AC$44-4,FALSE))</f>
        <v>0.60841999999999996</v>
      </c>
      <c r="AN73" s="293">
        <f>MATCH(View_Completeness!AG73,Data_completeness!$E$13:$E$156,0)</f>
        <v>95</v>
      </c>
    </row>
    <row r="74" spans="2:40" x14ac:dyDescent="0.25">
      <c r="B74" s="156"/>
      <c r="F74" s="155"/>
      <c r="AF74" s="298">
        <v>0.40874118084877642</v>
      </c>
      <c r="AG74" s="293" t="s">
        <v>160</v>
      </c>
      <c r="AH74" s="299">
        <f t="shared" si="0"/>
        <v>1.4087411808487764</v>
      </c>
      <c r="AI74" s="293" cm="1">
        <f t="array" ref="AI74">IF(ISNA($W$14),NA(), INDEX(Data_completeness!$A$13:$T$156,AN74,AC$44))</f>
        <v>0.74265000000000003</v>
      </c>
      <c r="AM74" s="303">
        <f>IF(ISERROR($W$14),NA(),VLOOKUP(AA$16,Data_completeness!$E$13:$T$156,$AC$44-4,FALSE))</f>
        <v>0.60841999999999996</v>
      </c>
      <c r="AN74" s="293">
        <f>MATCH(View_Completeness!AG74,Data_completeness!$E$13:$E$156,0)</f>
        <v>96</v>
      </c>
    </row>
    <row r="75" spans="2:40" x14ac:dyDescent="0.25">
      <c r="B75" s="156"/>
      <c r="F75" s="155"/>
      <c r="AF75" s="298">
        <v>0.4339367650872259</v>
      </c>
      <c r="AG75" s="293" t="s">
        <v>81</v>
      </c>
      <c r="AH75" s="299">
        <f t="shared" ref="AH75:AH129" si="11">AH$5+AF75</f>
        <v>1.4339367650872259</v>
      </c>
      <c r="AI75" s="293" cm="1">
        <f t="array" ref="AI75">IF(ISNA($W$14),NA(), INDEX(Data_completeness!$A$13:$T$156,AN75,AC$44))</f>
        <v>0.19613</v>
      </c>
      <c r="AM75" s="303">
        <f>IF(ISERROR($W$14),NA(),VLOOKUP(AA$16,Data_completeness!$E$13:$T$156,$AC$44-4,FALSE))</f>
        <v>0.60841999999999996</v>
      </c>
      <c r="AN75" s="293">
        <f>MATCH(View_Completeness!AG75,Data_completeness!$E$13:$E$156,0)</f>
        <v>47</v>
      </c>
    </row>
    <row r="76" spans="2:40" x14ac:dyDescent="0.25">
      <c r="B76" s="250"/>
      <c r="C76" s="251"/>
      <c r="D76" s="251"/>
      <c r="E76" s="251"/>
      <c r="F76" s="262"/>
      <c r="AF76" s="298">
        <v>0.71315105193056771</v>
      </c>
      <c r="AG76" s="293" t="s">
        <v>134</v>
      </c>
      <c r="AH76" s="299">
        <f t="shared" si="11"/>
        <v>1.7131510519305677</v>
      </c>
      <c r="AI76" s="293" cm="1">
        <f t="array" ref="AI76">IF(ISNA($W$14),NA(), INDEX(Data_completeness!$A$13:$T$156,AN76,AC$44))</f>
        <v>0.85397999999999996</v>
      </c>
      <c r="AM76" s="303">
        <f>IF(ISERROR($W$14),NA(),VLOOKUP(AA$16,Data_completeness!$E$13:$T$156,$AC$44-4,FALSE))</f>
        <v>0.60841999999999996</v>
      </c>
      <c r="AN76" s="293">
        <f>MATCH(View_Completeness!AG76,Data_completeness!$E$13:$E$156,0)</f>
        <v>48</v>
      </c>
    </row>
    <row r="77" spans="2:40" x14ac:dyDescent="0.25">
      <c r="AF77" s="298">
        <v>0.38673169323424617</v>
      </c>
      <c r="AG77" s="293" t="s">
        <v>225</v>
      </c>
      <c r="AH77" s="299">
        <f t="shared" si="11"/>
        <v>1.3867316932342462</v>
      </c>
      <c r="AI77" s="293" cm="1">
        <f t="array" ref="AI77">IF(ISNA($W$14),NA(), INDEX(Data_completeness!$A$13:$T$156,AN77,AC$44))</f>
        <v>0.67847000000000002</v>
      </c>
      <c r="AM77" s="303">
        <f>IF(ISERROR($W$14),NA(),VLOOKUP(AA$16,Data_completeness!$E$13:$T$156,$AC$44-4,FALSE))</f>
        <v>0.60841999999999996</v>
      </c>
      <c r="AN77" s="293">
        <f>MATCH(View_Completeness!AG77,Data_completeness!$E$13:$E$156,0)</f>
        <v>49</v>
      </c>
    </row>
    <row r="78" spans="2:40" x14ac:dyDescent="0.25">
      <c r="AF78" s="298">
        <v>0.45089701458234277</v>
      </c>
      <c r="AG78" s="293" t="s">
        <v>126</v>
      </c>
      <c r="AH78" s="299">
        <f t="shared" si="11"/>
        <v>1.4508970145823428</v>
      </c>
      <c r="AI78" s="293" cm="1">
        <f t="array" ref="AI78">IF(ISNA($W$14),NA(), INDEX(Data_completeness!$A$13:$T$156,AN78,AC$44))</f>
        <v>0.13114999999999999</v>
      </c>
      <c r="AM78" s="303">
        <f>IF(ISERROR($W$14),NA(),VLOOKUP(AA$16,Data_completeness!$E$13:$T$156,$AC$44-4,FALSE))</f>
        <v>0.60841999999999996</v>
      </c>
      <c r="AN78" s="293">
        <f>MATCH(View_Completeness!AG78,Data_completeness!$E$13:$E$156,0)</f>
        <v>61</v>
      </c>
    </row>
    <row r="79" spans="2:40" x14ac:dyDescent="0.25">
      <c r="AF79" s="298">
        <v>7.2975840552004012E-2</v>
      </c>
      <c r="AG79" s="293" t="s">
        <v>150</v>
      </c>
      <c r="AH79" s="299">
        <f t="shared" si="11"/>
        <v>1.072975840552004</v>
      </c>
      <c r="AI79" s="293" cm="1">
        <f t="array" ref="AI79">IF(ISNA($W$14),NA(), INDEX(Data_completeness!$A$13:$T$156,AN79,AC$44))</f>
        <v>0.22675999999999999</v>
      </c>
      <c r="AM79" s="303">
        <f>IF(ISERROR($W$14),NA(),VLOOKUP(AA$16,Data_completeness!$E$13:$T$156,$AC$44-4,FALSE))</f>
        <v>0.60841999999999996</v>
      </c>
      <c r="AN79" s="293">
        <f>MATCH(View_Completeness!AG79,Data_completeness!$E$13:$E$156,0)</f>
        <v>62</v>
      </c>
    </row>
    <row r="80" spans="2:40" x14ac:dyDescent="0.25">
      <c r="AF80" s="298">
        <v>0.52589930891637748</v>
      </c>
      <c r="AG80" s="293" t="s">
        <v>189</v>
      </c>
      <c r="AH80" s="299">
        <f t="shared" si="11"/>
        <v>1.5258993089163775</v>
      </c>
      <c r="AI80" s="293" cm="1">
        <f t="array" ref="AI80">IF(ISNA($W$14),NA(), INDEX(Data_completeness!$A$13:$T$156,AN80,AC$44))</f>
        <v>6.2330000000000003E-2</v>
      </c>
      <c r="AM80" s="303">
        <f>IF(ISERROR($W$14),NA(),VLOOKUP(AA$16,Data_completeness!$E$13:$T$156,$AC$44-4,FALSE))</f>
        <v>0.60841999999999996</v>
      </c>
      <c r="AN80" s="293">
        <f>MATCH(View_Completeness!AG80,Data_completeness!$E$13:$E$156,0)</f>
        <v>63</v>
      </c>
    </row>
    <row r="81" spans="32:40" x14ac:dyDescent="0.25">
      <c r="AF81" s="298">
        <v>0.25212901706824287</v>
      </c>
      <c r="AG81" s="293" t="s">
        <v>215</v>
      </c>
      <c r="AH81" s="299">
        <f t="shared" si="11"/>
        <v>1.2521290170682429</v>
      </c>
      <c r="AI81" s="293" cm="1">
        <f t="array" ref="AI81">IF(ISNA($W$14),NA(), INDEX(Data_completeness!$A$13:$T$156,AN81,AC$44))</f>
        <v>0.90974999999999995</v>
      </c>
      <c r="AM81" s="303">
        <f>IF(ISERROR($W$14),NA(),VLOOKUP(AA$16,Data_completeness!$E$13:$T$156,$AC$44-4,FALSE))</f>
        <v>0.60841999999999996</v>
      </c>
      <c r="AN81" s="293">
        <f>MATCH(View_Completeness!AG81,Data_completeness!$E$13:$E$156,0)</f>
        <v>64</v>
      </c>
    </row>
    <row r="82" spans="32:40" x14ac:dyDescent="0.25">
      <c r="AF82" s="298">
        <v>0.24564504858627867</v>
      </c>
      <c r="AG82" s="293" t="s">
        <v>18</v>
      </c>
      <c r="AH82" s="299">
        <f t="shared" si="11"/>
        <v>1.2456450485862787</v>
      </c>
      <c r="AI82" s="293" cm="1">
        <f t="array" ref="AI82">IF(ISNA($W$14),NA(), INDEX(Data_completeness!$A$13:$T$156,AN82,AC$44))</f>
        <v>0.11737</v>
      </c>
      <c r="AM82" s="303">
        <f>IF(ISERROR($W$14),NA(),VLOOKUP(AA$16,Data_completeness!$E$13:$T$156,$AC$44-4,FALSE))</f>
        <v>0.60841999999999996</v>
      </c>
      <c r="AN82" s="293">
        <f>MATCH(View_Completeness!AG82,Data_completeness!$E$13:$E$156,0)</f>
        <v>66</v>
      </c>
    </row>
    <row r="83" spans="32:40" x14ac:dyDescent="0.25">
      <c r="AF83" s="298">
        <v>0.43876079850353111</v>
      </c>
      <c r="AG83" s="293" t="s">
        <v>22</v>
      </c>
      <c r="AH83" s="299">
        <f t="shared" si="11"/>
        <v>1.4387607985035311</v>
      </c>
      <c r="AI83" s="293" cm="1">
        <f t="array" ref="AI83">IF(ISNA($W$14),NA(), INDEX(Data_completeness!$A$13:$T$156,AN83,AC$44))</f>
        <v>0.19514000000000001</v>
      </c>
      <c r="AM83" s="303">
        <f>IF(ISERROR($W$14),NA(),VLOOKUP(AA$16,Data_completeness!$E$13:$T$156,$AC$44-4,FALSE))</f>
        <v>0.60841999999999996</v>
      </c>
      <c r="AN83" s="293">
        <f>MATCH(View_Completeness!AG83,Data_completeness!$E$13:$E$156,0)</f>
        <v>67</v>
      </c>
    </row>
    <row r="84" spans="32:40" x14ac:dyDescent="0.25">
      <c r="AF84" s="298">
        <v>0.8217301120261844</v>
      </c>
      <c r="AG84" s="293" t="s">
        <v>43</v>
      </c>
      <c r="AH84" s="299">
        <f t="shared" si="11"/>
        <v>1.8217301120261844</v>
      </c>
      <c r="AI84" s="293" cm="1">
        <f t="array" ref="AI84">IF(ISNA($W$14),NA(), INDEX(Data_completeness!$A$13:$T$156,AN84,AC$44))</f>
        <v>0.78471000000000002</v>
      </c>
      <c r="AM84" s="303">
        <f>IF(ISERROR($W$14),NA(),VLOOKUP(AA$16,Data_completeness!$E$13:$T$156,$AC$44-4,FALSE))</f>
        <v>0.60841999999999996</v>
      </c>
      <c r="AN84" s="293">
        <f>MATCH(View_Completeness!AG84,Data_completeness!$E$13:$E$156,0)</f>
        <v>69</v>
      </c>
    </row>
    <row r="85" spans="32:40" x14ac:dyDescent="0.25">
      <c r="AF85" s="298">
        <v>0.83168902583010462</v>
      </c>
      <c r="AG85" s="293" t="s">
        <v>67</v>
      </c>
      <c r="AH85" s="299">
        <f t="shared" si="11"/>
        <v>1.8316890258301046</v>
      </c>
      <c r="AI85" s="293" cm="1">
        <f t="array" ref="AI85">IF(ISNA($W$14),NA(), INDEX(Data_completeness!$A$13:$T$156,AN85,AC$44))</f>
        <v>2.2239999999999999E-2</v>
      </c>
      <c r="AM85" s="303">
        <f>IF(ISERROR($W$14),NA(),VLOOKUP(AA$16,Data_completeness!$E$13:$T$156,$AC$44-4,FALSE))</f>
        <v>0.60841999999999996</v>
      </c>
      <c r="AN85" s="293">
        <f>MATCH(View_Completeness!AG85,Data_completeness!$E$13:$E$156,0)</f>
        <v>70</v>
      </c>
    </row>
    <row r="86" spans="32:40" x14ac:dyDescent="0.25">
      <c r="AF86" s="298">
        <v>0.29686357974123734</v>
      </c>
      <c r="AG86" s="293" t="s">
        <v>178</v>
      </c>
      <c r="AH86" s="299">
        <f t="shared" si="11"/>
        <v>1.2968635797412373</v>
      </c>
      <c r="AI86" s="293" cm="1">
        <f t="array" ref="AI86">IF(ISNA($W$14),NA(), INDEX(Data_completeness!$A$13:$T$156,AN86,AC$44))</f>
        <v>0.69691000000000003</v>
      </c>
      <c r="AM86" s="303">
        <f>IF(ISERROR($W$14),NA(),VLOOKUP(AA$16,Data_completeness!$E$13:$T$156,$AC$44-4,FALSE))</f>
        <v>0.60841999999999996</v>
      </c>
      <c r="AN86" s="293">
        <f>MATCH(View_Completeness!AG86,Data_completeness!$E$13:$E$156,0)</f>
        <v>71</v>
      </c>
    </row>
    <row r="87" spans="32:40" x14ac:dyDescent="0.25">
      <c r="AF87" s="298">
        <v>0.9428111815394109</v>
      </c>
      <c r="AG87" s="293" t="s">
        <v>124</v>
      </c>
      <c r="AH87" s="299">
        <f t="shared" si="11"/>
        <v>1.9428111815394109</v>
      </c>
      <c r="AI87" s="293" cm="1">
        <f t="array" ref="AI87">IF(ISNA($W$14),NA(), INDEX(Data_completeness!$A$13:$T$156,AN87,AC$44))</f>
        <v>0.44028</v>
      </c>
      <c r="AM87" s="303">
        <f>IF(ISERROR($W$14),NA(),VLOOKUP(AA$16,Data_completeness!$E$13:$T$156,$AC$44-4,FALSE))</f>
        <v>0.60841999999999996</v>
      </c>
      <c r="AN87" s="293">
        <f>MATCH(View_Completeness!AG87,Data_completeness!$E$13:$E$156,0)</f>
        <v>72</v>
      </c>
    </row>
    <row r="88" spans="32:40" x14ac:dyDescent="0.25">
      <c r="AF88" s="298">
        <v>8.8391980951696869E-2</v>
      </c>
      <c r="AG88" s="293" t="s">
        <v>128</v>
      </c>
      <c r="AH88" s="299">
        <f t="shared" si="11"/>
        <v>1.0883919809516969</v>
      </c>
      <c r="AI88" s="293" cm="1">
        <f t="array" ref="AI88">IF(ISNA($W$14),NA(), INDEX(Data_completeness!$A$13:$T$156,AN88,AC$44))</f>
        <v>0.94813999999999998</v>
      </c>
      <c r="AM88" s="303">
        <f>IF(ISERROR($W$14),NA(),VLOOKUP(AA$16,Data_completeness!$E$13:$T$156,$AC$44-4,FALSE))</f>
        <v>0.60841999999999996</v>
      </c>
      <c r="AN88" s="293">
        <f>MATCH(View_Completeness!AG88,Data_completeness!$E$13:$E$156,0)</f>
        <v>73</v>
      </c>
    </row>
    <row r="89" spans="32:40" x14ac:dyDescent="0.25">
      <c r="AF89" s="298">
        <v>9.4072444120628429E-2</v>
      </c>
      <c r="AG89" s="293" t="s">
        <v>136</v>
      </c>
      <c r="AH89" s="299">
        <f t="shared" si="11"/>
        <v>1.0940724441206284</v>
      </c>
      <c r="AI89" s="293" cm="1">
        <f t="array" ref="AI89">IF(ISNA($W$14),NA(), INDEX(Data_completeness!$A$13:$T$156,AN89,AC$44))</f>
        <v>0.36575000000000002</v>
      </c>
      <c r="AM89" s="303">
        <f>IF(ISERROR($W$14),NA(),VLOOKUP(AA$16,Data_completeness!$E$13:$T$156,$AC$44-4,FALSE))</f>
        <v>0.60841999999999996</v>
      </c>
      <c r="AN89" s="293">
        <f>MATCH(View_Completeness!AG89,Data_completeness!$E$13:$E$156,0)</f>
        <v>74</v>
      </c>
    </row>
    <row r="90" spans="32:40" x14ac:dyDescent="0.25">
      <c r="AF90" s="298">
        <v>0.48754959473815651</v>
      </c>
      <c r="AG90" s="293" t="s">
        <v>166</v>
      </c>
      <c r="AH90" s="299">
        <f t="shared" si="11"/>
        <v>1.4875495947381565</v>
      </c>
      <c r="AI90" s="293" cm="1">
        <f t="array" ref="AI90">IF(ISNA($W$14),NA(), INDEX(Data_completeness!$A$13:$T$156,AN90,AC$44))</f>
        <v>0.21940999999999999</v>
      </c>
      <c r="AM90" s="303">
        <f>IF(ISERROR($W$14),NA(),VLOOKUP(AA$16,Data_completeness!$E$13:$T$156,$AC$44-4,FALSE))</f>
        <v>0.60841999999999996</v>
      </c>
      <c r="AN90" s="293">
        <f>MATCH(View_Completeness!AG90,Data_completeness!$E$13:$E$156,0)</f>
        <v>75</v>
      </c>
    </row>
    <row r="91" spans="32:40" x14ac:dyDescent="0.25">
      <c r="AF91" s="298">
        <v>0.97323666333040615</v>
      </c>
      <c r="AG91" s="293" t="s">
        <v>14</v>
      </c>
      <c r="AH91" s="299">
        <f t="shared" si="11"/>
        <v>1.9732366633304061</v>
      </c>
      <c r="AI91" s="293" cm="1">
        <f t="array" ref="AI91">IF(ISNA($W$14),NA(), INDEX(Data_completeness!$A$13:$T$156,AN91,AC$44))</f>
        <v>0.92915999999999999</v>
      </c>
      <c r="AM91" s="303">
        <f>IF(ISERROR($W$14),NA(),VLOOKUP(AA$16,Data_completeness!$E$13:$T$156,$AC$44-4,FALSE))</f>
        <v>0.60841999999999996</v>
      </c>
      <c r="AN91" s="293">
        <f>MATCH(View_Completeness!AG91,Data_completeness!$E$13:$E$156,0)</f>
        <v>139</v>
      </c>
    </row>
    <row r="92" spans="32:40" x14ac:dyDescent="0.25">
      <c r="AF92" s="298">
        <v>0.75386141948184404</v>
      </c>
      <c r="AG92" s="293" t="s">
        <v>30</v>
      </c>
      <c r="AH92" s="299">
        <f t="shared" si="11"/>
        <v>1.753861419481844</v>
      </c>
      <c r="AI92" s="293" cm="1">
        <f t="array" ref="AI92">IF(ISNA($W$14),NA(), INDEX(Data_completeness!$A$13:$T$156,AN92,AC$44))</f>
        <v>0.48594999999999999</v>
      </c>
      <c r="AM92" s="303">
        <f>IF(ISERROR($W$14),NA(),VLOOKUP(AA$16,Data_completeness!$E$13:$T$156,$AC$44-4,FALSE))</f>
        <v>0.60841999999999996</v>
      </c>
      <c r="AN92" s="293">
        <f>MATCH(View_Completeness!AG92,Data_completeness!$E$13:$E$156,0)</f>
        <v>140</v>
      </c>
    </row>
    <row r="93" spans="32:40" x14ac:dyDescent="0.25">
      <c r="AF93" s="298">
        <v>0.43619502567331314</v>
      </c>
      <c r="AG93" s="293" t="s">
        <v>34</v>
      </c>
      <c r="AH93" s="299">
        <f t="shared" si="11"/>
        <v>1.4361950256733131</v>
      </c>
      <c r="AI93" s="293" cm="1">
        <f t="array" ref="AI93">IF(ISNA($W$14),NA(), INDEX(Data_completeness!$A$13:$T$156,AN93,AC$44))</f>
        <v>0.92381000000000002</v>
      </c>
      <c r="AM93" s="303">
        <f>IF(ISERROR($W$14),NA(),VLOOKUP(AA$16,Data_completeness!$E$13:$T$156,$AC$44-4,FALSE))</f>
        <v>0.60841999999999996</v>
      </c>
      <c r="AN93" s="293">
        <f>MATCH(View_Completeness!AG93,Data_completeness!$E$13:$E$156,0)</f>
        <v>141</v>
      </c>
    </row>
    <row r="94" spans="32:40" x14ac:dyDescent="0.25">
      <c r="AF94" s="298">
        <v>0.14884154490268875</v>
      </c>
      <c r="AG94" s="293" t="s">
        <v>79</v>
      </c>
      <c r="AH94" s="299">
        <f t="shared" si="11"/>
        <v>1.1488415449026887</v>
      </c>
      <c r="AI94" s="293" cm="1">
        <f t="array" ref="AI94">IF(ISNA($W$14),NA(), INDEX(Data_completeness!$A$13:$T$156,AN94,AC$44))</f>
        <v>0.71158999999999994</v>
      </c>
      <c r="AM94" s="303">
        <f>IF(ISERROR($W$14),NA(),VLOOKUP(AA$16,Data_completeness!$E$13:$T$156,$AC$44-4,FALSE))</f>
        <v>0.60841999999999996</v>
      </c>
      <c r="AN94" s="293">
        <f>MATCH(View_Completeness!AG94,Data_completeness!$E$13:$E$156,0)</f>
        <v>142</v>
      </c>
    </row>
    <row r="95" spans="32:40" x14ac:dyDescent="0.25">
      <c r="AF95" s="298">
        <v>0.79734409003659201</v>
      </c>
      <c r="AG95" s="293" t="s">
        <v>96</v>
      </c>
      <c r="AH95" s="299">
        <f t="shared" si="11"/>
        <v>1.797344090036592</v>
      </c>
      <c r="AI95" s="293" cm="1">
        <f t="array" ref="AI95">IF(ISNA($W$14),NA(), INDEX(Data_completeness!$A$13:$T$156,AN95,AC$44))</f>
        <v>0.76270000000000004</v>
      </c>
      <c r="AM95" s="303">
        <f>IF(ISERROR($W$14),NA(),VLOOKUP(AA$16,Data_completeness!$E$13:$T$156,$AC$44-4,FALSE))</f>
        <v>0.60841999999999996</v>
      </c>
      <c r="AN95" s="293">
        <f>MATCH(View_Completeness!AG95,Data_completeness!$E$13:$E$156,0)</f>
        <v>143</v>
      </c>
    </row>
    <row r="96" spans="32:40" x14ac:dyDescent="0.25">
      <c r="AF96" s="298">
        <v>0.45479101303990843</v>
      </c>
      <c r="AG96" s="293" t="s">
        <v>114</v>
      </c>
      <c r="AH96" s="299">
        <f t="shared" si="11"/>
        <v>1.4547910130399084</v>
      </c>
      <c r="AI96" s="293" cm="1">
        <f t="array" ref="AI96">IF(ISNA($W$14),NA(), INDEX(Data_completeness!$A$13:$T$156,AN96,AC$44))</f>
        <v>0.73809999999999998</v>
      </c>
      <c r="AM96" s="303">
        <f>IF(ISERROR($W$14),NA(),VLOOKUP(AA$16,Data_completeness!$E$13:$T$156,$AC$44-4,FALSE))</f>
        <v>0.60841999999999996</v>
      </c>
      <c r="AN96" s="293">
        <f>MATCH(View_Completeness!AG96,Data_completeness!$E$13:$E$156,0)</f>
        <v>144</v>
      </c>
    </row>
    <row r="97" spans="32:40" x14ac:dyDescent="0.25">
      <c r="AF97" s="298">
        <v>0.40233641582153634</v>
      </c>
      <c r="AG97" s="293" t="s">
        <v>88</v>
      </c>
      <c r="AH97" s="299">
        <f t="shared" si="11"/>
        <v>1.4023364158215363</v>
      </c>
      <c r="AI97" s="293" cm="1">
        <f t="array" ref="AI97">IF(ISNA($W$14),NA(), INDEX(Data_completeness!$A$13:$T$156,AN97,AC$44))</f>
        <v>0.71370999999999996</v>
      </c>
      <c r="AM97" s="303">
        <f>IF(ISERROR($W$14),NA(),VLOOKUP(AA$16,Data_completeness!$E$13:$T$156,$AC$44-4,FALSE))</f>
        <v>0.60841999999999996</v>
      </c>
      <c r="AN97" s="293">
        <f>MATCH(View_Completeness!AG97,Data_completeness!$E$13:$E$156,0)</f>
        <v>20</v>
      </c>
    </row>
    <row r="98" spans="32:40" x14ac:dyDescent="0.25">
      <c r="AF98" s="298">
        <v>0.73911939258908821</v>
      </c>
      <c r="AG98" s="293" t="s">
        <v>132</v>
      </c>
      <c r="AH98" s="299">
        <f t="shared" si="11"/>
        <v>1.7391193925890882</v>
      </c>
      <c r="AI98" s="293" cm="1">
        <f t="array" ref="AI98">IF(ISNA($W$14),NA(), INDEX(Data_completeness!$A$13:$T$156,AN98,AC$44))</f>
        <v>0.72024999999999995</v>
      </c>
      <c r="AM98" s="303">
        <f>IF(ISERROR($W$14),NA(),VLOOKUP(AA$16,Data_completeness!$E$13:$T$156,$AC$44-4,FALSE))</f>
        <v>0.60841999999999996</v>
      </c>
      <c r="AN98" s="293">
        <f>MATCH(View_Completeness!AG98,Data_completeness!$E$13:$E$156,0)</f>
        <v>21</v>
      </c>
    </row>
    <row r="99" spans="32:40" x14ac:dyDescent="0.25">
      <c r="AF99" s="298">
        <v>0.95499145481664272</v>
      </c>
      <c r="AG99" s="293" t="s">
        <v>138</v>
      </c>
      <c r="AH99" s="299">
        <f t="shared" si="11"/>
        <v>1.9549914548166427</v>
      </c>
      <c r="AI99" s="293" cm="1">
        <f t="array" ref="AI99">IF(ISNA($W$14),NA(), INDEX(Data_completeness!$A$13:$T$156,AN99,AC$44))</f>
        <v>0.63071999999999995</v>
      </c>
      <c r="AM99" s="303">
        <f>IF(ISERROR($W$14),NA(),VLOOKUP(AA$16,Data_completeness!$E$13:$T$156,$AC$44-4,FALSE))</f>
        <v>0.60841999999999996</v>
      </c>
      <c r="AN99" s="293">
        <f>MATCH(View_Completeness!AG99,Data_completeness!$E$13:$E$156,0)</f>
        <v>22</v>
      </c>
    </row>
    <row r="100" spans="32:40" x14ac:dyDescent="0.25">
      <c r="AF100" s="298">
        <v>0.159115107210416</v>
      </c>
      <c r="AG100" s="293" t="s">
        <v>162</v>
      </c>
      <c r="AH100" s="299">
        <f t="shared" si="11"/>
        <v>1.159115107210416</v>
      </c>
      <c r="AI100" s="293" cm="1">
        <f t="array" ref="AI100">IF(ISNA($W$14),NA(), INDEX(Data_completeness!$A$13:$T$156,AN100,AC$44))</f>
        <v>0.17655000000000001</v>
      </c>
      <c r="AM100" s="303">
        <f>IF(ISERROR($W$14),NA(),VLOOKUP(AA$16,Data_completeness!$E$13:$T$156,$AC$44-4,FALSE))</f>
        <v>0.60841999999999996</v>
      </c>
      <c r="AN100" s="293">
        <f>MATCH(View_Completeness!AG100,Data_completeness!$E$13:$E$156,0)</f>
        <v>23</v>
      </c>
    </row>
    <row r="101" spans="32:40" x14ac:dyDescent="0.25">
      <c r="AF101" s="298">
        <v>0.29595794586722279</v>
      </c>
      <c r="AG101" s="293" t="s">
        <v>187</v>
      </c>
      <c r="AH101" s="299">
        <f t="shared" si="11"/>
        <v>1.2959579458672228</v>
      </c>
      <c r="AI101" s="293" cm="1">
        <f t="array" ref="AI101">IF(ISNA($W$14),NA(), INDEX(Data_completeness!$A$13:$T$156,AN101,AC$44))</f>
        <v>0.97528000000000004</v>
      </c>
      <c r="AM101" s="303">
        <f>IF(ISERROR($W$14),NA(),VLOOKUP(AA$16,Data_completeness!$E$13:$T$156,$AC$44-4,FALSE))</f>
        <v>0.60841999999999996</v>
      </c>
      <c r="AN101" s="293">
        <f>MATCH(View_Completeness!AG101,Data_completeness!$E$13:$E$156,0)</f>
        <v>24</v>
      </c>
    </row>
    <row r="102" spans="32:40" x14ac:dyDescent="0.25">
      <c r="AF102" s="298">
        <v>0.62805940572035768</v>
      </c>
      <c r="AG102" s="293" t="s">
        <v>199</v>
      </c>
      <c r="AH102" s="299">
        <f t="shared" si="11"/>
        <v>1.6280594057203577</v>
      </c>
      <c r="AI102" s="293" cm="1">
        <f t="array" ref="AI102">IF(ISNA($W$14),NA(), INDEX(Data_completeness!$A$13:$T$156,AN102,AC$44))</f>
        <v>0.86753000000000002</v>
      </c>
      <c r="AM102" s="303">
        <f>IF(ISERROR($W$14),NA(),VLOOKUP(AA$16,Data_completeness!$E$13:$T$156,$AC$44-4,FALSE))</f>
        <v>0.60841999999999996</v>
      </c>
      <c r="AN102" s="293">
        <f>MATCH(View_Completeness!AG102,Data_completeness!$E$13:$E$156,0)</f>
        <v>25</v>
      </c>
    </row>
    <row r="103" spans="32:40" x14ac:dyDescent="0.25">
      <c r="AF103" s="298">
        <v>0.86467426614200327</v>
      </c>
      <c r="AG103" s="293" t="s">
        <v>200</v>
      </c>
      <c r="AH103" s="299">
        <f t="shared" si="11"/>
        <v>1.8646742661420033</v>
      </c>
      <c r="AI103" s="293" cm="1">
        <f t="array" ref="AI103">IF(ISNA($W$14),NA(), INDEX(Data_completeness!$A$13:$T$156,AN103,AC$44))</f>
        <v>0.13705000000000001</v>
      </c>
      <c r="AM103" s="303">
        <f>IF(ISERROR($W$14),NA(),VLOOKUP(AA$16,Data_completeness!$E$13:$T$156,$AC$44-4,FALSE))</f>
        <v>0.60841999999999996</v>
      </c>
      <c r="AN103" s="293">
        <f>MATCH(View_Completeness!AG103,Data_completeness!$E$13:$E$156,0)</f>
        <v>26</v>
      </c>
    </row>
    <row r="104" spans="32:40" x14ac:dyDescent="0.25">
      <c r="AF104" s="298">
        <v>0.32672621688637804</v>
      </c>
      <c r="AG104" s="293" t="s">
        <v>28</v>
      </c>
      <c r="AH104" s="299">
        <f t="shared" si="11"/>
        <v>1.326726216886378</v>
      </c>
      <c r="AI104" s="293" cm="1">
        <f t="array" ref="AI104">IF(ISNA($W$14),NA(), INDEX(Data_completeness!$A$13:$T$156,AN104,AC$44))</f>
        <v>0.96348</v>
      </c>
      <c r="AM104" s="303">
        <f>IF(ISERROR($W$14),NA(),VLOOKUP(AA$16,Data_completeness!$E$13:$T$156,$AC$44-4,FALSE))</f>
        <v>0.60841999999999996</v>
      </c>
      <c r="AN104" s="293">
        <f>MATCH(View_Completeness!AG104,Data_completeness!$E$13:$E$156,0)</f>
        <v>42</v>
      </c>
    </row>
    <row r="105" spans="32:40" x14ac:dyDescent="0.25">
      <c r="AF105" s="298">
        <v>0.82603683920949655</v>
      </c>
      <c r="AG105" s="293" t="s">
        <v>106</v>
      </c>
      <c r="AH105" s="299">
        <f t="shared" si="11"/>
        <v>1.8260368392094966</v>
      </c>
      <c r="AI105" s="293" cm="1">
        <f t="array" ref="AI105">IF(ISNA($W$14),NA(), INDEX(Data_completeness!$A$13:$T$156,AN105,AC$44))</f>
        <v>0.17677999999999999</v>
      </c>
      <c r="AM105" s="303">
        <f>IF(ISERROR($W$14),NA(),VLOOKUP(AA$16,Data_completeness!$E$13:$T$156,$AC$44-4,FALSE))</f>
        <v>0.60841999999999996</v>
      </c>
      <c r="AN105" s="293">
        <f>MATCH(View_Completeness!AG105,Data_completeness!$E$13:$E$156,0)</f>
        <v>43</v>
      </c>
    </row>
    <row r="106" spans="32:40" x14ac:dyDescent="0.25">
      <c r="AF106" s="298">
        <v>0.42160603099651395</v>
      </c>
      <c r="AG106" s="293" t="s">
        <v>174</v>
      </c>
      <c r="AH106" s="299">
        <f t="shared" si="11"/>
        <v>1.4216060309965139</v>
      </c>
      <c r="AI106" s="293" cm="1">
        <f t="array" ref="AI106">IF(ISNA($W$14),NA(), INDEX(Data_completeness!$A$13:$T$156,AN106,AC$44))</f>
        <v>0.66927000000000003</v>
      </c>
      <c r="AM106" s="303">
        <f>IF(ISERROR($W$14),NA(),VLOOKUP(AA$16,Data_completeness!$E$13:$T$156,$AC$44-4,FALSE))</f>
        <v>0.60841999999999996</v>
      </c>
      <c r="AN106" s="293">
        <f>MATCH(View_Completeness!AG106,Data_completeness!$E$13:$E$156,0)</f>
        <v>44</v>
      </c>
    </row>
    <row r="107" spans="32:40" x14ac:dyDescent="0.25">
      <c r="AF107" s="298">
        <v>0.72089009369236701</v>
      </c>
      <c r="AG107" s="293" t="s">
        <v>221</v>
      </c>
      <c r="AH107" s="299">
        <f t="shared" si="11"/>
        <v>1.720890093692367</v>
      </c>
      <c r="AI107" s="293" cm="1">
        <f t="array" ref="AI107">IF(ISNA($W$14),NA(), INDEX(Data_completeness!$A$13:$T$156,AN107,AC$44))</f>
        <v>0.93620999999999999</v>
      </c>
      <c r="AM107" s="303">
        <f>IF(ISERROR($W$14),NA(),VLOOKUP(AA$16,Data_completeness!$E$13:$T$156,$AC$44-4,FALSE))</f>
        <v>0.60841999999999996</v>
      </c>
      <c r="AN107" s="293">
        <f>MATCH(View_Completeness!AG107,Data_completeness!$E$13:$E$156,0)</f>
        <v>45</v>
      </c>
    </row>
    <row r="108" spans="32:40" x14ac:dyDescent="0.25">
      <c r="AF108" s="298">
        <v>0.27937074041042154</v>
      </c>
      <c r="AG108" s="293" t="s">
        <v>71</v>
      </c>
      <c r="AH108" s="299">
        <f t="shared" si="11"/>
        <v>1.2793707404104215</v>
      </c>
      <c r="AI108" s="293" cm="1">
        <f t="array" ref="AI108">IF(ISNA($W$14),NA(), INDEX(Data_completeness!$A$13:$T$156,AN108,AC$44))</f>
        <v>0.63744000000000001</v>
      </c>
      <c r="AM108" s="303">
        <f>IF(ISERROR($W$14),NA(),VLOOKUP(AA$16,Data_completeness!$E$13:$T$156,$AC$44-4,FALSE))</f>
        <v>0.60841999999999996</v>
      </c>
      <c r="AN108" s="293">
        <f>MATCH(View_Completeness!AG108,Data_completeness!$E$13:$E$156,0)</f>
        <v>82</v>
      </c>
    </row>
    <row r="109" spans="32:40" x14ac:dyDescent="0.25">
      <c r="AF109" s="298">
        <v>0.83793506473513535</v>
      </c>
      <c r="AG109" s="293" t="s">
        <v>122</v>
      </c>
      <c r="AH109" s="299">
        <f t="shared" si="11"/>
        <v>1.8379350647351353</v>
      </c>
      <c r="AI109" s="293" cm="1">
        <f t="array" ref="AI109">IF(ISNA($W$14),NA(), INDEX(Data_completeness!$A$13:$T$156,AN109,AC$44))</f>
        <v>0.16037000000000001</v>
      </c>
      <c r="AM109" s="303">
        <f>IF(ISERROR($W$14),NA(),VLOOKUP(AA$16,Data_completeness!$E$13:$T$156,$AC$44-4,FALSE))</f>
        <v>0.60841999999999996</v>
      </c>
      <c r="AN109" s="293">
        <f>MATCH(View_Completeness!AG109,Data_completeness!$E$13:$E$156,0)</f>
        <v>83</v>
      </c>
    </row>
    <row r="110" spans="32:40" x14ac:dyDescent="0.25">
      <c r="AF110" s="298">
        <v>0.4242291006621477</v>
      </c>
      <c r="AG110" s="293" t="s">
        <v>154</v>
      </c>
      <c r="AH110" s="299">
        <f t="shared" si="11"/>
        <v>1.4242291006621477</v>
      </c>
      <c r="AI110" s="293" cm="1">
        <f t="array" ref="AI110">IF(ISNA($W$14),NA(), INDEX(Data_completeness!$A$13:$T$156,AN110,AC$44))</f>
        <v>0.63936000000000004</v>
      </c>
      <c r="AM110" s="303">
        <f>IF(ISERROR($W$14),NA(),VLOOKUP(AA$16,Data_completeness!$E$13:$T$156,$AC$44-4,FALSE))</f>
        <v>0.60841999999999996</v>
      </c>
      <c r="AN110" s="293">
        <f>MATCH(View_Completeness!AG110,Data_completeness!$E$13:$E$156,0)</f>
        <v>84</v>
      </c>
    </row>
    <row r="111" spans="32:40" x14ac:dyDescent="0.25">
      <c r="AF111" s="298">
        <v>0.22608384519950331</v>
      </c>
      <c r="AG111" s="293" t="s">
        <v>156</v>
      </c>
      <c r="AH111" s="299">
        <f t="shared" si="11"/>
        <v>1.2260838451995033</v>
      </c>
      <c r="AI111" s="293" cm="1">
        <f t="array" ref="AI111">IF(ISNA($W$14),NA(), INDEX(Data_completeness!$A$13:$T$156,AN111,AC$44))</f>
        <v>0.92905000000000004</v>
      </c>
      <c r="AM111" s="303">
        <f>IF(ISERROR($W$14),NA(),VLOOKUP(AA$16,Data_completeness!$E$13:$T$156,$AC$44-4,FALSE))</f>
        <v>0.60841999999999996</v>
      </c>
      <c r="AN111" s="293">
        <f>MATCH(View_Completeness!AG111,Data_completeness!$E$13:$E$156,0)</f>
        <v>85</v>
      </c>
    </row>
    <row r="112" spans="32:40" x14ac:dyDescent="0.25">
      <c r="AF112" s="298">
        <v>0.6422265262022786</v>
      </c>
      <c r="AG112" s="293" t="s">
        <v>164</v>
      </c>
      <c r="AH112" s="299">
        <f t="shared" si="11"/>
        <v>1.6422265262022786</v>
      </c>
      <c r="AI112" s="293" cm="1">
        <f t="array" ref="AI112">IF(ISNA($W$14),NA(), INDEX(Data_completeness!$A$13:$T$156,AN112,AC$44))</f>
        <v>0.93337999999999999</v>
      </c>
      <c r="AM112" s="303">
        <f>IF(ISERROR($W$14),NA(),VLOOKUP(AA$16,Data_completeness!$E$13:$T$156,$AC$44-4,FALSE))</f>
        <v>0.60841999999999996</v>
      </c>
      <c r="AN112" s="293">
        <f>MATCH(View_Completeness!AG112,Data_completeness!$E$13:$E$156,0)</f>
        <v>86</v>
      </c>
    </row>
    <row r="113" spans="32:40" x14ac:dyDescent="0.25">
      <c r="AF113" s="298">
        <v>0.20924101380105764</v>
      </c>
      <c r="AG113" s="293" t="s">
        <v>32</v>
      </c>
      <c r="AH113" s="299">
        <f t="shared" si="11"/>
        <v>1.2092410138010576</v>
      </c>
      <c r="AI113" s="293" cm="1">
        <f t="array" ref="AI113">IF(ISNA($W$14),NA(), INDEX(Data_completeness!$A$13:$T$156,AN113,AC$44))</f>
        <v>0.79647999999999997</v>
      </c>
      <c r="AM113" s="303">
        <f>IF(ISERROR($W$14),NA(),VLOOKUP(AA$16,Data_completeness!$E$13:$T$156,$AC$44-4,FALSE))</f>
        <v>0.60841999999999996</v>
      </c>
      <c r="AN113" s="293">
        <f>MATCH(View_Completeness!AG113,Data_completeness!$E$13:$E$156,0)</f>
        <v>105</v>
      </c>
    </row>
    <row r="114" spans="32:40" x14ac:dyDescent="0.25">
      <c r="AF114" s="298">
        <v>0.22003246410224309</v>
      </c>
      <c r="AG114" s="293" t="s">
        <v>73</v>
      </c>
      <c r="AH114" s="299">
        <f t="shared" si="11"/>
        <v>1.2200324641022431</v>
      </c>
      <c r="AI114" s="293" cm="1">
        <f t="array" ref="AI114">IF(ISNA($W$14),NA(), INDEX(Data_completeness!$A$13:$T$156,AN114,AC$44))</f>
        <v>0.52095999999999998</v>
      </c>
      <c r="AM114" s="303">
        <f>IF(ISERROR($W$14),NA(),VLOOKUP(AA$16,Data_completeness!$E$13:$T$156,$AC$44-4,FALSE))</f>
        <v>0.60841999999999996</v>
      </c>
      <c r="AN114" s="293">
        <f>MATCH(View_Completeness!AG114,Data_completeness!$E$13:$E$156,0)</f>
        <v>106</v>
      </c>
    </row>
    <row r="115" spans="32:40" x14ac:dyDescent="0.25">
      <c r="AF115" s="298">
        <v>0.37404515904056468</v>
      </c>
      <c r="AG115" s="293" t="s">
        <v>140</v>
      </c>
      <c r="AH115" s="299">
        <f t="shared" si="11"/>
        <v>1.3740451590405647</v>
      </c>
      <c r="AI115" s="293" cm="1">
        <f t="array" ref="AI115">IF(ISNA($W$14),NA(), INDEX(Data_completeness!$A$13:$T$156,AN115,AC$44))</f>
        <v>0.33645000000000003</v>
      </c>
      <c r="AM115" s="303">
        <f>IF(ISERROR($W$14),NA(),VLOOKUP(AA$16,Data_completeness!$E$13:$T$156,$AC$44-4,FALSE))</f>
        <v>0.60841999999999996</v>
      </c>
      <c r="AN115" s="293">
        <f>MATCH(View_Completeness!AG115,Data_completeness!$E$13:$E$156,0)</f>
        <v>107</v>
      </c>
    </row>
    <row r="116" spans="32:40" x14ac:dyDescent="0.25">
      <c r="AF116" s="298">
        <v>0.279384765042614</v>
      </c>
      <c r="AG116" s="293" t="s">
        <v>144</v>
      </c>
      <c r="AH116" s="299">
        <f t="shared" si="11"/>
        <v>1.279384765042614</v>
      </c>
      <c r="AI116" s="293" cm="1">
        <f t="array" ref="AI116">IF(ISNA($W$14),NA(), INDEX(Data_completeness!$A$13:$T$156,AN116,AC$44))</f>
        <v>0.18310000000000001</v>
      </c>
      <c r="AM116" s="303">
        <f>IF(ISERROR($W$14),NA(),VLOOKUP(AA$16,Data_completeness!$E$13:$T$156,$AC$44-4,FALSE))</f>
        <v>0.60841999999999996</v>
      </c>
      <c r="AN116" s="293">
        <f>MATCH(View_Completeness!AG116,Data_completeness!$E$13:$E$156,0)</f>
        <v>108</v>
      </c>
    </row>
    <row r="117" spans="32:40" x14ac:dyDescent="0.25">
      <c r="AF117" s="298">
        <v>0.98650989719254123</v>
      </c>
      <c r="AG117" s="293" t="s">
        <v>24</v>
      </c>
      <c r="AH117" s="299">
        <f t="shared" si="11"/>
        <v>1.9865098971925412</v>
      </c>
      <c r="AI117" s="293" cm="1">
        <f t="array" ref="AI117">IF(ISNA($W$14),NA(), INDEX(Data_completeness!$A$13:$T$156,AN117,AC$44))</f>
        <v>0.72577000000000003</v>
      </c>
      <c r="AM117" s="303">
        <f>IF(ISERROR($W$14),NA(),VLOOKUP(AA$16,Data_completeness!$E$13:$T$156,$AC$44-4,FALSE))</f>
        <v>0.60841999999999996</v>
      </c>
      <c r="AN117" s="293">
        <f>MATCH(View_Completeness!AG117,Data_completeness!$E$13:$E$156,0)</f>
        <v>28</v>
      </c>
    </row>
    <row r="118" spans="32:40" x14ac:dyDescent="0.25">
      <c r="AF118" s="298">
        <v>0.17994019042116793</v>
      </c>
      <c r="AG118" s="293" t="s">
        <v>36</v>
      </c>
      <c r="AH118" s="299">
        <f t="shared" si="11"/>
        <v>1.1799401904211679</v>
      </c>
      <c r="AI118" s="293" cm="1">
        <f t="array" ref="AI118">IF(ISNA($W$14),NA(), INDEX(Data_completeness!$A$13:$T$156,AN118,AC$44))</f>
        <v>0.73977000000000004</v>
      </c>
      <c r="AM118" s="303">
        <f>IF(ISERROR($W$14),NA(),VLOOKUP(AA$16,Data_completeness!$E$13:$T$156,$AC$44-4,FALSE))</f>
        <v>0.60841999999999996</v>
      </c>
      <c r="AN118" s="293">
        <f>MATCH(View_Completeness!AG118,Data_completeness!$E$13:$E$156,0)</f>
        <v>29</v>
      </c>
    </row>
    <row r="119" spans="32:40" x14ac:dyDescent="0.25">
      <c r="AF119" s="298">
        <v>0.21001492859222082</v>
      </c>
      <c r="AG119" s="293" t="s">
        <v>63</v>
      </c>
      <c r="AH119" s="299">
        <f t="shared" si="11"/>
        <v>1.2100149285922208</v>
      </c>
      <c r="AI119" s="293" cm="1">
        <f t="array" ref="AI119">IF(ISNA($W$14),NA(), INDEX(Data_completeness!$A$13:$T$156,AN119,AC$44))</f>
        <v>0.27725</v>
      </c>
      <c r="AM119" s="303">
        <f>IF(ISERROR($W$14),NA(),VLOOKUP(AA$16,Data_completeness!$E$13:$T$156,$AC$44-4,FALSE))</f>
        <v>0.60841999999999996</v>
      </c>
      <c r="AN119" s="293">
        <f>MATCH(View_Completeness!AG119,Data_completeness!$E$13:$E$156,0)</f>
        <v>30</v>
      </c>
    </row>
    <row r="120" spans="32:40" x14ac:dyDescent="0.25">
      <c r="AF120" s="298">
        <v>0.63913488568605925</v>
      </c>
      <c r="AG120" s="293" t="s">
        <v>59</v>
      </c>
      <c r="AH120" s="299">
        <f t="shared" si="11"/>
        <v>1.6391348856860593</v>
      </c>
      <c r="AI120" s="293" cm="1">
        <f t="array" ref="AI120">IF(ISNA($W$14),NA(), INDEX(Data_completeness!$A$13:$T$156,AN120,AC$44))</f>
        <v>0.62827999999999995</v>
      </c>
      <c r="AM120" s="303">
        <f>IF(ISERROR($W$14),NA(),VLOOKUP(AA$16,Data_completeness!$E$13:$T$156,$AC$44-4,FALSE))</f>
        <v>0.60841999999999996</v>
      </c>
      <c r="AN120" s="293">
        <f>MATCH(View_Completeness!AG120,Data_completeness!$E$13:$E$156,0)</f>
        <v>31</v>
      </c>
    </row>
    <row r="121" spans="32:40" x14ac:dyDescent="0.25">
      <c r="AF121" s="298">
        <v>0.94849878280176947</v>
      </c>
      <c r="AG121" s="293" t="s">
        <v>86</v>
      </c>
      <c r="AH121" s="299">
        <f t="shared" si="11"/>
        <v>1.9484987828017695</v>
      </c>
      <c r="AI121" s="293" cm="1">
        <f t="array" ref="AI121">IF(ISNA($W$14),NA(), INDEX(Data_completeness!$A$13:$T$156,AN121,AC$44))</f>
        <v>0.86534999999999995</v>
      </c>
      <c r="AM121" s="303">
        <f>IF(ISERROR($W$14),NA(),VLOOKUP(AA$16,Data_completeness!$E$13:$T$156,$AC$44-4,FALSE))</f>
        <v>0.60841999999999996</v>
      </c>
      <c r="AN121" s="293">
        <f>MATCH(View_Completeness!AG121,Data_completeness!$E$13:$E$156,0)</f>
        <v>32</v>
      </c>
    </row>
    <row r="122" spans="32:40" x14ac:dyDescent="0.25">
      <c r="AF122" s="298">
        <v>0.78049918789983108</v>
      </c>
      <c r="AG122" s="293" t="s">
        <v>116</v>
      </c>
      <c r="AH122" s="299">
        <f t="shared" si="11"/>
        <v>1.7804991878998311</v>
      </c>
      <c r="AI122" s="293" cm="1">
        <f t="array" ref="AI122">IF(ISNA($W$14),NA(), INDEX(Data_completeness!$A$13:$T$156,AN122,AC$44))</f>
        <v>0.83574000000000004</v>
      </c>
      <c r="AM122" s="303">
        <f>IF(ISERROR($W$14),NA(),VLOOKUP(AA$16,Data_completeness!$E$13:$T$156,$AC$44-4,FALSE))</f>
        <v>0.60841999999999996</v>
      </c>
      <c r="AN122" s="293">
        <f>MATCH(View_Completeness!AG122,Data_completeness!$E$13:$E$156,0)</f>
        <v>33</v>
      </c>
    </row>
    <row r="123" spans="32:40" x14ac:dyDescent="0.25">
      <c r="AF123" s="298">
        <v>0.31884509456764132</v>
      </c>
      <c r="AG123" s="293" t="s">
        <v>118</v>
      </c>
      <c r="AH123" s="299">
        <f t="shared" si="11"/>
        <v>1.3188450945676413</v>
      </c>
      <c r="AI123" s="293" cm="1">
        <f t="array" ref="AI123">IF(ISNA($W$14),NA(), INDEX(Data_completeness!$A$13:$T$156,AN123,AC$44))</f>
        <v>0.91713</v>
      </c>
      <c r="AM123" s="303">
        <f>IF(ISERROR($W$14),NA(),VLOOKUP(AA$16,Data_completeness!$E$13:$T$156,$AC$44-4,FALSE))</f>
        <v>0.60841999999999996</v>
      </c>
      <c r="AN123" s="293">
        <f>MATCH(View_Completeness!AG123,Data_completeness!$E$13:$E$156,0)</f>
        <v>34</v>
      </c>
    </row>
    <row r="124" spans="32:40" x14ac:dyDescent="0.25">
      <c r="AF124" s="298">
        <v>0.67097311413751903</v>
      </c>
      <c r="AG124" s="293" t="s">
        <v>120</v>
      </c>
      <c r="AH124" s="299">
        <f t="shared" si="11"/>
        <v>1.670973114137519</v>
      </c>
      <c r="AI124" s="293" cm="1">
        <f t="array" ref="AI124">IF(ISNA($W$14),NA(), INDEX(Data_completeness!$A$13:$T$156,AN124,AC$44))</f>
        <v>0.62902999999999998</v>
      </c>
      <c r="AM124" s="303">
        <f>IF(ISERROR($W$14),NA(),VLOOKUP(AA$16,Data_completeness!$E$13:$T$156,$AC$44-4,FALSE))</f>
        <v>0.60841999999999996</v>
      </c>
      <c r="AN124" s="293">
        <f>MATCH(View_Completeness!AG124,Data_completeness!$E$13:$E$156,0)</f>
        <v>35</v>
      </c>
    </row>
    <row r="125" spans="32:40" x14ac:dyDescent="0.25">
      <c r="AF125" s="298">
        <v>0.35430016182202828</v>
      </c>
      <c r="AG125" s="293" t="s">
        <v>130</v>
      </c>
      <c r="AH125" s="299">
        <f t="shared" si="11"/>
        <v>1.3543001618220283</v>
      </c>
      <c r="AI125" s="293" cm="1">
        <f t="array" ref="AI125">IF(ISNA($W$14),NA(), INDEX(Data_completeness!$A$13:$T$156,AN125,AC$44))</f>
        <v>0.70762999999999998</v>
      </c>
      <c r="AM125" s="303">
        <f>IF(ISERROR($W$14),NA(),VLOOKUP(AA$16,Data_completeness!$E$13:$T$156,$AC$44-4,FALSE))</f>
        <v>0.60841999999999996</v>
      </c>
      <c r="AN125" s="293">
        <f>MATCH(View_Completeness!AG125,Data_completeness!$E$13:$E$156,0)</f>
        <v>36</v>
      </c>
    </row>
    <row r="126" spans="32:40" x14ac:dyDescent="0.25">
      <c r="AF126" s="298">
        <v>0.47295100577798177</v>
      </c>
      <c r="AG126" s="293" t="s">
        <v>179</v>
      </c>
      <c r="AH126" s="299">
        <f t="shared" si="11"/>
        <v>1.4729510057779818</v>
      </c>
      <c r="AI126" s="293" cm="1">
        <f t="array" ref="AI126">IF(ISNA($W$14),NA(), INDEX(Data_completeness!$A$13:$T$156,AN126,AC$44))</f>
        <v>0.74543000000000004</v>
      </c>
      <c r="AM126" s="303">
        <f>IF(ISERROR($W$14),NA(),VLOOKUP(AA$16,Data_completeness!$E$13:$T$156,$AC$44-4,FALSE))</f>
        <v>0.60841999999999996</v>
      </c>
      <c r="AN126" s="293">
        <f>MATCH(View_Completeness!AG126,Data_completeness!$E$13:$E$156,0)</f>
        <v>37</v>
      </c>
    </row>
    <row r="127" spans="32:40" x14ac:dyDescent="0.25">
      <c r="AF127" s="298">
        <v>0.81070558255339042</v>
      </c>
      <c r="AG127" s="293" t="s">
        <v>180</v>
      </c>
      <c r="AH127" s="299">
        <f t="shared" si="11"/>
        <v>1.8107055825533904</v>
      </c>
      <c r="AI127" s="293" cm="1">
        <f t="array" ref="AI127">IF(ISNA($W$14),NA(), INDEX(Data_completeness!$A$13:$T$156,AN127,AC$44))</f>
        <v>0.93193000000000004</v>
      </c>
      <c r="AM127" s="303">
        <f>IF(ISERROR($W$14),NA(),VLOOKUP(AA$16,Data_completeness!$E$13:$T$156,$AC$44-4,FALSE))</f>
        <v>0.60841999999999996</v>
      </c>
      <c r="AN127" s="293">
        <f>MATCH(View_Completeness!AG127,Data_completeness!$E$13:$E$156,0)</f>
        <v>38</v>
      </c>
    </row>
    <row r="128" spans="32:40" x14ac:dyDescent="0.25">
      <c r="AF128" s="298">
        <v>0.72454099042736253</v>
      </c>
      <c r="AG128" s="293" t="s">
        <v>211</v>
      </c>
      <c r="AH128" s="299">
        <f t="shared" si="11"/>
        <v>1.7245409904273625</v>
      </c>
      <c r="AI128" s="293" cm="1">
        <f t="array" ref="AI128">IF(ISNA($W$14),NA(), INDEX(Data_completeness!$A$13:$T$156,AN128,AC$44))</f>
        <v>0.74621000000000004</v>
      </c>
      <c r="AM128" s="303">
        <f>IF(ISERROR($W$14),NA(),VLOOKUP(AA$16,Data_completeness!$E$13:$T$156,$AC$44-4,FALSE))</f>
        <v>0.60841999999999996</v>
      </c>
      <c r="AN128" s="293">
        <f>MATCH(View_Completeness!AG128,Data_completeness!$E$13:$E$156,0)</f>
        <v>39</v>
      </c>
    </row>
    <row r="129" spans="32:40" x14ac:dyDescent="0.25">
      <c r="AF129" s="298">
        <v>0.70096195535335082</v>
      </c>
      <c r="AG129" s="293" t="s">
        <v>213</v>
      </c>
      <c r="AH129" s="299">
        <f t="shared" si="11"/>
        <v>1.7009619553533508</v>
      </c>
      <c r="AI129" s="293" cm="1">
        <f t="array" ref="AI129">IF(ISNA($W$14),NA(), INDEX(Data_completeness!$A$13:$T$156,AN129,AC$44))</f>
        <v>0.95021</v>
      </c>
      <c r="AM129" s="303">
        <f>IF(ISERROR($W$14),NA(),VLOOKUP(AA$16,Data_completeness!$E$13:$T$156,$AC$44-4,FALSE))</f>
        <v>0.60841999999999996</v>
      </c>
      <c r="AN129" s="293">
        <f>MATCH(View_Completeness!AG129,Data_completeness!$E$13:$E$156,0)</f>
        <v>40</v>
      </c>
    </row>
    <row r="130" spans="32:40" x14ac:dyDescent="0.25">
      <c r="AF130" s="298"/>
      <c r="AG130" s="293" t="s">
        <v>796</v>
      </c>
      <c r="AH130" s="299"/>
      <c r="AM130" s="303"/>
    </row>
    <row r="131" spans="32:40" x14ac:dyDescent="0.25">
      <c r="AG131" s="293" t="s">
        <v>797</v>
      </c>
      <c r="AH131" s="299">
        <f>AH$6-(3+COUNT(AJ$133:AJ$145))/20</f>
        <v>3.55</v>
      </c>
      <c r="AL131" s="293" cm="1">
        <f t="array" ref="AL131">IF(ISNA($W$14),NA(),INDEX(Data_completeness!$A$13:$T$156,$AN131,$AC$44))</f>
        <v>0.7228</v>
      </c>
      <c r="AM131" s="303"/>
      <c r="AN131" s="293">
        <f>MATCH(View_Completeness!$W$10,Data_completeness!$E$13:$E$155,0)</f>
        <v>138</v>
      </c>
    </row>
    <row r="132" spans="32:40" x14ac:dyDescent="0.25">
      <c r="AG132" s="293" t="s">
        <v>798</v>
      </c>
      <c r="AH132" s="299">
        <f>AH$6+(3+COUNT(AJ$133:AJ$145))/20</f>
        <v>4.45</v>
      </c>
      <c r="AL132" s="293" cm="1">
        <f t="array" ref="AL132">IF(ISNA($W$14),NA(),INDEX(Data_completeness!$A$13:$T$156,$AN132,$AC$44))</f>
        <v>0.7228</v>
      </c>
      <c r="AM132" s="303"/>
      <c r="AN132" s="293">
        <f>MATCH(View_Completeness!$W$10,Data_completeness!$E$13:$E$155,0)</f>
        <v>138</v>
      </c>
    </row>
    <row r="133" spans="32:40" x14ac:dyDescent="0.25">
      <c r="AG133" s="293" t="str">
        <f t="shared" ref="AG133:AG144" si="12">Y44</f>
        <v>RCF</v>
      </c>
      <c r="AH133" s="299">
        <f>AH$6</f>
        <v>4</v>
      </c>
      <c r="AJ133" s="293">
        <f>IF(OR(ISERROR(AA44), AA44= ""),NA(),AA44)</f>
        <v>0.92915999999999999</v>
      </c>
      <c r="AL133" s="293" cm="1">
        <f t="array" ref="AL133">IF(ISNA($W$14),NA(),INDEX(Data_completeness!$A$13:$T$156,$AN133,$AC$44))</f>
        <v>0.7228</v>
      </c>
      <c r="AM133" s="303"/>
      <c r="AN133" s="293">
        <f>MATCH(View_Completeness!$W$10,Data_completeness!$E$13:$E$155,0)</f>
        <v>138</v>
      </c>
    </row>
    <row r="134" spans="32:40" x14ac:dyDescent="0.25">
      <c r="AG134" s="293" t="str">
        <f t="shared" si="12"/>
        <v>RAE</v>
      </c>
      <c r="AH134" s="299">
        <f>AH$6+0.1</f>
        <v>4.0999999999999996</v>
      </c>
      <c r="AJ134" s="293">
        <f t="shared" ref="AJ134:AJ139" si="13">IF(OR(ISERROR(AA45), AA45= ""),NA(),AA45)</f>
        <v>0.48594999999999999</v>
      </c>
      <c r="AL134" s="293" cm="1">
        <f t="array" ref="AL134">IF(ISNA($W$14),NA(),INDEX(Data_completeness!$A$13:$T$156,$AN134,$AC$44))</f>
        <v>0.7228</v>
      </c>
      <c r="AM134" s="303"/>
      <c r="AN134" s="293">
        <f>MATCH(View_Completeness!$W$10,Data_completeness!$E$13:$E$155,0)</f>
        <v>138</v>
      </c>
    </row>
    <row r="135" spans="32:40" x14ac:dyDescent="0.25">
      <c r="AG135" s="293" t="str">
        <f t="shared" si="12"/>
        <v>RWY</v>
      </c>
      <c r="AH135" s="299">
        <f>AH$6-0.1</f>
        <v>3.9</v>
      </c>
      <c r="AJ135" s="293">
        <f t="shared" si="13"/>
        <v>0.92381000000000002</v>
      </c>
      <c r="AL135" s="293" cm="1">
        <f t="array" ref="AL135">IF(ISNA($W$14),NA(),INDEX(Data_completeness!$A$13:$T$156,$AN135,$AC$44))</f>
        <v>0.7228</v>
      </c>
      <c r="AM135" s="303"/>
      <c r="AN135" s="293">
        <f>MATCH(View_Completeness!$W$10,Data_completeness!$E$13:$E$155,0)</f>
        <v>138</v>
      </c>
    </row>
    <row r="136" spans="32:40" x14ac:dyDescent="0.25">
      <c r="AG136" s="293" t="str">
        <f t="shared" si="12"/>
        <v>RCD</v>
      </c>
      <c r="AH136" s="299">
        <f>AH$6+0.2</f>
        <v>4.2</v>
      </c>
      <c r="AJ136" s="293">
        <f t="shared" si="13"/>
        <v>0.71158999999999994</v>
      </c>
      <c r="AL136" s="293" cm="1">
        <f t="array" ref="AL136">IF(ISNA($W$14),NA(),INDEX(Data_completeness!$A$13:$T$156,$AN136,$AC$44))</f>
        <v>0.7228</v>
      </c>
      <c r="AM136" s="303"/>
      <c r="AN136" s="293">
        <f>MATCH(View_Completeness!$W$10,Data_completeness!$E$13:$E$155,0)</f>
        <v>138</v>
      </c>
    </row>
    <row r="137" spans="32:40" x14ac:dyDescent="0.25">
      <c r="AG137" s="293" t="str">
        <f>Y48</f>
        <v>RR8</v>
      </c>
      <c r="AH137" s="299">
        <f>AH$6-0.2</f>
        <v>3.8</v>
      </c>
      <c r="AJ137" s="293">
        <f t="shared" si="13"/>
        <v>0.76270000000000004</v>
      </c>
      <c r="AL137" s="293" cm="1">
        <f t="array" ref="AL137">IF(ISNA($W$14),NA(),INDEX(Data_completeness!$A$13:$T$156,$AN137,$AC$44))</f>
        <v>0.7228</v>
      </c>
      <c r="AM137" s="303"/>
      <c r="AN137" s="293">
        <f>MATCH(View_Completeness!$W$10,Data_completeness!$E$13:$E$155,0)</f>
        <v>138</v>
      </c>
    </row>
    <row r="138" spans="32:40" x14ac:dyDescent="0.25">
      <c r="AG138" s="293" t="str">
        <f t="shared" si="12"/>
        <v>RXF</v>
      </c>
      <c r="AH138" s="299">
        <f>AH$6+0.3</f>
        <v>4.3</v>
      </c>
      <c r="AJ138" s="293">
        <f t="shared" si="13"/>
        <v>0.73809999999999998</v>
      </c>
      <c r="AL138" s="293" cm="1">
        <f t="array" ref="AL138">IF(ISNA($W$14),NA(),INDEX(Data_completeness!$A$13:$T$156,$AN138,$AC$44))</f>
        <v>0.7228</v>
      </c>
      <c r="AM138" s="303"/>
      <c r="AN138" s="293">
        <f>MATCH(View_Completeness!$W$10,Data_completeness!$E$13:$E$155,0)</f>
        <v>138</v>
      </c>
    </row>
    <row r="139" spans="32:40" x14ac:dyDescent="0.25">
      <c r="AG139" s="293" t="str">
        <f t="shared" si="12"/>
        <v/>
      </c>
      <c r="AH139" s="299">
        <f>AH$6-0.3</f>
        <v>3.7</v>
      </c>
      <c r="AJ139" s="293" t="e">
        <f t="shared" si="13"/>
        <v>#N/A</v>
      </c>
      <c r="AL139" s="293" cm="1">
        <f t="array" ref="AL139">IF(ISNA($W$14),NA(),INDEX(Data_completeness!$A$13:$T$156,$AN139,$AC$44))</f>
        <v>0.7228</v>
      </c>
      <c r="AM139" s="303"/>
      <c r="AN139" s="293">
        <f>MATCH(View_Completeness!$W$10,Data_completeness!$E$13:$E$155,0)</f>
        <v>138</v>
      </c>
    </row>
    <row r="140" spans="32:40" x14ac:dyDescent="0.25">
      <c r="AG140" s="293" t="str">
        <f t="shared" si="12"/>
        <v/>
      </c>
      <c r="AH140" s="299">
        <f>AH$6+0.4</f>
        <v>4.4000000000000004</v>
      </c>
      <c r="AJ140" s="293" t="e">
        <f t="shared" ref="AJ140:AJ145" si="14">IF(OR(ISERROR(AA51), AA51= ""),NA(),AA51)</f>
        <v>#N/A</v>
      </c>
      <c r="AL140" s="293" cm="1">
        <f t="array" ref="AL140">IF(ISNA($W$14),NA(),INDEX(Data_completeness!$A$13:$T$156,$AN140,$AC$44))</f>
        <v>0.7228</v>
      </c>
      <c r="AM140" s="303"/>
      <c r="AN140" s="293">
        <f>MATCH(View_Completeness!$W$10,Data_completeness!$E$13:$E$155,0)</f>
        <v>138</v>
      </c>
    </row>
    <row r="141" spans="32:40" x14ac:dyDescent="0.25">
      <c r="AG141" s="293" t="str">
        <f t="shared" si="12"/>
        <v/>
      </c>
      <c r="AH141" s="299">
        <f>AH$6-0.4</f>
        <v>3.6</v>
      </c>
      <c r="AJ141" s="293" t="e">
        <f t="shared" si="14"/>
        <v>#N/A</v>
      </c>
      <c r="AL141" s="293" cm="1">
        <f t="array" ref="AL141">IF(ISNA($W$14),NA(),INDEX(Data_completeness!$A$13:$T$156,$AN141,$AC$44))</f>
        <v>0.7228</v>
      </c>
      <c r="AM141" s="303"/>
      <c r="AN141" s="293">
        <f>MATCH(View_Completeness!$W$10,Data_completeness!$E$13:$E$155,0)</f>
        <v>138</v>
      </c>
    </row>
    <row r="142" spans="32:40" x14ac:dyDescent="0.25">
      <c r="AG142" s="293" t="str">
        <f t="shared" si="12"/>
        <v/>
      </c>
      <c r="AH142" s="299">
        <f>AH$6+0.5</f>
        <v>4.5</v>
      </c>
      <c r="AJ142" s="293" t="e">
        <f t="shared" si="14"/>
        <v>#N/A</v>
      </c>
      <c r="AL142" s="293" cm="1">
        <f t="array" ref="AL142">IF(ISNA($W$14),NA(),INDEX(Data_completeness!$A$13:$T$156,$AN142,$AC$44))</f>
        <v>0.7228</v>
      </c>
      <c r="AM142" s="303"/>
      <c r="AN142" s="293">
        <f>MATCH(View_Completeness!$W$10,Data_completeness!$E$13:$E$155,0)</f>
        <v>138</v>
      </c>
    </row>
    <row r="143" spans="32:40" x14ac:dyDescent="0.25">
      <c r="AG143" s="293" t="str">
        <f t="shared" si="12"/>
        <v/>
      </c>
      <c r="AH143" s="299">
        <f>AH$6-0.5</f>
        <v>3.5</v>
      </c>
      <c r="AJ143" s="293" t="e">
        <f t="shared" si="14"/>
        <v>#N/A</v>
      </c>
      <c r="AL143" s="293" cm="1">
        <f t="array" ref="AL143">IF(ISNA($W$14),NA(),INDEX(Data_completeness!$A$13:$T$156,$AN143,$AC$44))</f>
        <v>0.7228</v>
      </c>
      <c r="AM143" s="303"/>
      <c r="AN143" s="293">
        <f>MATCH(View_Completeness!$W$10,Data_completeness!$E$13:$E$155,0)</f>
        <v>138</v>
      </c>
    </row>
    <row r="144" spans="32:40" x14ac:dyDescent="0.25">
      <c r="AG144" s="293" t="str">
        <f t="shared" si="12"/>
        <v/>
      </c>
      <c r="AH144" s="299">
        <f>AH$6+0.6</f>
        <v>4.5999999999999996</v>
      </c>
      <c r="AJ144" s="293" t="e">
        <f t="shared" si="14"/>
        <v>#N/A</v>
      </c>
      <c r="AL144" s="293" cm="1">
        <f t="array" ref="AL144">IF(ISNA($W$14),NA(),INDEX(Data_completeness!$A$13:$T$156,$AN144,$AC$44))</f>
        <v>0.7228</v>
      </c>
      <c r="AM144" s="303"/>
      <c r="AN144" s="293">
        <f>MATCH(View_Completeness!$W$10,Data_completeness!$E$13:$E$155,0)</f>
        <v>138</v>
      </c>
    </row>
    <row r="145" spans="33:40" x14ac:dyDescent="0.25">
      <c r="AG145" s="293" t="str">
        <f t="shared" ref="AG145" si="15">Y56</f>
        <v/>
      </c>
      <c r="AH145" s="299">
        <f>AH$6-0.6</f>
        <v>3.4</v>
      </c>
      <c r="AJ145" s="293" t="e">
        <f t="shared" si="14"/>
        <v>#N/A</v>
      </c>
      <c r="AL145" s="293" cm="1">
        <f t="array" ref="AL145">IF(ISNA($W$14),NA(),INDEX(Data_completeness!$A$13:$T$156,$AN145,$AC$44))</f>
        <v>0.7228</v>
      </c>
      <c r="AM145" s="303"/>
      <c r="AN145" s="293">
        <f>MATCH(View_Completeness!$W$10,Data_completeness!$E$13:$E$155,0)</f>
        <v>138</v>
      </c>
    </row>
    <row r="146" spans="33:40" x14ac:dyDescent="0.25">
      <c r="AG146" s="297" t="str">
        <f>F9</f>
        <v>RCF</v>
      </c>
      <c r="AH146" s="304">
        <f>VLOOKUP(AG$146,View_Completeness!$AG$133:$AI$145,2,FALSE)</f>
        <v>4</v>
      </c>
      <c r="AI146" s="297"/>
      <c r="AJ146" s="293" t="e">
        <f>IF(OR(ISERROR(AA57), AA57= ""),NA(),AA57)</f>
        <v>#N/A</v>
      </c>
      <c r="AK146" s="328">
        <f>IF(ISNA($W$14),NA(),VLOOKUP(AG$146, $AG$133:$AJ$145,4,0))</f>
        <v>0.92915999999999999</v>
      </c>
      <c r="AL146" s="303"/>
      <c r="AM146" s="297"/>
      <c r="AN146" s="293">
        <f>MATCH(View_Completeness!AG146,Data_completeness!$E$13:$E$156,0)</f>
        <v>139</v>
      </c>
    </row>
  </sheetData>
  <mergeCells count="20">
    <mergeCell ref="C9:E9"/>
    <mergeCell ref="W11:Y11"/>
    <mergeCell ref="C14:E14"/>
    <mergeCell ref="C50:D50"/>
    <mergeCell ref="C44:D44"/>
    <mergeCell ref="C45:D45"/>
    <mergeCell ref="C46:D46"/>
    <mergeCell ref="C47:D47"/>
    <mergeCell ref="C48:D48"/>
    <mergeCell ref="B42:B43"/>
    <mergeCell ref="C42:C43"/>
    <mergeCell ref="D42:D43"/>
    <mergeCell ref="E42:E43"/>
    <mergeCell ref="C49:D49"/>
    <mergeCell ref="B58:F58"/>
    <mergeCell ref="C51:D51"/>
    <mergeCell ref="C52:D52"/>
    <mergeCell ref="C53:D53"/>
    <mergeCell ref="C55:D55"/>
    <mergeCell ref="C56:D56"/>
  </mergeCells>
  <conditionalFormatting sqref="B33">
    <cfRule type="cellIs" dxfId="21" priority="1" operator="equal">
      <formula>$W$14</formula>
    </cfRule>
  </conditionalFormatting>
  <conditionalFormatting sqref="B44">
    <cfRule type="cellIs" dxfId="20" priority="3" operator="equal">
      <formula>$F$9</formula>
    </cfRule>
  </conditionalFormatting>
  <conditionalFormatting sqref="B44:C57">
    <cfRule type="cellIs" dxfId="19" priority="4" operator="equal">
      <formula>$C$9</formula>
    </cfRule>
  </conditionalFormatting>
  <conditionalFormatting sqref="C25:C35">
    <cfRule type="cellIs" dxfId="18" priority="2" operator="equal">
      <formula>$W$14</formula>
    </cfRule>
  </conditionalFormatting>
  <conditionalFormatting sqref="F44:F57">
    <cfRule type="expression" dxfId="17" priority="13">
      <formula>$AD$41="#N/A"</formula>
    </cfRule>
    <cfRule type="iconSet" priority="14">
      <iconSet iconSet="3Symbols2">
        <cfvo type="percent" val="0"/>
        <cfvo type="num" val="$AD$41"/>
        <cfvo type="num" val="$AD$41" gte="0"/>
      </iconSet>
    </cfRule>
    <cfRule type="cellIs" dxfId="16" priority="15" operator="equal">
      <formula>""</formula>
    </cfRule>
    <cfRule type="cellIs" dxfId="15" priority="16" operator="equal">
      <formula>$AD$41</formula>
    </cfRule>
    <cfRule type="cellIs" dxfId="14" priority="17" operator="lessThan">
      <formula>$AD$41</formula>
    </cfRule>
    <cfRule type="cellIs" dxfId="13" priority="18" operator="greaterThan">
      <formula>$AD$41</formula>
    </cfRule>
  </conditionalFormatting>
  <dataValidations count="1">
    <dataValidation type="decimal" allowBlank="1" showInputMessage="1" showErrorMessage="1" sqref="G14" xr:uid="{4E3C7486-3E2C-479B-B4D5-C07D6EB0EB18}">
      <formula1>0</formula1>
      <formula2>1</formula2>
    </dataValidation>
  </dataValidations>
  <hyperlinks>
    <hyperlink ref="D3" r:id="rId1" xr:uid="{9CF6747E-FAB8-4728-85CB-947373BE37C2}"/>
  </hyperlinks>
  <pageMargins left="0.70866141732283472" right="0.70866141732283472" top="0.74803149606299213" bottom="0.74803149606299213" header="0.31496062992125984" footer="0.31496062992125984"/>
  <pageSetup paperSize="9" orientation="portrait" r:id="rId2"/>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5FAD8506-C873-44D0-AA16-1AF693412B16}">
          <x14:formula1>
            <xm:f>Lists!$A$3:$A$122</xm:f>
          </x14:formula1>
          <xm:sqref>C9:E9</xm:sqref>
        </x14:dataValidation>
        <x14:dataValidation type="list" allowBlank="1" showInputMessage="1" showErrorMessage="1" xr:uid="{98AB57BA-0B17-4342-B203-AE26E3268CAE}">
          <x14:formula1>
            <xm:f>Lists!$A$131:$A$140</xm:f>
          </x14:formula1>
          <xm:sqref>C14:E14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08B28-1591-48F2-BBC6-8D8EE9727B16}">
  <dimension ref="B1:AV146"/>
  <sheetViews>
    <sheetView showGridLines="0" zoomScaleNormal="100" workbookViewId="0">
      <selection activeCell="C9" sqref="C9:E9"/>
    </sheetView>
  </sheetViews>
  <sheetFormatPr defaultRowHeight="15" x14ac:dyDescent="0.25"/>
  <cols>
    <col min="1" max="1" width="2.42578125" customWidth="1"/>
    <col min="2" max="2" width="10.42578125" customWidth="1"/>
    <col min="3" max="3" width="45.7109375" customWidth="1"/>
    <col min="4" max="4" width="14.42578125" customWidth="1"/>
    <col min="5" max="7" width="14.7109375" customWidth="1"/>
    <col min="8" max="8" width="8.7109375" customWidth="1"/>
    <col min="21" max="22" width="9.140625" style="293"/>
    <col min="23" max="23" width="12.85546875" style="293" customWidth="1"/>
    <col min="24" max="24" width="21.85546875" style="293" customWidth="1"/>
    <col min="25" max="48" width="9.140625" style="293"/>
  </cols>
  <sheetData>
    <row r="1" spans="2:42" ht="20.25" x14ac:dyDescent="0.25">
      <c r="D1" s="222" t="s">
        <v>307</v>
      </c>
      <c r="U1" s="293" t="s">
        <v>761</v>
      </c>
    </row>
    <row r="2" spans="2:42" ht="21" x14ac:dyDescent="0.35">
      <c r="D2" s="223" t="s">
        <v>844</v>
      </c>
    </row>
    <row r="3" spans="2:42" x14ac:dyDescent="0.25">
      <c r="D3" s="323" t="s">
        <v>280</v>
      </c>
    </row>
    <row r="5" spans="2:42" x14ac:dyDescent="0.25">
      <c r="AB5" s="296" t="s">
        <v>299</v>
      </c>
      <c r="AC5" s="293" t="s">
        <v>325</v>
      </c>
      <c r="AG5" s="296" t="s">
        <v>763</v>
      </c>
      <c r="AH5" s="293">
        <v>1</v>
      </c>
    </row>
    <row r="6" spans="2:42" x14ac:dyDescent="0.25">
      <c r="AB6" s="296" t="s">
        <v>284</v>
      </c>
      <c r="AC6" s="293" t="s">
        <v>327</v>
      </c>
      <c r="AG6" s="296" t="s">
        <v>764</v>
      </c>
      <c r="AH6" s="293">
        <v>4</v>
      </c>
    </row>
    <row r="7" spans="2:42" x14ac:dyDescent="0.25">
      <c r="AB7" s="296" t="s">
        <v>311</v>
      </c>
      <c r="AC7" s="293" t="s">
        <v>328</v>
      </c>
      <c r="AG7" s="296"/>
    </row>
    <row r="8" spans="2:42" ht="18" customHeight="1" x14ac:dyDescent="0.25">
      <c r="B8" s="34" t="s">
        <v>765</v>
      </c>
      <c r="C8" s="34"/>
      <c r="D8" s="34"/>
      <c r="E8" s="34"/>
      <c r="F8" s="34" t="s">
        <v>766</v>
      </c>
    </row>
    <row r="9" spans="2:42" x14ac:dyDescent="0.25">
      <c r="C9" s="379" t="s">
        <v>15</v>
      </c>
      <c r="D9" s="380"/>
      <c r="E9" s="381"/>
      <c r="F9" s="285" t="str">
        <f>V10</f>
        <v>RCF</v>
      </c>
      <c r="V9" s="293" t="s">
        <v>767</v>
      </c>
      <c r="W9" s="293" t="s">
        <v>768</v>
      </c>
      <c r="X9" s="293" t="s">
        <v>769</v>
      </c>
      <c r="Y9" s="293" t="s">
        <v>770</v>
      </c>
      <c r="AF9" s="293" t="s">
        <v>771</v>
      </c>
      <c r="AG9" s="293" t="s">
        <v>741</v>
      </c>
      <c r="AH9" s="293" t="s">
        <v>772</v>
      </c>
      <c r="AI9" s="293" t="s">
        <v>856</v>
      </c>
      <c r="AJ9" s="293" t="s">
        <v>857</v>
      </c>
      <c r="AK9" s="293" t="s">
        <v>858</v>
      </c>
      <c r="AL9" s="293" t="s">
        <v>859</v>
      </c>
      <c r="AM9" s="293" t="str">
        <f>$Z$16</f>
        <v>England and Wales</v>
      </c>
      <c r="AN9" s="293" t="s">
        <v>776</v>
      </c>
      <c r="AO9" s="293" t="s">
        <v>863</v>
      </c>
      <c r="AP9" s="293" t="s">
        <v>864</v>
      </c>
    </row>
    <row r="10" spans="2:42" x14ac:dyDescent="0.25">
      <c r="V10" s="297" t="str">
        <f>INDEX(Lists!$A$2:$F$122,MATCH(View_Indicators!$C$9,Lists!$A$2:$A$122,0),2)</f>
        <v>RCF</v>
      </c>
      <c r="W10" s="297" t="str">
        <f>INDEX(Lists!$A$2:$F$122,MATCH(View_Indicators!$C$9,Lists!$A$2:$A$122,0),4)</f>
        <v>E56000030</v>
      </c>
      <c r="X10" s="297" t="str">
        <f>INDEX(Lists!$A$2:$F$122,MATCH(View_Indicators!$C$9,Lists!$A$2:$A$122,0),6)</f>
        <v>E92000001</v>
      </c>
      <c r="Y10" s="297" t="str">
        <f>INDEX(Lists!$A$2:$F$122,MATCH(View_Indicators!$C$9,Lists!$A$2:$A$122,0),5)</f>
        <v>England</v>
      </c>
      <c r="AF10" s="298">
        <v>0.71089869192141819</v>
      </c>
      <c r="AG10" s="293" t="s">
        <v>330</v>
      </c>
      <c r="AH10" s="299">
        <v>1.7108986919214182</v>
      </c>
      <c r="AI10" s="293">
        <f ca="1">IF(ISNA(AP10),#N/A,IF(ISNUMBER(AP10),AP10,#N/A))</f>
        <v>0.89812000000000003</v>
      </c>
      <c r="AM10" s="293">
        <f ca="1">IF(AND($X$16=5,$Y$16="N/A"),#N/A,VLOOKUP($AA$16,INDIRECT($W$16&amp;"!$E$12:$H$154"),4,FALSE))</f>
        <v>0.86362300000000003</v>
      </c>
      <c r="AO10" s="293">
        <f ca="1">VLOOKUP($AG10,INDIRECT($W$16&amp;"!$E$12:$I$154"),$X$16,FALSE)</f>
        <v>0.89812000000000003</v>
      </c>
      <c r="AP10" s="293">
        <f ca="1">IF(AND($X$16=5,$Y$16="N/A"),#N/A,AO10)</f>
        <v>0.89812000000000003</v>
      </c>
    </row>
    <row r="11" spans="2:42" ht="18" customHeight="1" x14ac:dyDescent="0.25">
      <c r="C11" s="225" t="s">
        <v>876</v>
      </c>
      <c r="D11" s="3" t="str">
        <f>$W$12</f>
        <v>the West Yorkshire and Harrogate Cancer Alliance</v>
      </c>
      <c r="V11" s="300" t="s">
        <v>875</v>
      </c>
      <c r="W11" s="372" t="str">
        <f>INDEX(Lists!$A$2:$F$122,MATCH(View_Indicators!C9,Lists!$A$2:$A$122,0),3)&amp;" Cancer Alliance"</f>
        <v>West Yorkshire and Harrogate Cancer Alliance</v>
      </c>
      <c r="X11" s="372"/>
      <c r="Y11" s="372"/>
      <c r="AF11" s="298">
        <v>0.62061212094119966</v>
      </c>
      <c r="AG11" s="293" t="s">
        <v>333</v>
      </c>
      <c r="AH11" s="299">
        <v>1.6206121209411997</v>
      </c>
      <c r="AI11" s="293">
        <f t="shared" ref="AI11:AI74" ca="1" si="0">IF(ISNA(AP11),#N/A,IF(ISNUMBER(AP11),AP11,#N/A))</f>
        <v>0.87990000000000002</v>
      </c>
      <c r="AM11" s="293">
        <f t="shared" ref="AM11:AM74" ca="1" si="1">IF(AND($X$16=5,$Y$16="N/A"),#N/A,VLOOKUP($AA$16,INDIRECT($W$16&amp;"!$E$12:$H$154"),4,FALSE))</f>
        <v>0.86362300000000003</v>
      </c>
      <c r="AO11" s="293">
        <f t="shared" ref="AO11:AO74" ca="1" si="2">VLOOKUP($AG11,INDIRECT($W$16&amp;"!$E$12:$I$154"),$X$16,FALSE)</f>
        <v>0.87990000000000002</v>
      </c>
      <c r="AP11" s="293">
        <f t="shared" ref="AP11:AP74" ca="1" si="3">IF(AND($X$16=5,$Y$16="N/A"),#N/A,AO11)</f>
        <v>0.87990000000000002</v>
      </c>
    </row>
    <row r="12" spans="2:42" x14ac:dyDescent="0.25">
      <c r="W12" s="293" t="str">
        <f>IF(Y10="Wales",Y10,"the "&amp;W11)</f>
        <v>the West Yorkshire and Harrogate Cancer Alliance</v>
      </c>
      <c r="AF12" s="298">
        <v>0.84638145126108677</v>
      </c>
      <c r="AG12" s="293" t="s">
        <v>334</v>
      </c>
      <c r="AH12" s="299">
        <v>1.8463814512610868</v>
      </c>
      <c r="AI12" s="293">
        <f t="shared" ca="1" si="0"/>
        <v>0.87175999999999998</v>
      </c>
      <c r="AM12" s="293">
        <f t="shared" ca="1" si="1"/>
        <v>0.86362300000000003</v>
      </c>
      <c r="AO12" s="293">
        <f t="shared" ca="1" si="2"/>
        <v>0.87175999999999998</v>
      </c>
      <c r="AP12" s="293">
        <f t="shared" ca="1" si="3"/>
        <v>0.87175999999999998</v>
      </c>
    </row>
    <row r="13" spans="2:42" ht="18" customHeight="1" x14ac:dyDescent="0.25">
      <c r="B13" s="35" t="s">
        <v>819</v>
      </c>
      <c r="G13" s="378" t="s">
        <v>855</v>
      </c>
      <c r="H13" s="378"/>
      <c r="W13" s="301" t="s">
        <v>780</v>
      </c>
      <c r="AF13" s="298">
        <v>0.23052869653990471</v>
      </c>
      <c r="AG13" s="293" t="s">
        <v>331</v>
      </c>
      <c r="AH13" s="299">
        <v>1.2305286965399047</v>
      </c>
      <c r="AI13" s="293">
        <f t="shared" ca="1" si="0"/>
        <v>0.83930000000000005</v>
      </c>
      <c r="AM13" s="293">
        <f t="shared" ca="1" si="1"/>
        <v>0.86362300000000003</v>
      </c>
      <c r="AO13" s="293">
        <f t="shared" ca="1" si="2"/>
        <v>0.83930000000000005</v>
      </c>
      <c r="AP13" s="293">
        <f t="shared" ca="1" si="3"/>
        <v>0.83930000000000005</v>
      </c>
    </row>
    <row r="14" spans="2:42" ht="15" customHeight="1" x14ac:dyDescent="0.25">
      <c r="C14" s="369" t="s">
        <v>902</v>
      </c>
      <c r="D14" s="370"/>
      <c r="E14" s="371"/>
      <c r="G14" s="377" t="str">
        <f>IF(ISTEXT(Y14),Y14,"No indicator selected")</f>
        <v>England and Wales</v>
      </c>
      <c r="H14" s="377"/>
      <c r="W14" s="293" t="str">
        <f>INDEX(Lists!$A$151:$F$158,MATCH(View_Indicators!$C$14,Lists!$A$151:$A$158,0),5)</f>
        <v>Breast surgery</v>
      </c>
      <c r="X14" s="293" t="str">
        <f>IF(ISNA(W14),NA(),X10)</f>
        <v>E92000001</v>
      </c>
      <c r="Y14" s="302" t="str">
        <f>INDEX(Lists!$A$151:$J$158,MATCH(View_Indicators!$C$14,Lists!$A$151:$A$158,0),10)</f>
        <v>England and Wales</v>
      </c>
      <c r="AF14" s="298">
        <v>0.88010616847147793</v>
      </c>
      <c r="AG14" s="293" t="s">
        <v>332</v>
      </c>
      <c r="AH14" s="299">
        <v>1.8801061684714779</v>
      </c>
      <c r="AI14" s="293">
        <f t="shared" ca="1" si="0"/>
        <v>0.85787999999999998</v>
      </c>
      <c r="AM14" s="293">
        <f t="shared" ca="1" si="1"/>
        <v>0.86362300000000003</v>
      </c>
      <c r="AO14" s="293">
        <f t="shared" ca="1" si="2"/>
        <v>0.85787999999999998</v>
      </c>
      <c r="AP14" s="293">
        <f t="shared" ca="1" si="3"/>
        <v>0.85787999999999998</v>
      </c>
    </row>
    <row r="15" spans="2:42" x14ac:dyDescent="0.25">
      <c r="B15" s="35" t="s">
        <v>822</v>
      </c>
      <c r="W15" s="297" t="s">
        <v>801</v>
      </c>
      <c r="X15" s="293" t="s">
        <v>823</v>
      </c>
      <c r="Y15" s="297" t="s">
        <v>862</v>
      </c>
      <c r="Z15" s="296" t="s">
        <v>783</v>
      </c>
      <c r="AA15" s="293" t="s">
        <v>784</v>
      </c>
      <c r="AF15" s="298">
        <v>0.65120324870437729</v>
      </c>
      <c r="AG15" s="293" t="s">
        <v>329</v>
      </c>
      <c r="AH15" s="299">
        <v>1.6512032487043773</v>
      </c>
      <c r="AI15" s="293">
        <f t="shared" ca="1" si="0"/>
        <v>0.80764999999999998</v>
      </c>
      <c r="AM15" s="293">
        <f t="shared" ca="1" si="1"/>
        <v>0.86362300000000003</v>
      </c>
      <c r="AO15" s="293">
        <f t="shared" ca="1" si="2"/>
        <v>0.80764999999999998</v>
      </c>
      <c r="AP15" s="293">
        <f t="shared" ca="1" si="3"/>
        <v>0.80764999999999998</v>
      </c>
    </row>
    <row r="16" spans="2:42" x14ac:dyDescent="0.25">
      <c r="C16" s="369" t="s">
        <v>805</v>
      </c>
      <c r="D16" s="370"/>
      <c r="E16" s="371"/>
      <c r="G16" s="283" t="s">
        <v>599</v>
      </c>
      <c r="H16" s="284" t="s">
        <v>405</v>
      </c>
      <c r="W16" s="293" t="str">
        <f>INDEX(Lists!$A$151:$F$158,MATCH(View_Indicators!$C$14,Lists!$A$151:$A$158,0),6)</f>
        <v>Ind3_Surgery</v>
      </c>
      <c r="X16" s="297">
        <f>VLOOKUP(View_Indicators!C$16,Lists!$A$163:$B$164,2,FALSE)</f>
        <v>5</v>
      </c>
      <c r="Y16" s="293" t="str">
        <f>INDEX(Lists!$A$151:$K$158,MATCH(View_Indicators!$C$14,Lists!$A$151:$A$158,0),9)</f>
        <v>Age, ER status, T-stage, N-stage, Grade, Charlson co-morbidity score, Frailty score, Diagnosis year</v>
      </c>
      <c r="Z16" s="293" t="str">
        <f>INDEX(Lists!$A$151:$K$158,MATCH(View_Indicators!$C$14,Lists!$A$151:$A$158,0),10)</f>
        <v>England and Wales</v>
      </c>
      <c r="AA16" s="293" t="str">
        <f>VLOOKUP(Z16,$AB$5:$AC$7,2,FALSE)</f>
        <v>K04000001</v>
      </c>
      <c r="AF16" s="298">
        <v>0.14814810285330315</v>
      </c>
      <c r="AG16" s="293" t="s">
        <v>42</v>
      </c>
      <c r="AH16" s="299">
        <v>1.1481481028533032</v>
      </c>
      <c r="AI16" s="293">
        <f t="shared" ca="1" si="0"/>
        <v>0.85912999999999995</v>
      </c>
      <c r="AM16" s="293">
        <f t="shared" ca="1" si="1"/>
        <v>0.86362300000000003</v>
      </c>
      <c r="AO16" s="293">
        <f t="shared" ca="1" si="2"/>
        <v>0.85912999999999995</v>
      </c>
      <c r="AP16" s="293">
        <f t="shared" ca="1" si="3"/>
        <v>0.85912999999999995</v>
      </c>
    </row>
    <row r="17" spans="2:42" x14ac:dyDescent="0.25">
      <c r="B17" s="35"/>
      <c r="W17" s="297" t="s">
        <v>825</v>
      </c>
      <c r="X17" s="297" t="s">
        <v>873</v>
      </c>
      <c r="Y17" s="297" t="s">
        <v>303</v>
      </c>
      <c r="AF17" s="298">
        <v>0.16025546311754968</v>
      </c>
      <c r="AG17" s="293" t="s">
        <v>53</v>
      </c>
      <c r="AH17" s="299">
        <v>1.1602554631175497</v>
      </c>
      <c r="AI17" s="293">
        <f t="shared" ca="1" si="0"/>
        <v>0.88088</v>
      </c>
      <c r="AM17" s="293">
        <f t="shared" ca="1" si="1"/>
        <v>0.86362300000000003</v>
      </c>
      <c r="AO17" s="293">
        <f t="shared" ca="1" si="2"/>
        <v>0.88088</v>
      </c>
      <c r="AP17" s="293">
        <f t="shared" ca="1" si="3"/>
        <v>0.88088</v>
      </c>
    </row>
    <row r="18" spans="2:42" x14ac:dyDescent="0.25">
      <c r="B18" s="35"/>
      <c r="W18" s="293" t="str">
        <f>INDEX(Lists!$A$151:$F$158,MATCH(View_Indicators!$C$14,Lists!$A$151:$A$158,0),3)</f>
        <v>People who had breast surgery</v>
      </c>
      <c r="X18" s="293" t="str">
        <f>INDEX(Lists!$A$151:$F$158,MATCH(View_Indicators!$C$14,Lists!$A$151:$A$158,0),4)</f>
        <v>Surgery</v>
      </c>
      <c r="Y18" s="293" t="str">
        <f>INDEX(Lists!$A$151:$K$158,MATCH(View_Indicators!$C$14,Lists!$A$151:$A$158,0),8)</f>
        <v>Number of people diagnosed with early breast cancer (stage 0-3A, "unknown")</v>
      </c>
      <c r="AF18" s="298">
        <v>0.59372231825866928</v>
      </c>
      <c r="AG18" s="293" t="s">
        <v>100</v>
      </c>
      <c r="AH18" s="299">
        <v>1.5937223182586693</v>
      </c>
      <c r="AI18" s="293">
        <f t="shared" ca="1" si="0"/>
        <v>0.87727999999999995</v>
      </c>
      <c r="AM18" s="293">
        <f t="shared" ca="1" si="1"/>
        <v>0.86362300000000003</v>
      </c>
      <c r="AO18" s="293">
        <f t="shared" ca="1" si="2"/>
        <v>0.87727999999999995</v>
      </c>
      <c r="AP18" s="293">
        <f t="shared" ca="1" si="3"/>
        <v>0.87727999999999995</v>
      </c>
    </row>
    <row r="19" spans="2:42" ht="15.75" x14ac:dyDescent="0.25">
      <c r="B19" s="226" t="str">
        <f>"Table 1: Performance indicator values for "&amp;C9</f>
        <v>Table 1: Performance indicator values for Airedale NHS Foundation Trust</v>
      </c>
      <c r="AF19" s="298">
        <v>0.35435888891513101</v>
      </c>
      <c r="AG19" s="293" t="s">
        <v>110</v>
      </c>
      <c r="AH19" s="299">
        <v>1.354358888915131</v>
      </c>
      <c r="AI19" s="293">
        <f t="shared" ca="1" si="0"/>
        <v>0.91339000000000004</v>
      </c>
      <c r="AM19" s="293">
        <f t="shared" ca="1" si="1"/>
        <v>0.86362300000000003</v>
      </c>
      <c r="AO19" s="293">
        <f t="shared" ca="1" si="2"/>
        <v>0.91339000000000004</v>
      </c>
      <c r="AP19" s="293">
        <f t="shared" ca="1" si="3"/>
        <v>0.91339000000000004</v>
      </c>
    </row>
    <row r="20" spans="2:42" ht="30" x14ac:dyDescent="0.25">
      <c r="B20" s="252" t="s">
        <v>800</v>
      </c>
      <c r="C20" s="264" t="s">
        <v>827</v>
      </c>
      <c r="D20" s="265" t="s">
        <v>828</v>
      </c>
      <c r="E20" s="266" t="s">
        <v>804</v>
      </c>
      <c r="F20" s="266" t="s">
        <v>829</v>
      </c>
      <c r="G20" s="267" t="str">
        <f>$Y$10</f>
        <v>England</v>
      </c>
      <c r="Y20" s="293" t="s">
        <v>828</v>
      </c>
      <c r="Z20" s="293" t="s">
        <v>804</v>
      </c>
      <c r="AA20" s="293" t="s">
        <v>829</v>
      </c>
      <c r="AB20" s="293" t="s">
        <v>813</v>
      </c>
      <c r="AF20" s="298">
        <v>0.35517053140657051</v>
      </c>
      <c r="AG20" s="293" t="s">
        <v>112</v>
      </c>
      <c r="AH20" s="299">
        <v>1.3551705314065705</v>
      </c>
      <c r="AI20" s="293">
        <f t="shared" ca="1" si="0"/>
        <v>0.88393999999999995</v>
      </c>
      <c r="AM20" s="293">
        <f t="shared" ca="1" si="1"/>
        <v>0.86362300000000003</v>
      </c>
      <c r="AO20" s="293">
        <f t="shared" ca="1" si="2"/>
        <v>0.88393999999999995</v>
      </c>
      <c r="AP20" s="293">
        <f t="shared" ca="1" si="3"/>
        <v>0.88393999999999995</v>
      </c>
    </row>
    <row r="21" spans="2:42" ht="18" customHeight="1" x14ac:dyDescent="0.25">
      <c r="B21" s="156" t="s">
        <v>415</v>
      </c>
      <c r="C21" t="s">
        <v>861</v>
      </c>
      <c r="D21" s="276">
        <f>IF(ISERROR(Y21),"N/A",Y21)</f>
        <v>360</v>
      </c>
      <c r="E21" s="235">
        <f t="shared" ref="E21:E27" si="4">IF(ISERROR(Z21),"N/A",Z21)</f>
        <v>2.222E-2</v>
      </c>
      <c r="F21" s="235" t="str">
        <f t="shared" ref="F21:F27" si="5">IF(ISERROR(AA21),"N/A",AA21)</f>
        <v>n/a</v>
      </c>
      <c r="G21" s="258">
        <f t="shared" ref="G21:G27" si="6">IF(ISERROR(AB21),"N/A",AB21)</f>
        <v>0.54978000000000005</v>
      </c>
      <c r="X21" s="293" t="s">
        <v>415</v>
      </c>
      <c r="Y21" s="293">
        <f>VLOOKUP($V$10,Ind1_TDA!$E$12:$H$154,3,FALSE)</f>
        <v>360</v>
      </c>
      <c r="Z21" s="294">
        <f>VLOOKUP($V$10,Ind1_TDA!$E$12:$H$154,4,FALSE)</f>
        <v>2.222E-2</v>
      </c>
      <c r="AA21" s="295" t="s">
        <v>326</v>
      </c>
      <c r="AB21" s="294">
        <f>VLOOKUP($X$10,Ind1_TDA!$E$12:$H$154,4,FALSE)</f>
        <v>0.54978000000000005</v>
      </c>
      <c r="AF21" s="298">
        <v>0.28963133082778292</v>
      </c>
      <c r="AG21" s="293" t="s">
        <v>209</v>
      </c>
      <c r="AH21" s="299">
        <v>1.2896313308277829</v>
      </c>
      <c r="AI21" s="293">
        <f t="shared" ca="1" si="0"/>
        <v>0.90451999999999999</v>
      </c>
      <c r="AM21" s="293">
        <f t="shared" ca="1" si="1"/>
        <v>0.86362300000000003</v>
      </c>
      <c r="AO21" s="293">
        <f t="shared" ca="1" si="2"/>
        <v>0.90451999999999999</v>
      </c>
      <c r="AP21" s="293">
        <f t="shared" ca="1" si="3"/>
        <v>0.90451999999999999</v>
      </c>
    </row>
    <row r="22" spans="2:42" ht="18" customHeight="1" x14ac:dyDescent="0.25">
      <c r="B22" s="156" t="s">
        <v>408</v>
      </c>
      <c r="C22" t="s">
        <v>802</v>
      </c>
      <c r="D22" s="276">
        <f t="shared" ref="D22:D27" si="7">IF(ISERROR(Y22),"N/A",Y22)</f>
        <v>367</v>
      </c>
      <c r="E22" s="235">
        <f t="shared" si="4"/>
        <v>0.94823000000000002</v>
      </c>
      <c r="F22" s="235" t="str">
        <f t="shared" si="5"/>
        <v>n/a</v>
      </c>
      <c r="G22" s="258">
        <f t="shared" si="6"/>
        <v>0.74739</v>
      </c>
      <c r="X22" s="293" t="s">
        <v>408</v>
      </c>
      <c r="Y22" s="293">
        <f>VLOOKUP($V$10,Ind2_CNS!$E$12:$H$154,3,FALSE)</f>
        <v>367</v>
      </c>
      <c r="Z22" s="294">
        <f>VLOOKUP($V$10,Ind2_CNS!$E$12:$H$154,4,FALSE)</f>
        <v>0.94823000000000002</v>
      </c>
      <c r="AA22" s="295" t="s">
        <v>326</v>
      </c>
      <c r="AB22" s="294">
        <f>VLOOKUP($X$10,Ind2_CNS!$E$12:$H$154,4,FALSE)</f>
        <v>0.74739</v>
      </c>
      <c r="AF22" s="298">
        <v>0.94985244638219357</v>
      </c>
      <c r="AG22" s="293" t="s">
        <v>217</v>
      </c>
      <c r="AH22" s="299">
        <v>1.9498524463821936</v>
      </c>
      <c r="AI22" s="293">
        <f t="shared" ca="1" si="0"/>
        <v>0.86414000000000002</v>
      </c>
      <c r="AM22" s="293">
        <f t="shared" ca="1" si="1"/>
        <v>0.86362300000000003</v>
      </c>
      <c r="AO22" s="293">
        <f t="shared" ca="1" si="2"/>
        <v>0.86414000000000002</v>
      </c>
      <c r="AP22" s="293">
        <f t="shared" ca="1" si="3"/>
        <v>0.86414000000000002</v>
      </c>
    </row>
    <row r="23" spans="2:42" ht="18" customHeight="1" x14ac:dyDescent="0.25">
      <c r="B23" s="156" t="s">
        <v>830</v>
      </c>
      <c r="C23" t="s">
        <v>831</v>
      </c>
      <c r="D23" s="276">
        <f t="shared" si="7"/>
        <v>345</v>
      </c>
      <c r="E23" s="235">
        <f t="shared" si="4"/>
        <v>0.85797100000000004</v>
      </c>
      <c r="F23" s="235">
        <f t="shared" si="5"/>
        <v>0.90066999999999997</v>
      </c>
      <c r="G23" s="258">
        <f t="shared" si="6"/>
        <v>0.86362300000000003</v>
      </c>
      <c r="X23" s="293" t="s">
        <v>830</v>
      </c>
      <c r="Y23" s="293">
        <f>VLOOKUP($V$10,Ind3_Surgery!$E$12:$I$154,3,FALSE)</f>
        <v>345</v>
      </c>
      <c r="Z23" s="294">
        <f>VLOOKUP($V$10,Ind3_Surgery!$E$12:$I$154,4,FALSE)</f>
        <v>0.85797100000000004</v>
      </c>
      <c r="AA23" s="294">
        <f>VLOOKUP($V$10,Ind3_Surgery!$E$12:$I$154,5,FALSE)</f>
        <v>0.90066999999999997</v>
      </c>
      <c r="AB23" s="294">
        <f>VLOOKUP($X$10,Ind3_Surgery!$E$12:$I$154,4,FALSE)</f>
        <v>0.86362300000000003</v>
      </c>
      <c r="AF23" s="298">
        <v>0.75729140883487367</v>
      </c>
      <c r="AG23" s="293" t="s">
        <v>176</v>
      </c>
      <c r="AH23" s="299">
        <v>1.7572914088348737</v>
      </c>
      <c r="AI23" s="293">
        <f t="shared" ca="1" si="0"/>
        <v>0.84785999999999995</v>
      </c>
      <c r="AM23" s="293">
        <f t="shared" ca="1" si="1"/>
        <v>0.86362300000000003</v>
      </c>
      <c r="AO23" s="293">
        <f t="shared" ca="1" si="2"/>
        <v>0.84785999999999995</v>
      </c>
      <c r="AP23" s="293">
        <f t="shared" ca="1" si="3"/>
        <v>0.84785999999999995</v>
      </c>
    </row>
    <row r="24" spans="2:42" ht="18" customHeight="1" x14ac:dyDescent="0.25">
      <c r="B24" s="156" t="s">
        <v>832</v>
      </c>
      <c r="C24" t="s">
        <v>860</v>
      </c>
      <c r="D24" s="276">
        <f t="shared" si="7"/>
        <v>278</v>
      </c>
      <c r="E24" s="235">
        <f t="shared" si="4"/>
        <v>0.205036</v>
      </c>
      <c r="F24" s="235">
        <f t="shared" si="5"/>
        <v>0.15972</v>
      </c>
      <c r="G24" s="258">
        <f t="shared" si="6"/>
        <v>0.12704299999999999</v>
      </c>
      <c r="X24" s="293" t="s">
        <v>832</v>
      </c>
      <c r="Y24" s="293">
        <f>VLOOKUP($V$10,Ind4_NACT!$E$12:$I$154,3,FALSE)</f>
        <v>278</v>
      </c>
      <c r="Z24" s="294">
        <f>VLOOKUP($V$10,Ind4_NACT!$E$12:$I$154,4,FALSE)</f>
        <v>0.205036</v>
      </c>
      <c r="AA24" s="294">
        <f>VLOOKUP($V$10,Ind4_NACT!$E$12:$I$154,5,FALSE)</f>
        <v>0.15972</v>
      </c>
      <c r="AB24" s="294">
        <f>VLOOKUP($X$10,Ind4_NACT!$E$12:$I$154,4,FALSE)</f>
        <v>0.12704299999999999</v>
      </c>
      <c r="AF24" s="298">
        <v>0.54491887025715502</v>
      </c>
      <c r="AG24" s="293" t="s">
        <v>69</v>
      </c>
      <c r="AH24" s="299">
        <v>1.544918870257155</v>
      </c>
      <c r="AI24" s="293">
        <f t="shared" ca="1" si="0"/>
        <v>0.86143000000000003</v>
      </c>
      <c r="AM24" s="293">
        <f t="shared" ca="1" si="1"/>
        <v>0.86362300000000003</v>
      </c>
      <c r="AO24" s="293">
        <f t="shared" ca="1" si="2"/>
        <v>0.86143000000000003</v>
      </c>
      <c r="AP24" s="293">
        <f t="shared" ca="1" si="3"/>
        <v>0.86143000000000003</v>
      </c>
    </row>
    <row r="25" spans="2:42" ht="18" customHeight="1" x14ac:dyDescent="0.25">
      <c r="B25" s="156" t="s">
        <v>821</v>
      </c>
      <c r="C25" t="s">
        <v>826</v>
      </c>
      <c r="D25" s="276">
        <f t="shared" si="7"/>
        <v>292</v>
      </c>
      <c r="E25" s="235">
        <f t="shared" si="4"/>
        <v>0.62328799999999995</v>
      </c>
      <c r="F25" s="235">
        <f t="shared" si="5"/>
        <v>0.62414000000000003</v>
      </c>
      <c r="G25" s="258">
        <f t="shared" si="6"/>
        <v>0.705372</v>
      </c>
      <c r="X25" s="293" t="s">
        <v>821</v>
      </c>
      <c r="Y25" s="293">
        <f>VLOOKUP($V$10,Ind5_RTX!$E$12:$I$154,3,FALSE)</f>
        <v>292</v>
      </c>
      <c r="Z25" s="294">
        <f>VLOOKUP($V$10,Ind5_RTX!$E$12:$I$154,4,FALSE)</f>
        <v>0.62328799999999995</v>
      </c>
      <c r="AA25" s="294">
        <f>VLOOKUP($V$10,Ind5_RTX!$E$12:$I$154,5,FALSE)</f>
        <v>0.62414000000000003</v>
      </c>
      <c r="AB25" s="294">
        <f>VLOOKUP($X$10,Ind5_RTX!$E$12:$I$154,4,FALSE)</f>
        <v>0.705372</v>
      </c>
      <c r="AF25" s="298">
        <v>0.55204427812048174</v>
      </c>
      <c r="AG25" s="293" t="s">
        <v>183</v>
      </c>
      <c r="AH25" s="299">
        <v>1.5520442781204817</v>
      </c>
      <c r="AI25" s="293">
        <f t="shared" ca="1" si="0"/>
        <v>0.87683999999999995</v>
      </c>
      <c r="AM25" s="293">
        <f t="shared" ca="1" si="1"/>
        <v>0.86362300000000003</v>
      </c>
      <c r="AO25" s="293">
        <f t="shared" ca="1" si="2"/>
        <v>0.87683999999999995</v>
      </c>
      <c r="AP25" s="293">
        <f t="shared" ca="1" si="3"/>
        <v>0.87683999999999995</v>
      </c>
    </row>
    <row r="26" spans="2:42" ht="18" customHeight="1" x14ac:dyDescent="0.25">
      <c r="B26" s="156" t="s">
        <v>833</v>
      </c>
      <c r="C26" t="s">
        <v>834</v>
      </c>
      <c r="D26" s="276">
        <f t="shared" si="7"/>
        <v>278</v>
      </c>
      <c r="E26" s="235">
        <f t="shared" si="4"/>
        <v>0.41006999999999999</v>
      </c>
      <c r="F26" s="235">
        <f t="shared" si="5"/>
        <v>0.35217999999999999</v>
      </c>
      <c r="G26" s="258">
        <f t="shared" si="6"/>
        <v>0.32584000000000002</v>
      </c>
      <c r="X26" s="293" t="s">
        <v>833</v>
      </c>
      <c r="Y26" s="293">
        <f>VLOOKUP($V$10,Ind6_SACT!$E$12:$I$154,3,FALSE)</f>
        <v>278</v>
      </c>
      <c r="Z26" s="294">
        <f>VLOOKUP($V$10,Ind6_SACT!$E$12:$I$154,4,FALSE)</f>
        <v>0.41006999999999999</v>
      </c>
      <c r="AA26" s="294">
        <f>VLOOKUP($V$10,Ind6_SACT!$E$12:$I$154,5,FALSE)</f>
        <v>0.35217999999999999</v>
      </c>
      <c r="AB26" s="294">
        <f>VLOOKUP($X$10,Ind6_SACT!$E$12:$I$154,4,FALSE)</f>
        <v>0.32584000000000002</v>
      </c>
      <c r="AF26" s="298">
        <v>3.9867194155011276E-2</v>
      </c>
      <c r="AG26" s="293" t="s">
        <v>158</v>
      </c>
      <c r="AH26" s="299">
        <v>1.0398671941550113</v>
      </c>
      <c r="AI26" s="293">
        <f t="shared" ca="1" si="0"/>
        <v>0.88041999999999998</v>
      </c>
      <c r="AM26" s="293">
        <f t="shared" ca="1" si="1"/>
        <v>0.86362300000000003</v>
      </c>
      <c r="AO26" s="293">
        <f t="shared" ca="1" si="2"/>
        <v>0.88041999999999998</v>
      </c>
      <c r="AP26" s="293">
        <f t="shared" ca="1" si="3"/>
        <v>0.88041999999999998</v>
      </c>
    </row>
    <row r="27" spans="2:42" ht="18" customHeight="1" x14ac:dyDescent="0.25">
      <c r="B27" s="250" t="s">
        <v>835</v>
      </c>
      <c r="C27" s="251" t="s">
        <v>836</v>
      </c>
      <c r="D27" s="274">
        <f t="shared" si="7"/>
        <v>117</v>
      </c>
      <c r="E27" s="237">
        <f t="shared" si="4"/>
        <v>0.11966</v>
      </c>
      <c r="F27" s="237">
        <f t="shared" si="5"/>
        <v>0.18695000000000001</v>
      </c>
      <c r="G27" s="259">
        <f t="shared" si="6"/>
        <v>0.236151</v>
      </c>
      <c r="X27" s="293" t="s">
        <v>835</v>
      </c>
      <c r="Y27" s="293">
        <f>VLOOKUP($V$10,Ind7_Immed_Recon!$E$12:$I$154,3,FALSE)</f>
        <v>117</v>
      </c>
      <c r="Z27" s="294">
        <f>VLOOKUP($V$10,Ind7_Immed_Recon!$E$12:$I$154,4,FALSE)</f>
        <v>0.11966</v>
      </c>
      <c r="AA27" s="294">
        <f>VLOOKUP($V$10,Ind7_Immed_Recon!$E$12:$I$154,5,FALSE)</f>
        <v>0.18695000000000001</v>
      </c>
      <c r="AB27" s="294">
        <f>VLOOKUP($X$10,Ind7_Immed_Recon!$E$12:$I$154,4,FALSE)</f>
        <v>0.236151</v>
      </c>
      <c r="AF27" s="298">
        <v>0.79728731382532336</v>
      </c>
      <c r="AG27" s="293" t="s">
        <v>184</v>
      </c>
      <c r="AH27" s="299">
        <v>1.7972873138253234</v>
      </c>
      <c r="AI27" s="293">
        <f t="shared" ca="1" si="0"/>
        <v>0.88278000000000001</v>
      </c>
      <c r="AM27" s="293">
        <f t="shared" ca="1" si="1"/>
        <v>0.86362300000000003</v>
      </c>
      <c r="AO27" s="293">
        <f t="shared" ca="1" si="2"/>
        <v>0.88278000000000001</v>
      </c>
      <c r="AP27" s="293">
        <f t="shared" ca="1" si="3"/>
        <v>0.88278000000000001</v>
      </c>
    </row>
    <row r="28" spans="2:42" ht="18" customHeight="1" x14ac:dyDescent="0.25">
      <c r="B28" s="231" t="s">
        <v>800</v>
      </c>
      <c r="C28" s="34" t="s">
        <v>837</v>
      </c>
      <c r="E28" s="234"/>
      <c r="F28" s="235"/>
      <c r="G28" s="224"/>
      <c r="AF28" s="298">
        <v>0.18247418884121536</v>
      </c>
      <c r="AG28" s="293" t="s">
        <v>168</v>
      </c>
      <c r="AH28" s="299">
        <v>1.1824741888412154</v>
      </c>
      <c r="AI28" s="293">
        <f t="shared" ca="1" si="0"/>
        <v>0.86323000000000005</v>
      </c>
      <c r="AM28" s="293">
        <f t="shared" ca="1" si="1"/>
        <v>0.86362300000000003</v>
      </c>
      <c r="AO28" s="293">
        <f t="shared" ca="1" si="2"/>
        <v>0.86323000000000005</v>
      </c>
      <c r="AP28" s="293">
        <f t="shared" ca="1" si="3"/>
        <v>0.86323000000000005</v>
      </c>
    </row>
    <row r="29" spans="2:42" ht="18" customHeight="1" x14ac:dyDescent="0.25">
      <c r="B29" s="156" t="s">
        <v>415</v>
      </c>
      <c r="C29" t="str">
        <f>INDEX(Lists!$A$151:$H$158,MATCH(View_Indicators!$B29,Lists!$D$151:$D$158,0),8)</f>
        <v>Number of people diagnosed with primary breast cancer (excl screening)</v>
      </c>
      <c r="G29" s="155"/>
      <c r="AF29" s="298">
        <v>0.99272966463028345</v>
      </c>
      <c r="AG29" s="293" t="s">
        <v>193</v>
      </c>
      <c r="AH29" s="299">
        <v>1.9927296646302834</v>
      </c>
      <c r="AI29" s="293">
        <f t="shared" ca="1" si="0"/>
        <v>0.80769000000000002</v>
      </c>
      <c r="AM29" s="293">
        <f t="shared" ca="1" si="1"/>
        <v>0.86362300000000003</v>
      </c>
      <c r="AO29" s="293">
        <f t="shared" ca="1" si="2"/>
        <v>0.80769000000000002</v>
      </c>
      <c r="AP29" s="293">
        <f t="shared" ca="1" si="3"/>
        <v>0.80769000000000002</v>
      </c>
    </row>
    <row r="30" spans="2:42" ht="18" customHeight="1" x14ac:dyDescent="0.25">
      <c r="B30" s="156" t="s">
        <v>408</v>
      </c>
      <c r="C30" t="str">
        <f>INDEX(Lists!$A$151:$H$158,MATCH(View_Indicators!$B30,Lists!$D$151:$D$158,0),8)</f>
        <v>Number of people diagnosed with primary breast cancer</v>
      </c>
      <c r="G30" s="155"/>
      <c r="AF30" s="298">
        <v>0.18578941564389329</v>
      </c>
      <c r="AG30" s="293" t="s">
        <v>195</v>
      </c>
      <c r="AH30" s="299">
        <v>1.1857894156438933</v>
      </c>
      <c r="AI30" s="293">
        <f t="shared" ca="1" si="0"/>
        <v>0.83099000000000001</v>
      </c>
      <c r="AM30" s="293">
        <f t="shared" ca="1" si="1"/>
        <v>0.86362300000000003</v>
      </c>
      <c r="AO30" s="293">
        <f t="shared" ca="1" si="2"/>
        <v>0.83099000000000001</v>
      </c>
      <c r="AP30" s="293">
        <f t="shared" ca="1" si="3"/>
        <v>0.83099000000000001</v>
      </c>
    </row>
    <row r="31" spans="2:42" ht="18" customHeight="1" x14ac:dyDescent="0.25">
      <c r="B31" s="156" t="s">
        <v>830</v>
      </c>
      <c r="C31" t="str">
        <f>INDEX(Lists!$A$151:$H$158,MATCH(View_Indicators!$B31,Lists!$D$151:$D$158,0),8)</f>
        <v>Number of people diagnosed with early breast cancer (stage 0-3A, "unknown")</v>
      </c>
      <c r="G31" s="155"/>
      <c r="AF31" s="298">
        <v>8.4623897264353154E-2</v>
      </c>
      <c r="AG31" s="293" t="s">
        <v>202</v>
      </c>
      <c r="AH31" s="299">
        <v>1.0846238972643532</v>
      </c>
      <c r="AI31" s="293">
        <f t="shared" ca="1" si="0"/>
        <v>0.87178</v>
      </c>
      <c r="AM31" s="293">
        <f t="shared" ca="1" si="1"/>
        <v>0.86362300000000003</v>
      </c>
      <c r="AO31" s="293">
        <f t="shared" ca="1" si="2"/>
        <v>0.87178</v>
      </c>
      <c r="AP31" s="293">
        <f t="shared" ca="1" si="3"/>
        <v>0.87178</v>
      </c>
    </row>
    <row r="32" spans="2:42" ht="18" customHeight="1" x14ac:dyDescent="0.25">
      <c r="B32" s="156" t="s">
        <v>832</v>
      </c>
      <c r="C32" t="str">
        <f>INDEX(Lists!$A$151:$H$158,MATCH(View_Indicators!$B32,Lists!$D$151:$D$158,0),8)</f>
        <v>Number of people with early invasive breast cancer (stage 1A-3A or "unknown") who had surgery (&lt;12 mths after DX)</v>
      </c>
      <c r="G32" s="155"/>
      <c r="AF32" s="298">
        <v>2.7406959239857365E-3</v>
      </c>
      <c r="AG32" s="293" t="s">
        <v>207</v>
      </c>
      <c r="AH32" s="299">
        <v>1.0027406959239857</v>
      </c>
      <c r="AI32" s="293">
        <f t="shared" ca="1" si="0"/>
        <v>0.88965000000000005</v>
      </c>
      <c r="AM32" s="293">
        <f t="shared" ca="1" si="1"/>
        <v>0.86362300000000003</v>
      </c>
      <c r="AO32" s="293">
        <f t="shared" ca="1" si="2"/>
        <v>0.88965000000000005</v>
      </c>
      <c r="AP32" s="293">
        <f t="shared" ca="1" si="3"/>
        <v>0.88965000000000005</v>
      </c>
    </row>
    <row r="33" spans="2:42" ht="18" customHeight="1" x14ac:dyDescent="0.25">
      <c r="B33" s="156" t="s">
        <v>821</v>
      </c>
      <c r="C33" t="str">
        <f>INDEX(Lists!$A$151:$H$158,MATCH(View_Indicators!$B33,Lists!$D$151:$D$158,0),8)</f>
        <v>Number of women with early breast cancer (stage 0-3A,"unknown") who had surgery (&lt;12 mths after DX)</v>
      </c>
      <c r="G33" s="155"/>
      <c r="AF33" s="298">
        <v>0.20066927489643493</v>
      </c>
      <c r="AG33" s="293" t="s">
        <v>219</v>
      </c>
      <c r="AH33" s="299">
        <v>1.2006692748964349</v>
      </c>
      <c r="AI33" s="293">
        <f t="shared" ca="1" si="0"/>
        <v>0.88648000000000005</v>
      </c>
      <c r="AM33" s="293">
        <f t="shared" ca="1" si="1"/>
        <v>0.86362300000000003</v>
      </c>
      <c r="AO33" s="293">
        <f t="shared" ca="1" si="2"/>
        <v>0.88648000000000005</v>
      </c>
      <c r="AP33" s="293">
        <f t="shared" ca="1" si="3"/>
        <v>0.88648000000000005</v>
      </c>
    </row>
    <row r="34" spans="2:42" ht="18" customHeight="1" x14ac:dyDescent="0.25">
      <c r="B34" s="156" t="s">
        <v>833</v>
      </c>
      <c r="C34" t="str">
        <f>INDEX(Lists!$A$151:$H$158,MATCH(View_Indicators!$B34,Lists!$D$151:$D$158,0),8)</f>
        <v>Number of people with early breast cancer (stage 0-3A, "unknown") who had surgery (&lt;12 mths after DX)</v>
      </c>
      <c r="G34" s="155"/>
      <c r="AF34" s="298">
        <v>0.60455332665895867</v>
      </c>
      <c r="AG34" s="293" t="s">
        <v>223</v>
      </c>
      <c r="AH34" s="299">
        <v>1.6045533266589587</v>
      </c>
      <c r="AI34" s="293">
        <f t="shared" ca="1" si="0"/>
        <v>0.90015999999999996</v>
      </c>
      <c r="AM34" s="293">
        <f t="shared" ca="1" si="1"/>
        <v>0.86362300000000003</v>
      </c>
      <c r="AO34" s="293">
        <f t="shared" ca="1" si="2"/>
        <v>0.90015999999999996</v>
      </c>
      <c r="AP34" s="293">
        <f t="shared" ca="1" si="3"/>
        <v>0.90015999999999996</v>
      </c>
    </row>
    <row r="35" spans="2:42" ht="18" customHeight="1" x14ac:dyDescent="0.25">
      <c r="B35" s="250" t="s">
        <v>835</v>
      </c>
      <c r="C35" s="251" t="str">
        <f>INDEX(Lists!$A$151:$H$158,MATCH(View_Indicators!$B35,Lists!$D$151:$D$158,0),8)</f>
        <v>Number of women with early breast cancer (stage 0-3A,"unknown") who had mastectomy (&lt;12 mths after DX)</v>
      </c>
      <c r="D35" s="251"/>
      <c r="E35" s="251"/>
      <c r="F35" s="251"/>
      <c r="G35" s="262"/>
      <c r="AF35" s="298">
        <v>6.0307847824222272E-2</v>
      </c>
      <c r="AG35" s="293" t="s">
        <v>75</v>
      </c>
      <c r="AH35" s="299">
        <v>1.0603078478242223</v>
      </c>
      <c r="AI35" s="293">
        <f t="shared" ca="1" si="0"/>
        <v>0.79679999999999995</v>
      </c>
      <c r="AM35" s="293">
        <f t="shared" ca="1" si="1"/>
        <v>0.86362300000000003</v>
      </c>
      <c r="AO35" s="293">
        <f t="shared" ca="1" si="2"/>
        <v>0.79679999999999995</v>
      </c>
      <c r="AP35" s="293">
        <f t="shared" ca="1" si="3"/>
        <v>0.79679999999999995</v>
      </c>
    </row>
    <row r="36" spans="2:42" ht="18" customHeight="1" x14ac:dyDescent="0.25">
      <c r="AF36" s="298">
        <v>0.62227784074106829</v>
      </c>
      <c r="AG36" s="293" t="s">
        <v>90</v>
      </c>
      <c r="AH36" s="299">
        <v>1.6222778407410683</v>
      </c>
      <c r="AI36" s="293">
        <f t="shared" ca="1" si="0"/>
        <v>0.82272000000000001</v>
      </c>
      <c r="AM36" s="293">
        <f t="shared" ca="1" si="1"/>
        <v>0.86362300000000003</v>
      </c>
      <c r="AO36" s="293">
        <f t="shared" ca="1" si="2"/>
        <v>0.82272000000000001</v>
      </c>
      <c r="AP36" s="293">
        <f t="shared" ca="1" si="3"/>
        <v>0.82272000000000001</v>
      </c>
    </row>
    <row r="37" spans="2:42" ht="18" customHeight="1" x14ac:dyDescent="0.25">
      <c r="B37" t="s">
        <v>843</v>
      </c>
      <c r="AF37" s="298">
        <v>0.24680090647297703</v>
      </c>
      <c r="AG37" s="293" t="s">
        <v>98</v>
      </c>
      <c r="AH37" s="299">
        <v>1.246800906472977</v>
      </c>
      <c r="AI37" s="293">
        <f t="shared" ca="1" si="0"/>
        <v>0.82547000000000004</v>
      </c>
      <c r="AM37" s="293">
        <f t="shared" ca="1" si="1"/>
        <v>0.86362300000000003</v>
      </c>
      <c r="AO37" s="293">
        <f t="shared" ca="1" si="2"/>
        <v>0.82547000000000004</v>
      </c>
      <c r="AP37" s="293">
        <f t="shared" ca="1" si="3"/>
        <v>0.82547000000000004</v>
      </c>
    </row>
    <row r="38" spans="2:42" ht="18" customHeight="1" x14ac:dyDescent="0.25">
      <c r="AF38" s="298">
        <v>0.97699631695622413</v>
      </c>
      <c r="AG38" s="293" t="s">
        <v>47</v>
      </c>
      <c r="AH38" s="299">
        <v>1.9769963169562241</v>
      </c>
      <c r="AI38" s="293">
        <f t="shared" ca="1" si="0"/>
        <v>0.82640000000000002</v>
      </c>
      <c r="AM38" s="293">
        <f t="shared" ca="1" si="1"/>
        <v>0.86362300000000003</v>
      </c>
      <c r="AO38" s="293">
        <f t="shared" ca="1" si="2"/>
        <v>0.82640000000000002</v>
      </c>
      <c r="AP38" s="293">
        <f t="shared" ca="1" si="3"/>
        <v>0.82640000000000002</v>
      </c>
    </row>
    <row r="39" spans="2:42" ht="18" customHeight="1" x14ac:dyDescent="0.25">
      <c r="D39" s="239"/>
      <c r="E39" s="239"/>
      <c r="F39" s="239"/>
      <c r="G39" s="239"/>
      <c r="AF39" s="298">
        <v>0.98950262408889422</v>
      </c>
      <c r="AG39" s="293" t="s">
        <v>55</v>
      </c>
      <c r="AH39" s="299">
        <v>1.9895026240888942</v>
      </c>
      <c r="AI39" s="293">
        <f t="shared" ca="1" si="0"/>
        <v>0.85146999999999995</v>
      </c>
      <c r="AM39" s="293">
        <f t="shared" ca="1" si="1"/>
        <v>0.86362300000000003</v>
      </c>
      <c r="AO39" s="293">
        <f t="shared" ca="1" si="2"/>
        <v>0.85146999999999995</v>
      </c>
      <c r="AP39" s="293">
        <f t="shared" ca="1" si="3"/>
        <v>0.85146999999999995</v>
      </c>
    </row>
    <row r="40" spans="2:42" ht="18" customHeight="1" x14ac:dyDescent="0.25">
      <c r="B40" s="226" t="str">
        <f>"Table 2: Performance indicator values for NHS breast units within " &amp;W12</f>
        <v>Table 2: Performance indicator values for NHS breast units within the West Yorkshire and Harrogate Cancer Alliance</v>
      </c>
      <c r="C40" s="238"/>
      <c r="D40" s="239"/>
      <c r="E40" s="239"/>
      <c r="F40" s="239"/>
      <c r="G40" s="239"/>
      <c r="AF40" s="298">
        <v>9.1965750451275419E-2</v>
      </c>
      <c r="AG40" s="293" t="s">
        <v>104</v>
      </c>
      <c r="AH40" s="299">
        <v>1.0919657504512754</v>
      </c>
      <c r="AI40" s="293">
        <f t="shared" ca="1" si="0"/>
        <v>0.83433999999999997</v>
      </c>
      <c r="AM40" s="293">
        <f t="shared" ca="1" si="1"/>
        <v>0.86362300000000003</v>
      </c>
      <c r="AO40" s="293">
        <f t="shared" ca="1" si="2"/>
        <v>0.83433999999999997</v>
      </c>
      <c r="AP40" s="293">
        <f t="shared" ca="1" si="3"/>
        <v>0.83433999999999997</v>
      </c>
    </row>
    <row r="41" spans="2:42" ht="18.75" x14ac:dyDescent="0.3">
      <c r="B41" s="240"/>
      <c r="C41" s="241" t="str">
        <f>"on the metric: "&amp;C14</f>
        <v>on the metric: People who had breast surgery within 12 months of diagnosis</v>
      </c>
      <c r="D41" s="242"/>
      <c r="E41" s="242"/>
      <c r="F41" s="242"/>
      <c r="G41" s="242"/>
      <c r="AC41" s="293" t="s">
        <v>599</v>
      </c>
      <c r="AD41" s="297">
        <v>0.9</v>
      </c>
      <c r="AF41" s="298">
        <v>0.55983027937140806</v>
      </c>
      <c r="AG41" s="293" t="s">
        <v>108</v>
      </c>
      <c r="AH41" s="299">
        <v>1.5598302793714081</v>
      </c>
      <c r="AI41" s="293">
        <f t="shared" ca="1" si="0"/>
        <v>0.85307999999999995</v>
      </c>
      <c r="AM41" s="293">
        <f t="shared" ca="1" si="1"/>
        <v>0.86362300000000003</v>
      </c>
      <c r="AO41" s="293">
        <f t="shared" ca="1" si="2"/>
        <v>0.85307999999999995</v>
      </c>
      <c r="AP41" s="293">
        <f t="shared" ca="1" si="3"/>
        <v>0.85307999999999995</v>
      </c>
    </row>
    <row r="42" spans="2:42" ht="15" customHeight="1" x14ac:dyDescent="0.25">
      <c r="AF42" s="298">
        <v>0.63810853590895844</v>
      </c>
      <c r="AG42" s="293" t="s">
        <v>16</v>
      </c>
      <c r="AH42" s="299">
        <v>1.6381085359089584</v>
      </c>
      <c r="AI42" s="293">
        <f t="shared" ca="1" si="0"/>
        <v>0.83382000000000001</v>
      </c>
      <c r="AM42" s="293">
        <f t="shared" ca="1" si="1"/>
        <v>0.86362300000000003</v>
      </c>
      <c r="AO42" s="293">
        <f t="shared" ca="1" si="2"/>
        <v>0.83382000000000001</v>
      </c>
      <c r="AP42" s="293">
        <f t="shared" ca="1" si="3"/>
        <v>0.83382000000000001</v>
      </c>
    </row>
    <row r="43" spans="2:42" ht="30" x14ac:dyDescent="0.25">
      <c r="B43" s="277" t="s">
        <v>439</v>
      </c>
      <c r="C43" s="278" t="s">
        <v>788</v>
      </c>
      <c r="D43" s="279"/>
      <c r="E43" s="280" t="s">
        <v>828</v>
      </c>
      <c r="F43" s="229" t="s">
        <v>804</v>
      </c>
      <c r="G43" s="230" t="s">
        <v>829</v>
      </c>
      <c r="V43" s="293" t="s">
        <v>787</v>
      </c>
      <c r="W43" s="293" t="s">
        <v>791</v>
      </c>
      <c r="X43" s="293" t="s">
        <v>550</v>
      </c>
      <c r="Y43" s="293" t="s">
        <v>439</v>
      </c>
      <c r="Z43" s="293" t="s">
        <v>792</v>
      </c>
      <c r="AA43" s="293" t="s">
        <v>804</v>
      </c>
      <c r="AB43" s="293" t="s">
        <v>829</v>
      </c>
      <c r="AF43" s="298">
        <v>2.6226412645121266E-2</v>
      </c>
      <c r="AG43" s="293" t="s">
        <v>61</v>
      </c>
      <c r="AH43" s="299">
        <v>1.0262264126451213</v>
      </c>
      <c r="AI43" s="293">
        <f t="shared" ca="1" si="0"/>
        <v>0.85236000000000001</v>
      </c>
      <c r="AM43" s="293">
        <f t="shared" ca="1" si="1"/>
        <v>0.86362300000000003</v>
      </c>
      <c r="AO43" s="293">
        <f t="shared" ca="1" si="2"/>
        <v>0.85236000000000001</v>
      </c>
      <c r="AP43" s="293">
        <f t="shared" ca="1" si="3"/>
        <v>0.85236000000000001</v>
      </c>
    </row>
    <row r="44" spans="2:42" ht="18" customHeight="1" x14ac:dyDescent="0.25">
      <c r="B44" s="263" t="str">
        <f>IF(ISERROR(Y44),"",Y44)</f>
        <v>RCF</v>
      </c>
      <c r="C44" s="271" t="str">
        <f>IF(ISERROR(X44),"",X44)</f>
        <v>Airedale NHS Foundation Trust</v>
      </c>
      <c r="D44" s="271"/>
      <c r="E44" s="272">
        <f ca="1">IF(ISERROR(Z44),"",Z44)</f>
        <v>345</v>
      </c>
      <c r="F44" s="261">
        <f ca="1">IF(ISERROR(AA44),"",AA44)</f>
        <v>0.85797100000000004</v>
      </c>
      <c r="G44" s="268">
        <f ca="1">IF(ISERROR(AA44),"",IF($Y$16="N/A","-",AB44))</f>
        <v>0.90066999999999997</v>
      </c>
      <c r="V44" s="296">
        <v>1</v>
      </c>
      <c r="W44" s="293" t="str">
        <f>V44&amp;"x"&amp;RIGHT(W$10,3)</f>
        <v>1x030</v>
      </c>
      <c r="X44" s="293" t="str">
        <f>IFERROR(INDEX(Lists!$A$2:$H$122,MATCH(View_Indicators!$W44,Lists!$G$2:$G$122,0),1), "")</f>
        <v>Airedale NHS Foundation Trust</v>
      </c>
      <c r="Y44" s="293" t="str">
        <f>IFERROR(INDEX(Lists!$A$2:$H$122,MATCH(View_Indicators!$W44,Lists!$G$2:$G$122,0),2),"")</f>
        <v>RCF</v>
      </c>
      <c r="Z44" s="293">
        <f t="shared" ref="Z44:Z56" ca="1" si="8">IFERROR(VLOOKUP($Y44,INDIRECT($W$16&amp;"!$E$12:$H$154"),3,FALSE),"")</f>
        <v>345</v>
      </c>
      <c r="AA44" s="294">
        <f t="shared" ref="AA44:AA56" ca="1" si="9">IFERROR(VLOOKUP($Y44,INDIRECT($W$16&amp;"!$E$12:$I$154"),4,FALSE),"")</f>
        <v>0.85797100000000004</v>
      </c>
      <c r="AB44" s="294">
        <f t="shared" ref="AB44:AB56" ca="1" si="10">IFERROR(VLOOKUP($Y44,INDIRECT($W$16&amp;"!$E$12:$I$154"),5,FALSE), "")</f>
        <v>0.90066999999999997</v>
      </c>
      <c r="AF44" s="298">
        <v>0.10329912660992857</v>
      </c>
      <c r="AG44" s="293" t="s">
        <v>65</v>
      </c>
      <c r="AH44" s="299">
        <v>1.1032991266099286</v>
      </c>
      <c r="AI44" s="293">
        <f t="shared" ca="1" si="0"/>
        <v>0.84750999999999999</v>
      </c>
      <c r="AM44" s="293">
        <f t="shared" ca="1" si="1"/>
        <v>0.86362300000000003</v>
      </c>
      <c r="AO44" s="293">
        <f t="shared" ca="1" si="2"/>
        <v>0.84750999999999999</v>
      </c>
      <c r="AP44" s="293">
        <f t="shared" ca="1" si="3"/>
        <v>0.84750999999999999</v>
      </c>
    </row>
    <row r="45" spans="2:42" ht="18" customHeight="1" x14ac:dyDescent="0.25">
      <c r="B45" s="245" t="str">
        <f t="shared" ref="B45:B51" si="11">IF(ISERROR(Y45),"",Y45)</f>
        <v>RAE</v>
      </c>
      <c r="C45" s="275" t="str">
        <f t="shared" ref="C45:C51" si="12">IF(ISERROR(X45),"",X45)</f>
        <v>Bradford Teaching Hospitals NHS Foundation Trust</v>
      </c>
      <c r="D45" s="275"/>
      <c r="E45" s="276">
        <f t="shared" ref="E45:E51" ca="1" si="13">IF(ISERROR(Z45),"",Z45)</f>
        <v>1180</v>
      </c>
      <c r="F45" s="235">
        <f t="shared" ref="F45:F51" ca="1" si="14">IF(ISERROR(AA45),"",AA45)</f>
        <v>0.89406799999999997</v>
      </c>
      <c r="G45" s="269">
        <f t="shared" ref="G45:G51" ca="1" si="15">IF(ISERROR(AA45),"",IF($Y$16="N/A","-",AB45))</f>
        <v>0.86124999999999996</v>
      </c>
      <c r="V45" s="293">
        <v>2</v>
      </c>
      <c r="W45" s="293" t="str">
        <f t="shared" ref="W45:W56" si="16">V45&amp;"x"&amp;RIGHT(W$10,3)</f>
        <v>2x030</v>
      </c>
      <c r="X45" s="293" t="str">
        <f>IFERROR(INDEX(Lists!$A$2:$H$122,MATCH(View_Indicators!$W45,Lists!$G$2:$G$122,0),1), "")</f>
        <v>Bradford Teaching Hospitals NHS Foundation Trust</v>
      </c>
      <c r="Y45" s="293" t="str">
        <f>IFERROR(INDEX(Lists!$A$2:$H$122,MATCH(View_Indicators!$W45,Lists!$G$2:$G$122,0),2),"")</f>
        <v>RAE</v>
      </c>
      <c r="Z45" s="293">
        <f t="shared" ca="1" si="8"/>
        <v>1180</v>
      </c>
      <c r="AA45" s="294">
        <f t="shared" ca="1" si="9"/>
        <v>0.89406799999999997</v>
      </c>
      <c r="AB45" s="294">
        <f t="shared" ca="1" si="10"/>
        <v>0.86124999999999996</v>
      </c>
      <c r="AC45" s="297"/>
      <c r="AF45" s="298">
        <v>9.8646219815544001E-2</v>
      </c>
      <c r="AG45" s="293" t="s">
        <v>152</v>
      </c>
      <c r="AH45" s="299">
        <v>1.098646219815544</v>
      </c>
      <c r="AI45" s="293">
        <f t="shared" ca="1" si="0"/>
        <v>0.85257000000000005</v>
      </c>
      <c r="AM45" s="293">
        <f t="shared" ca="1" si="1"/>
        <v>0.86362300000000003</v>
      </c>
      <c r="AO45" s="293">
        <f t="shared" ca="1" si="2"/>
        <v>0.85257000000000005</v>
      </c>
      <c r="AP45" s="293">
        <f t="shared" ca="1" si="3"/>
        <v>0.85257000000000005</v>
      </c>
    </row>
    <row r="46" spans="2:42" ht="18" customHeight="1" x14ac:dyDescent="0.25">
      <c r="B46" s="245" t="str">
        <f t="shared" si="11"/>
        <v>RWY</v>
      </c>
      <c r="C46" s="275" t="str">
        <f t="shared" si="12"/>
        <v>Calderdale and Huddersfield NHS Foundation Trust</v>
      </c>
      <c r="D46" s="275"/>
      <c r="E46" s="276">
        <f t="shared" ca="1" si="13"/>
        <v>591</v>
      </c>
      <c r="F46" s="235">
        <f t="shared" ca="1" si="14"/>
        <v>0.85786799999999996</v>
      </c>
      <c r="G46" s="269">
        <f t="shared" ca="1" si="15"/>
        <v>0.88256999999999997</v>
      </c>
      <c r="V46" s="293">
        <v>3</v>
      </c>
      <c r="W46" s="293" t="str">
        <f t="shared" si="16"/>
        <v>3x030</v>
      </c>
      <c r="X46" s="293" t="str">
        <f>IFERROR(INDEX(Lists!$A$2:$H$122,MATCH(View_Indicators!$W46,Lists!$G$2:$G$122,0),1), "")</f>
        <v>Calderdale and Huddersfield NHS Foundation Trust</v>
      </c>
      <c r="Y46" s="293" t="str">
        <f>IFERROR(INDEX(Lists!$A$2:$H$122,MATCH(View_Indicators!$W46,Lists!$G$2:$G$122,0),2),"")</f>
        <v>RWY</v>
      </c>
      <c r="Z46" s="293">
        <f t="shared" ca="1" si="8"/>
        <v>591</v>
      </c>
      <c r="AA46" s="294">
        <f t="shared" ca="1" si="9"/>
        <v>0.85786799999999996</v>
      </c>
      <c r="AB46" s="294">
        <f t="shared" ca="1" si="10"/>
        <v>0.88256999999999997</v>
      </c>
      <c r="AC46" s="297"/>
      <c r="AF46" s="298">
        <v>0.94547771315142981</v>
      </c>
      <c r="AG46" s="293" t="s">
        <v>172</v>
      </c>
      <c r="AH46" s="299">
        <v>1.9454777131514298</v>
      </c>
      <c r="AI46" s="293">
        <f t="shared" ca="1" si="0"/>
        <v>0.85592000000000001</v>
      </c>
      <c r="AM46" s="293">
        <f t="shared" ca="1" si="1"/>
        <v>0.86362300000000003</v>
      </c>
      <c r="AO46" s="293">
        <f t="shared" ca="1" si="2"/>
        <v>0.85592000000000001</v>
      </c>
      <c r="AP46" s="293">
        <f t="shared" ca="1" si="3"/>
        <v>0.85592000000000001</v>
      </c>
    </row>
    <row r="47" spans="2:42" ht="18" customHeight="1" x14ac:dyDescent="0.25">
      <c r="B47" s="245" t="str">
        <f t="shared" si="11"/>
        <v>RCD</v>
      </c>
      <c r="C47" s="275" t="str">
        <f t="shared" si="12"/>
        <v>Harrogate and District NHS Foundation Trust</v>
      </c>
      <c r="D47" s="275"/>
      <c r="E47" s="276">
        <f t="shared" ca="1" si="13"/>
        <v>354</v>
      </c>
      <c r="F47" s="235">
        <f t="shared" ca="1" si="14"/>
        <v>0.83898300000000003</v>
      </c>
      <c r="G47" s="269">
        <f t="shared" ca="1" si="15"/>
        <v>0.88131000000000004</v>
      </c>
      <c r="V47" s="293">
        <v>4</v>
      </c>
      <c r="W47" s="293" t="str">
        <f t="shared" si="16"/>
        <v>4x030</v>
      </c>
      <c r="X47" s="293" t="str">
        <f>IFERROR(INDEX(Lists!$A$2:$H$122,MATCH(View_Indicators!$W47,Lists!$G$2:$G$122,0),1), "")</f>
        <v>Harrogate and District NHS Foundation Trust</v>
      </c>
      <c r="Y47" s="293" t="str">
        <f>IFERROR(INDEX(Lists!$A$2:$H$122,MATCH(View_Indicators!$W47,Lists!$G$2:$G$122,0),2),"")</f>
        <v>RCD</v>
      </c>
      <c r="Z47" s="293">
        <f t="shared" ca="1" si="8"/>
        <v>354</v>
      </c>
      <c r="AA47" s="294">
        <f t="shared" ca="1" si="9"/>
        <v>0.83898300000000003</v>
      </c>
      <c r="AB47" s="294">
        <f t="shared" ca="1" si="10"/>
        <v>0.88131000000000004</v>
      </c>
      <c r="AC47" s="297"/>
      <c r="AF47" s="298">
        <v>0.18324583936547079</v>
      </c>
      <c r="AG47" s="293" t="s">
        <v>205</v>
      </c>
      <c r="AH47" s="299">
        <v>1.1832458393654708</v>
      </c>
      <c r="AI47" s="293">
        <f t="shared" ca="1" si="0"/>
        <v>0.88383999999999996</v>
      </c>
      <c r="AM47" s="293">
        <f t="shared" ca="1" si="1"/>
        <v>0.86362300000000003</v>
      </c>
      <c r="AO47" s="293">
        <f t="shared" ca="1" si="2"/>
        <v>0.88383999999999996</v>
      </c>
      <c r="AP47" s="293">
        <f t="shared" ca="1" si="3"/>
        <v>0.88383999999999996</v>
      </c>
    </row>
    <row r="48" spans="2:42" ht="18" customHeight="1" x14ac:dyDescent="0.25">
      <c r="B48" s="245" t="str">
        <f t="shared" si="11"/>
        <v>RR8</v>
      </c>
      <c r="C48" s="275" t="str">
        <f t="shared" si="12"/>
        <v>Leeds Teaching Hospitals NHS Trust</v>
      </c>
      <c r="D48" s="275"/>
      <c r="E48" s="276">
        <f t="shared" ca="1" si="13"/>
        <v>1832</v>
      </c>
      <c r="F48" s="235">
        <f t="shared" ca="1" si="14"/>
        <v>0.87936700000000001</v>
      </c>
      <c r="G48" s="269">
        <f t="shared" ca="1" si="15"/>
        <v>0.85511999999999999</v>
      </c>
      <c r="V48" s="293">
        <v>5</v>
      </c>
      <c r="W48" s="293" t="str">
        <f t="shared" si="16"/>
        <v>5x030</v>
      </c>
      <c r="X48" s="293" t="str">
        <f>IFERROR(INDEX(Lists!$A$2:$H$122,MATCH(View_Indicators!$W48,Lists!$G$2:$G$122,0),1), "")</f>
        <v>Leeds Teaching Hospitals NHS Trust</v>
      </c>
      <c r="Y48" s="293" t="str">
        <f>IFERROR(INDEX(Lists!$A$2:$H$122,MATCH(View_Indicators!$W48,Lists!$G$2:$G$122,0),2),"")</f>
        <v>RR8</v>
      </c>
      <c r="Z48" s="293">
        <f t="shared" ca="1" si="8"/>
        <v>1832</v>
      </c>
      <c r="AA48" s="294">
        <f t="shared" ca="1" si="9"/>
        <v>0.87936700000000001</v>
      </c>
      <c r="AB48" s="294">
        <f t="shared" ca="1" si="10"/>
        <v>0.85511999999999999</v>
      </c>
      <c r="AC48" s="297"/>
      <c r="AF48" s="298">
        <v>0.59843220145125908</v>
      </c>
      <c r="AG48" s="293" t="s">
        <v>146</v>
      </c>
      <c r="AH48" s="299">
        <v>1.5984322014512591</v>
      </c>
      <c r="AI48" s="293">
        <f t="shared" ca="1" si="0"/>
        <v>0.85565000000000002</v>
      </c>
      <c r="AM48" s="293">
        <f t="shared" ca="1" si="1"/>
        <v>0.86362300000000003</v>
      </c>
      <c r="AO48" s="293">
        <f t="shared" ca="1" si="2"/>
        <v>0.85565000000000002</v>
      </c>
      <c r="AP48" s="293">
        <f t="shared" ca="1" si="3"/>
        <v>0.85565000000000002</v>
      </c>
    </row>
    <row r="49" spans="2:42" ht="18" customHeight="1" x14ac:dyDescent="0.25">
      <c r="B49" s="245" t="str">
        <f t="shared" si="11"/>
        <v>RXF</v>
      </c>
      <c r="C49" s="275" t="str">
        <f t="shared" si="12"/>
        <v>Mid Yorkshire Teaching NHS Trust</v>
      </c>
      <c r="D49" s="275"/>
      <c r="E49" s="276">
        <f t="shared" ca="1" si="13"/>
        <v>760</v>
      </c>
      <c r="F49" s="235">
        <f t="shared" ca="1" si="14"/>
        <v>0.87763199999999997</v>
      </c>
      <c r="G49" s="269">
        <f t="shared" ca="1" si="15"/>
        <v>0.89176</v>
      </c>
      <c r="V49" s="293">
        <v>6</v>
      </c>
      <c r="W49" s="293" t="str">
        <f t="shared" si="16"/>
        <v>6x030</v>
      </c>
      <c r="X49" s="293" t="str">
        <f>IFERROR(INDEX(Lists!$A$2:$H$122,MATCH(View_Indicators!$W49,Lists!$G$2:$G$122,0),1), "")</f>
        <v>Mid Yorkshire Teaching NHS Trust</v>
      </c>
      <c r="Y49" s="293" t="str">
        <f>IFERROR(INDEX(Lists!$A$2:$H$122,MATCH(View_Indicators!$W49,Lists!$G$2:$G$122,0),2),"")</f>
        <v>RXF</v>
      </c>
      <c r="Z49" s="293">
        <f t="shared" ca="1" si="8"/>
        <v>760</v>
      </c>
      <c r="AA49" s="294">
        <f t="shared" ca="1" si="9"/>
        <v>0.87763199999999997</v>
      </c>
      <c r="AB49" s="294">
        <f t="shared" ca="1" si="10"/>
        <v>0.89176</v>
      </c>
      <c r="AC49" s="297"/>
      <c r="AF49" s="298">
        <v>0.2151644535150794</v>
      </c>
      <c r="AG49" s="293" t="s">
        <v>148</v>
      </c>
      <c r="AH49" s="299">
        <v>1.2151644535150794</v>
      </c>
      <c r="AI49" s="293">
        <f t="shared" ca="1" si="0"/>
        <v>0.87892000000000003</v>
      </c>
      <c r="AM49" s="293">
        <f t="shared" ca="1" si="1"/>
        <v>0.86362300000000003</v>
      </c>
      <c r="AO49" s="293">
        <f t="shared" ca="1" si="2"/>
        <v>0.87892000000000003</v>
      </c>
      <c r="AP49" s="293">
        <f t="shared" ca="1" si="3"/>
        <v>0.87892000000000003</v>
      </c>
    </row>
    <row r="50" spans="2:42" ht="18" customHeight="1" x14ac:dyDescent="0.25">
      <c r="B50" s="245" t="str">
        <f t="shared" si="11"/>
        <v/>
      </c>
      <c r="C50" s="275" t="str">
        <f t="shared" si="12"/>
        <v/>
      </c>
      <c r="D50" s="275"/>
      <c r="E50" s="276" t="str">
        <f t="shared" ca="1" si="13"/>
        <v/>
      </c>
      <c r="F50" s="235" t="str">
        <f t="shared" ca="1" si="14"/>
        <v/>
      </c>
      <c r="G50" s="269" t="str">
        <f t="shared" ca="1" si="15"/>
        <v/>
      </c>
      <c r="V50" s="293">
        <v>7</v>
      </c>
      <c r="W50" s="293" t="str">
        <f t="shared" si="16"/>
        <v>7x030</v>
      </c>
      <c r="X50" s="293" t="str">
        <f>IFERROR(INDEX(Lists!$A$2:$H$122,MATCH(View_Indicators!$W50,Lists!$G$2:$G$122,0),1), "")</f>
        <v/>
      </c>
      <c r="Y50" s="293" t="str">
        <f>IFERROR(INDEX(Lists!$A$2:$H$122,MATCH(View_Indicators!$W50,Lists!$G$2:$G$122,0),2),"")</f>
        <v/>
      </c>
      <c r="Z50" s="293" t="str">
        <f t="shared" ca="1" si="8"/>
        <v/>
      </c>
      <c r="AA50" s="294" t="str">
        <f t="shared" ca="1" si="9"/>
        <v/>
      </c>
      <c r="AB50" s="294" t="str">
        <f t="shared" ca="1" si="10"/>
        <v/>
      </c>
      <c r="AC50" s="297"/>
      <c r="AF50" s="298">
        <v>0.81158762155170772</v>
      </c>
      <c r="AG50" s="293" t="s">
        <v>185</v>
      </c>
      <c r="AH50" s="299">
        <v>1.8115876215517077</v>
      </c>
      <c r="AI50" s="293">
        <f t="shared" ca="1" si="0"/>
        <v>0.89968999999999999</v>
      </c>
      <c r="AM50" s="293">
        <f t="shared" ca="1" si="1"/>
        <v>0.86362300000000003</v>
      </c>
      <c r="AO50" s="293">
        <f t="shared" ca="1" si="2"/>
        <v>0.89968999999999999</v>
      </c>
      <c r="AP50" s="293">
        <f t="shared" ca="1" si="3"/>
        <v>0.89968999999999999</v>
      </c>
    </row>
    <row r="51" spans="2:42" ht="18" customHeight="1" x14ac:dyDescent="0.25">
      <c r="B51" s="245" t="str">
        <f t="shared" si="11"/>
        <v/>
      </c>
      <c r="C51" s="275" t="str">
        <f t="shared" si="12"/>
        <v/>
      </c>
      <c r="D51" s="275"/>
      <c r="E51" s="276" t="str">
        <f t="shared" ca="1" si="13"/>
        <v/>
      </c>
      <c r="F51" s="235" t="str">
        <f t="shared" ca="1" si="14"/>
        <v/>
      </c>
      <c r="G51" s="269" t="str">
        <f t="shared" ca="1" si="15"/>
        <v/>
      </c>
      <c r="V51" s="293">
        <v>8</v>
      </c>
      <c r="W51" s="293" t="str">
        <f t="shared" si="16"/>
        <v>8x030</v>
      </c>
      <c r="X51" s="293" t="str">
        <f>IFERROR(INDEX(Lists!$A$2:$H$122,MATCH(View_Indicators!$W51,Lists!$G$2:$G$122,0),1), "")</f>
        <v/>
      </c>
      <c r="Y51" s="293" t="str">
        <f>IFERROR(INDEX(Lists!$A$2:$H$122,MATCH(View_Indicators!$W51,Lists!$G$2:$G$122,0),2),"")</f>
        <v/>
      </c>
      <c r="Z51" s="293" t="str">
        <f t="shared" ca="1" si="8"/>
        <v/>
      </c>
      <c r="AA51" s="294" t="str">
        <f t="shared" ca="1" si="9"/>
        <v/>
      </c>
      <c r="AB51" s="294" t="str">
        <f t="shared" ca="1" si="10"/>
        <v/>
      </c>
      <c r="AC51" s="297"/>
      <c r="AF51" s="298">
        <v>9.9861713909398464E-2</v>
      </c>
      <c r="AG51" s="293" t="s">
        <v>203</v>
      </c>
      <c r="AH51" s="299">
        <v>1.0998617139093985</v>
      </c>
      <c r="AI51" s="293">
        <f t="shared" ca="1" si="0"/>
        <v>0.89456000000000002</v>
      </c>
      <c r="AM51" s="293">
        <f t="shared" ca="1" si="1"/>
        <v>0.86362300000000003</v>
      </c>
      <c r="AO51" s="293">
        <f t="shared" ca="1" si="2"/>
        <v>0.89456000000000002</v>
      </c>
      <c r="AP51" s="293">
        <f t="shared" ca="1" si="3"/>
        <v>0.89456000000000002</v>
      </c>
    </row>
    <row r="52" spans="2:42" ht="18" customHeight="1" x14ac:dyDescent="0.25">
      <c r="B52" s="245" t="str">
        <f t="shared" ref="B52:B56" si="17">IF(ISERROR(Y52),"",Y52)</f>
        <v/>
      </c>
      <c r="C52" s="275" t="str">
        <f t="shared" ref="C52:C56" si="18">IF(ISERROR(X52),"",X52)</f>
        <v/>
      </c>
      <c r="D52" s="275"/>
      <c r="E52" s="276" t="str">
        <f t="shared" ref="E52:E56" ca="1" si="19">IF(ISERROR(Z52),"",Z52)</f>
        <v/>
      </c>
      <c r="F52" s="235" t="str">
        <f t="shared" ref="F52:F56" ca="1" si="20">IF(ISERROR(AA52),"",AA52)</f>
        <v/>
      </c>
      <c r="G52" s="269" t="str">
        <f t="shared" ref="G52:G56" ca="1" si="21">IF(ISERROR(AA52),"",IF($Y$16="N/A","-",AB52))</f>
        <v/>
      </c>
      <c r="V52" s="293">
        <v>9</v>
      </c>
      <c r="W52" s="293" t="str">
        <f t="shared" si="16"/>
        <v>9x030</v>
      </c>
      <c r="X52" s="293" t="str">
        <f>IFERROR(INDEX(Lists!$A$2:$H$122,MATCH(View_Indicators!$W52,Lists!$G$2:$G$122,0),1), "")</f>
        <v/>
      </c>
      <c r="Y52" s="293" t="str">
        <f>IFERROR(INDEX(Lists!$A$2:$H$122,MATCH(View_Indicators!$W52,Lists!$G$2:$G$122,0),2),"")</f>
        <v/>
      </c>
      <c r="Z52" s="293" t="str">
        <f t="shared" ca="1" si="8"/>
        <v/>
      </c>
      <c r="AA52" s="294" t="str">
        <f t="shared" ca="1" si="9"/>
        <v/>
      </c>
      <c r="AB52" s="294" t="str">
        <f t="shared" ca="1" si="10"/>
        <v/>
      </c>
      <c r="AC52" s="297"/>
      <c r="AF52" s="298">
        <v>0.285958316942728</v>
      </c>
      <c r="AG52" s="293" t="s">
        <v>51</v>
      </c>
      <c r="AH52" s="299">
        <v>1.285958316942728</v>
      </c>
      <c r="AI52" s="293">
        <f t="shared" ca="1" si="0"/>
        <v>0.86016000000000004</v>
      </c>
      <c r="AM52" s="293">
        <f t="shared" ca="1" si="1"/>
        <v>0.86362300000000003</v>
      </c>
      <c r="AO52" s="293">
        <f t="shared" ca="1" si="2"/>
        <v>0.86016000000000004</v>
      </c>
      <c r="AP52" s="293">
        <f t="shared" ca="1" si="3"/>
        <v>0.86016000000000004</v>
      </c>
    </row>
    <row r="53" spans="2:42" ht="18" customHeight="1" x14ac:dyDescent="0.25">
      <c r="B53" s="245" t="str">
        <f t="shared" si="17"/>
        <v/>
      </c>
      <c r="C53" s="275" t="str">
        <f t="shared" si="18"/>
        <v/>
      </c>
      <c r="D53" s="275"/>
      <c r="E53" s="276" t="str">
        <f t="shared" ca="1" si="19"/>
        <v/>
      </c>
      <c r="F53" s="235" t="str">
        <f t="shared" ca="1" si="20"/>
        <v/>
      </c>
      <c r="G53" s="269" t="str">
        <f t="shared" ca="1" si="21"/>
        <v/>
      </c>
      <c r="V53" s="293">
        <v>10</v>
      </c>
      <c r="W53" s="293" t="str">
        <f t="shared" si="16"/>
        <v>10x030</v>
      </c>
      <c r="X53" s="293" t="str">
        <f>IFERROR(INDEX(Lists!$A$2:$H$122,MATCH(View_Indicators!$W53,Lists!$G$2:$G$122,0),1), "")</f>
        <v/>
      </c>
      <c r="Y53" s="293" t="str">
        <f>IFERROR(INDEX(Lists!$A$2:$H$122,MATCH(View_Indicators!$W53,Lists!$G$2:$G$122,0),2),"")</f>
        <v/>
      </c>
      <c r="Z53" s="293" t="str">
        <f t="shared" ca="1" si="8"/>
        <v/>
      </c>
      <c r="AA53" s="294" t="str">
        <f t="shared" ca="1" si="9"/>
        <v/>
      </c>
      <c r="AB53" s="294" t="str">
        <f t="shared" ca="1" si="10"/>
        <v/>
      </c>
      <c r="AC53" s="297"/>
      <c r="AF53" s="298">
        <v>1.5137611062078671E-2</v>
      </c>
      <c r="AG53" s="293" t="s">
        <v>77</v>
      </c>
      <c r="AH53" s="299">
        <v>1.0151376110620787</v>
      </c>
      <c r="AI53" s="293">
        <f t="shared" ca="1" si="0"/>
        <v>0.88571</v>
      </c>
      <c r="AM53" s="293">
        <f t="shared" ca="1" si="1"/>
        <v>0.86362300000000003</v>
      </c>
      <c r="AO53" s="293">
        <f t="shared" ca="1" si="2"/>
        <v>0.88571</v>
      </c>
      <c r="AP53" s="293">
        <f t="shared" ca="1" si="3"/>
        <v>0.88571</v>
      </c>
    </row>
    <row r="54" spans="2:42" ht="18" customHeight="1" x14ac:dyDescent="0.25">
      <c r="B54" s="245" t="str">
        <f t="shared" si="17"/>
        <v/>
      </c>
      <c r="C54" s="275" t="str">
        <f t="shared" si="18"/>
        <v/>
      </c>
      <c r="D54" s="275"/>
      <c r="E54" s="276" t="str">
        <f t="shared" ca="1" si="19"/>
        <v/>
      </c>
      <c r="F54" s="235" t="str">
        <f t="shared" ca="1" si="20"/>
        <v/>
      </c>
      <c r="G54" s="269" t="str">
        <f t="shared" ca="1" si="21"/>
        <v/>
      </c>
      <c r="V54" s="293">
        <v>11</v>
      </c>
      <c r="W54" s="293" t="str">
        <f t="shared" si="16"/>
        <v>11x030</v>
      </c>
      <c r="X54" s="293" t="str">
        <f>IFERROR(INDEX(Lists!$A$2:$H$122,MATCH(View_Indicators!$W54,Lists!$G$2:$G$122,0),1), "")</f>
        <v/>
      </c>
      <c r="Y54" s="293" t="str">
        <f>IFERROR(INDEX(Lists!$A$2:$H$122,MATCH(View_Indicators!$W54,Lists!$G$2:$G$122,0),2),"")</f>
        <v/>
      </c>
      <c r="Z54" s="293" t="str">
        <f t="shared" ca="1" si="8"/>
        <v/>
      </c>
      <c r="AA54" s="294" t="str">
        <f t="shared" ca="1" si="9"/>
        <v/>
      </c>
      <c r="AB54" s="294" t="str">
        <f t="shared" ca="1" si="10"/>
        <v/>
      </c>
      <c r="AC54" s="297"/>
      <c r="AF54" s="298">
        <v>0.53656937026381524</v>
      </c>
      <c r="AG54" s="293" t="s">
        <v>85</v>
      </c>
      <c r="AH54" s="299">
        <v>1.5365693702638152</v>
      </c>
      <c r="AI54" s="293">
        <f t="shared" ca="1" si="0"/>
        <v>0.88188</v>
      </c>
      <c r="AM54" s="293">
        <f t="shared" ca="1" si="1"/>
        <v>0.86362300000000003</v>
      </c>
      <c r="AO54" s="293">
        <f t="shared" ca="1" si="2"/>
        <v>0.88188</v>
      </c>
      <c r="AP54" s="293">
        <f t="shared" ca="1" si="3"/>
        <v>0.88188</v>
      </c>
    </row>
    <row r="55" spans="2:42" x14ac:dyDescent="0.25">
      <c r="B55" s="245" t="str">
        <f t="shared" si="17"/>
        <v/>
      </c>
      <c r="C55" s="275" t="str">
        <f t="shared" si="18"/>
        <v/>
      </c>
      <c r="D55" s="275"/>
      <c r="E55" s="276" t="str">
        <f t="shared" ca="1" si="19"/>
        <v/>
      </c>
      <c r="F55" s="235" t="str">
        <f t="shared" ca="1" si="20"/>
        <v/>
      </c>
      <c r="G55" s="269" t="str">
        <f t="shared" ca="1" si="21"/>
        <v/>
      </c>
      <c r="V55" s="293">
        <v>12</v>
      </c>
      <c r="W55" s="293" t="str">
        <f t="shared" si="16"/>
        <v>12x030</v>
      </c>
      <c r="X55" s="293" t="str">
        <f>IFERROR(INDEX(Lists!$A$2:$H$122,MATCH(View_Indicators!$W55,Lists!$G$2:$G$122,0),1), "")</f>
        <v/>
      </c>
      <c r="Y55" s="293" t="str">
        <f>IFERROR(INDEX(Lists!$A$2:$H$122,MATCH(View_Indicators!$W55,Lists!$G$2:$G$122,0),2),"")</f>
        <v/>
      </c>
      <c r="Z55" s="293" t="str">
        <f t="shared" ca="1" si="8"/>
        <v/>
      </c>
      <c r="AA55" s="294" t="str">
        <f t="shared" ca="1" si="9"/>
        <v/>
      </c>
      <c r="AB55" s="294" t="str">
        <f t="shared" ca="1" si="10"/>
        <v/>
      </c>
      <c r="AC55" s="297"/>
      <c r="AF55" s="298">
        <v>0.1909313085756752</v>
      </c>
      <c r="AG55" s="293" t="s">
        <v>142</v>
      </c>
      <c r="AH55" s="299">
        <v>1.1909313085756752</v>
      </c>
      <c r="AI55" s="293">
        <f t="shared" ca="1" si="0"/>
        <v>0.89100999999999997</v>
      </c>
      <c r="AM55" s="293">
        <f t="shared" ca="1" si="1"/>
        <v>0.86362300000000003</v>
      </c>
      <c r="AO55" s="293">
        <f t="shared" ca="1" si="2"/>
        <v>0.89100999999999997</v>
      </c>
      <c r="AP55" s="293">
        <f t="shared" ca="1" si="3"/>
        <v>0.89100999999999997</v>
      </c>
    </row>
    <row r="56" spans="2:42" ht="22.5" customHeight="1" x14ac:dyDescent="0.25">
      <c r="B56" s="248" t="str">
        <f t="shared" si="17"/>
        <v/>
      </c>
      <c r="C56" s="273" t="str">
        <f t="shared" si="18"/>
        <v/>
      </c>
      <c r="D56" s="273"/>
      <c r="E56" s="274" t="str">
        <f t="shared" ca="1" si="19"/>
        <v/>
      </c>
      <c r="F56" s="237" t="str">
        <f t="shared" ca="1" si="20"/>
        <v/>
      </c>
      <c r="G56" s="270" t="str">
        <f t="shared" ca="1" si="21"/>
        <v/>
      </c>
      <c r="V56" s="293">
        <v>13</v>
      </c>
      <c r="W56" s="293" t="str">
        <f t="shared" si="16"/>
        <v>13x030</v>
      </c>
      <c r="X56" s="293" t="str">
        <f>IFERROR(INDEX(Lists!$A$2:$H$122,MATCH(View_Indicators!$W56,Lists!$G$2:$G$122,0),1), "")</f>
        <v/>
      </c>
      <c r="Y56" s="293" t="str">
        <f>IFERROR(INDEX(Lists!$A$2:$H$122,MATCH(View_Indicators!$W56,Lists!$G$2:$G$122,0),2),"")</f>
        <v/>
      </c>
      <c r="Z56" s="293" t="str">
        <f t="shared" ca="1" si="8"/>
        <v/>
      </c>
      <c r="AA56" s="294" t="str">
        <f t="shared" ca="1" si="9"/>
        <v/>
      </c>
      <c r="AB56" s="294" t="str">
        <f t="shared" ca="1" si="10"/>
        <v/>
      </c>
      <c r="AC56" s="297"/>
      <c r="AF56" s="298">
        <v>0.77105725846678275</v>
      </c>
      <c r="AG56" s="293" t="s">
        <v>191</v>
      </c>
      <c r="AH56" s="299">
        <v>1.7710572584667827</v>
      </c>
      <c r="AI56" s="293">
        <f t="shared" ca="1" si="0"/>
        <v>0.84380999999999995</v>
      </c>
      <c r="AM56" s="293">
        <f t="shared" ca="1" si="1"/>
        <v>0.86362300000000003</v>
      </c>
      <c r="AO56" s="293">
        <f t="shared" ca="1" si="2"/>
        <v>0.84380999999999995</v>
      </c>
      <c r="AP56" s="293">
        <f t="shared" ca="1" si="3"/>
        <v>0.84380999999999995</v>
      </c>
    </row>
    <row r="57" spans="2:42" x14ac:dyDescent="0.25">
      <c r="B57" s="288"/>
      <c r="C57" s="275"/>
      <c r="D57" s="275"/>
      <c r="E57" s="276"/>
      <c r="F57" s="235"/>
      <c r="G57" s="290"/>
      <c r="AF57" s="298">
        <v>0.27243592286387663</v>
      </c>
      <c r="AG57" s="293" t="s">
        <v>197</v>
      </c>
      <c r="AH57" s="299">
        <v>1.2724359228638766</v>
      </c>
      <c r="AI57" s="293">
        <f t="shared" ca="1" si="0"/>
        <v>0.88785000000000003</v>
      </c>
      <c r="AM57" s="293">
        <f t="shared" ca="1" si="1"/>
        <v>0.86362300000000003</v>
      </c>
      <c r="AO57" s="293">
        <f t="shared" ca="1" si="2"/>
        <v>0.88785000000000003</v>
      </c>
      <c r="AP57" s="293">
        <f t="shared" ca="1" si="3"/>
        <v>0.88785000000000003</v>
      </c>
    </row>
    <row r="58" spans="2:42" x14ac:dyDescent="0.25">
      <c r="B58" t="s">
        <v>477</v>
      </c>
      <c r="C58" t="s">
        <v>477</v>
      </c>
      <c r="E58" t="s">
        <v>477</v>
      </c>
      <c r="F58" t="s">
        <v>477</v>
      </c>
      <c r="G58" t="s">
        <v>477</v>
      </c>
      <c r="AF58" s="298">
        <v>0.4284104572804095</v>
      </c>
      <c r="AG58" s="293" t="s">
        <v>26</v>
      </c>
      <c r="AH58" s="299">
        <v>1.4284104572804095</v>
      </c>
      <c r="AI58" s="293">
        <f t="shared" ca="1" si="0"/>
        <v>0.94089</v>
      </c>
      <c r="AM58" s="293">
        <f t="shared" ca="1" si="1"/>
        <v>0.86362300000000003</v>
      </c>
      <c r="AO58" s="293">
        <f t="shared" ca="1" si="2"/>
        <v>0.94089</v>
      </c>
      <c r="AP58" s="293">
        <f t="shared" ca="1" si="3"/>
        <v>0.94089</v>
      </c>
    </row>
    <row r="59" spans="2:42" ht="30" customHeight="1" x14ac:dyDescent="0.25">
      <c r="B59" s="374" t="str">
        <f>"Figure: Organisational values on the metric: "&amp;$C$14</f>
        <v>Figure: Organisational values on the metric: People who had breast surgery within 12 months of diagnosis</v>
      </c>
      <c r="C59" s="375"/>
      <c r="D59" s="375"/>
      <c r="E59" s="375"/>
      <c r="F59" s="375"/>
      <c r="G59" s="376"/>
      <c r="AF59" s="298">
        <v>0.12812756549393445</v>
      </c>
      <c r="AG59" s="293" t="s">
        <v>57</v>
      </c>
      <c r="AH59" s="299">
        <v>1.1281275654939344</v>
      </c>
      <c r="AI59" s="293">
        <f t="shared" ca="1" si="0"/>
        <v>0.88836000000000004</v>
      </c>
      <c r="AM59" s="293">
        <f t="shared" ca="1" si="1"/>
        <v>0.86362300000000003</v>
      </c>
      <c r="AO59" s="293">
        <f t="shared" ca="1" si="2"/>
        <v>0.88836000000000004</v>
      </c>
      <c r="AP59" s="293">
        <f t="shared" ca="1" si="3"/>
        <v>0.88836000000000004</v>
      </c>
    </row>
    <row r="60" spans="2:42" x14ac:dyDescent="0.25">
      <c r="B60" s="156"/>
      <c r="C60" t="str">
        <f>"The indicator values displayed are "&amp;LOWER($C$16) &amp;IF(AND(OR($C$14="People who had contact with a Clinical Nurse Specialist (CNS) after diagnosis", $C$14="People who had Triple Diagnostic Assessment (TDA) in a single visit"), $C$16 = "adjusted for case-mix"), ". No adjusted values are present for this indicator", "")</f>
        <v>The indicator values displayed are adjusted for case-mix</v>
      </c>
      <c r="G60" s="155"/>
      <c r="AF60" s="298">
        <v>0.24221596904577458</v>
      </c>
      <c r="AG60" s="293" t="s">
        <v>94</v>
      </c>
      <c r="AH60" s="299">
        <v>1.2422159690457746</v>
      </c>
      <c r="AI60" s="293">
        <f t="shared" ca="1" si="0"/>
        <v>0.90732000000000002</v>
      </c>
      <c r="AM60" s="293">
        <f t="shared" ca="1" si="1"/>
        <v>0.86362300000000003</v>
      </c>
      <c r="AO60" s="293">
        <f t="shared" ca="1" si="2"/>
        <v>0.90732000000000002</v>
      </c>
      <c r="AP60" s="293">
        <f t="shared" ca="1" si="3"/>
        <v>0.90732000000000002</v>
      </c>
    </row>
    <row r="61" spans="2:42" x14ac:dyDescent="0.25">
      <c r="B61" s="156"/>
      <c r="G61" s="155"/>
      <c r="AF61" s="298">
        <v>0.46040221924076974</v>
      </c>
      <c r="AG61" s="293" t="s">
        <v>201</v>
      </c>
      <c r="AH61" s="299">
        <v>1.4604022192407697</v>
      </c>
      <c r="AI61" s="293">
        <f t="shared" ca="1" si="0"/>
        <v>0.88675999999999999</v>
      </c>
      <c r="AM61" s="293">
        <f t="shared" ca="1" si="1"/>
        <v>0.86362300000000003</v>
      </c>
      <c r="AO61" s="293">
        <f t="shared" ca="1" si="2"/>
        <v>0.88675999999999999</v>
      </c>
      <c r="AP61" s="293">
        <f t="shared" ca="1" si="3"/>
        <v>0.88675999999999999</v>
      </c>
    </row>
    <row r="62" spans="2:42" x14ac:dyDescent="0.25">
      <c r="B62" s="156"/>
      <c r="G62" s="155"/>
      <c r="AF62" s="298">
        <v>0.19525885731158743</v>
      </c>
      <c r="AG62" s="293" t="s">
        <v>38</v>
      </c>
      <c r="AH62" s="299">
        <v>1.1952588573115874</v>
      </c>
      <c r="AI62" s="293">
        <f t="shared" ca="1" si="0"/>
        <v>0.80093999999999999</v>
      </c>
      <c r="AM62" s="293">
        <f t="shared" ca="1" si="1"/>
        <v>0.86362300000000003</v>
      </c>
      <c r="AO62" s="293">
        <f t="shared" ca="1" si="2"/>
        <v>0.80093999999999999</v>
      </c>
      <c r="AP62" s="293">
        <f t="shared" ca="1" si="3"/>
        <v>0.80093999999999999</v>
      </c>
    </row>
    <row r="63" spans="2:42" x14ac:dyDescent="0.25">
      <c r="B63" s="156"/>
      <c r="G63" s="155"/>
      <c r="AF63" s="298">
        <v>0.26856530660202305</v>
      </c>
      <c r="AG63" s="293" t="s">
        <v>45</v>
      </c>
      <c r="AH63" s="299">
        <v>1.268565306602023</v>
      </c>
      <c r="AI63" s="293">
        <f t="shared" ca="1" si="0"/>
        <v>0.76495999999999997</v>
      </c>
      <c r="AM63" s="293">
        <f t="shared" ca="1" si="1"/>
        <v>0.86362300000000003</v>
      </c>
      <c r="AO63" s="293">
        <f t="shared" ca="1" si="2"/>
        <v>0.76495999999999997</v>
      </c>
      <c r="AP63" s="293">
        <f t="shared" ca="1" si="3"/>
        <v>0.76495999999999997</v>
      </c>
    </row>
    <row r="64" spans="2:42" x14ac:dyDescent="0.25">
      <c r="B64" s="156"/>
      <c r="G64" s="155"/>
      <c r="AF64" s="298">
        <v>0.16292528195000067</v>
      </c>
      <c r="AG64" s="293" t="s">
        <v>177</v>
      </c>
      <c r="AH64" s="299">
        <v>1.1629252819500007</v>
      </c>
      <c r="AI64" s="293">
        <f t="shared" ca="1" si="0"/>
        <v>0.81262000000000001</v>
      </c>
      <c r="AM64" s="293">
        <f t="shared" ca="1" si="1"/>
        <v>0.86362300000000003</v>
      </c>
      <c r="AO64" s="293">
        <f t="shared" ca="1" si="2"/>
        <v>0.81262000000000001</v>
      </c>
      <c r="AP64" s="293">
        <f t="shared" ca="1" si="3"/>
        <v>0.81262000000000001</v>
      </c>
    </row>
    <row r="65" spans="2:42" x14ac:dyDescent="0.25">
      <c r="B65" s="156"/>
      <c r="G65" s="155"/>
      <c r="AF65" s="298">
        <v>0.63026275165026169</v>
      </c>
      <c r="AG65" s="293" t="s">
        <v>83</v>
      </c>
      <c r="AH65" s="299">
        <v>1.6302627516502617</v>
      </c>
      <c r="AI65" s="293">
        <f t="shared" ca="1" si="0"/>
        <v>0.75919999999999999</v>
      </c>
      <c r="AM65" s="293">
        <f t="shared" ca="1" si="1"/>
        <v>0.86362300000000003</v>
      </c>
      <c r="AO65" s="293">
        <f t="shared" ca="1" si="2"/>
        <v>0.75919999999999999</v>
      </c>
      <c r="AP65" s="293">
        <f t="shared" ca="1" si="3"/>
        <v>0.75919999999999999</v>
      </c>
    </row>
    <row r="66" spans="2:42" x14ac:dyDescent="0.25">
      <c r="B66" s="156"/>
      <c r="G66" s="155"/>
      <c r="AF66" s="298">
        <v>0.82830878051429879</v>
      </c>
      <c r="AG66" s="293" t="s">
        <v>92</v>
      </c>
      <c r="AH66" s="299">
        <v>1.8283087805142988</v>
      </c>
      <c r="AI66" s="293">
        <f t="shared" ca="1" si="0"/>
        <v>0.87755000000000005</v>
      </c>
      <c r="AM66" s="293">
        <f t="shared" ca="1" si="1"/>
        <v>0.86362300000000003</v>
      </c>
      <c r="AO66" s="293">
        <f t="shared" ca="1" si="2"/>
        <v>0.87755000000000005</v>
      </c>
      <c r="AP66" s="293">
        <f t="shared" ca="1" si="3"/>
        <v>0.87755000000000005</v>
      </c>
    </row>
    <row r="67" spans="2:42" x14ac:dyDescent="0.25">
      <c r="B67" s="156"/>
      <c r="G67" s="155"/>
      <c r="AF67" s="298">
        <v>0.27640085106325385</v>
      </c>
      <c r="AG67" s="293" t="s">
        <v>102</v>
      </c>
      <c r="AH67" s="299">
        <v>1.2764008510632538</v>
      </c>
      <c r="AI67" s="293">
        <f t="shared" ca="1" si="0"/>
        <v>0.83540999999999999</v>
      </c>
      <c r="AM67" s="293">
        <f t="shared" ca="1" si="1"/>
        <v>0.86362300000000003</v>
      </c>
      <c r="AO67" s="293">
        <f t="shared" ca="1" si="2"/>
        <v>0.83540999999999999</v>
      </c>
      <c r="AP67" s="293">
        <f t="shared" ca="1" si="3"/>
        <v>0.83540999999999999</v>
      </c>
    </row>
    <row r="68" spans="2:42" x14ac:dyDescent="0.25">
      <c r="B68" s="156"/>
      <c r="G68" s="155"/>
      <c r="AF68" s="298">
        <v>0.61105219462059823</v>
      </c>
      <c r="AG68" s="293" t="s">
        <v>182</v>
      </c>
      <c r="AH68" s="299">
        <v>1.6110521946205982</v>
      </c>
      <c r="AI68" s="293">
        <f t="shared" ca="1" si="0"/>
        <v>0.84777999999999998</v>
      </c>
      <c r="AM68" s="293">
        <f t="shared" ca="1" si="1"/>
        <v>0.86362300000000003</v>
      </c>
      <c r="AO68" s="293">
        <f t="shared" ca="1" si="2"/>
        <v>0.84777999999999998</v>
      </c>
      <c r="AP68" s="293">
        <f t="shared" ca="1" si="3"/>
        <v>0.84777999999999998</v>
      </c>
    </row>
    <row r="69" spans="2:42" x14ac:dyDescent="0.25">
      <c r="B69" s="156"/>
      <c r="G69" s="155"/>
      <c r="AF69" s="298">
        <v>0.49114941415865698</v>
      </c>
      <c r="AG69" s="293" t="s">
        <v>170</v>
      </c>
      <c r="AH69" s="299">
        <v>1.491149414158657</v>
      </c>
      <c r="AI69" s="293">
        <f t="shared" ca="1" si="0"/>
        <v>0.82357000000000002</v>
      </c>
      <c r="AM69" s="293">
        <f t="shared" ca="1" si="1"/>
        <v>0.86362300000000003</v>
      </c>
      <c r="AO69" s="293">
        <f t="shared" ca="1" si="2"/>
        <v>0.82357000000000002</v>
      </c>
      <c r="AP69" s="293">
        <f t="shared" ca="1" si="3"/>
        <v>0.82357000000000002</v>
      </c>
    </row>
    <row r="70" spans="2:42" x14ac:dyDescent="0.25">
      <c r="B70" s="156"/>
      <c r="G70" s="155"/>
      <c r="AF70" s="298">
        <v>0.71777712549716211</v>
      </c>
      <c r="AG70" s="293" t="s">
        <v>20</v>
      </c>
      <c r="AH70" s="299">
        <v>1.7177771254971621</v>
      </c>
      <c r="AI70" s="293">
        <f t="shared" ca="1" si="0"/>
        <v>0.87851000000000001</v>
      </c>
      <c r="AM70" s="293">
        <f t="shared" ca="1" si="1"/>
        <v>0.86362300000000003</v>
      </c>
      <c r="AO70" s="293">
        <f t="shared" ca="1" si="2"/>
        <v>0.87851000000000001</v>
      </c>
      <c r="AP70" s="293">
        <f t="shared" ca="1" si="3"/>
        <v>0.87851000000000001</v>
      </c>
    </row>
    <row r="71" spans="2:42" x14ac:dyDescent="0.25">
      <c r="B71" s="156"/>
      <c r="G71" s="155"/>
      <c r="AF71" s="298">
        <v>0.44243493234406217</v>
      </c>
      <c r="AG71" s="293" t="s">
        <v>40</v>
      </c>
      <c r="AH71" s="299">
        <v>1.4424349323440622</v>
      </c>
      <c r="AI71" s="293">
        <f t="shared" ca="1" si="0"/>
        <v>0.86682999999999999</v>
      </c>
      <c r="AM71" s="293">
        <f t="shared" ca="1" si="1"/>
        <v>0.86362300000000003</v>
      </c>
      <c r="AO71" s="293">
        <f t="shared" ca="1" si="2"/>
        <v>0.86682999999999999</v>
      </c>
      <c r="AP71" s="293">
        <f t="shared" ca="1" si="3"/>
        <v>0.86682999999999999</v>
      </c>
    </row>
    <row r="72" spans="2:42" x14ac:dyDescent="0.25">
      <c r="B72" s="156"/>
      <c r="G72" s="155"/>
      <c r="AF72" s="298">
        <v>0.60762342250990486</v>
      </c>
      <c r="AG72" s="293" t="s">
        <v>49</v>
      </c>
      <c r="AH72" s="299">
        <v>1.6076234225099049</v>
      </c>
      <c r="AI72" s="293">
        <f t="shared" ca="1" si="0"/>
        <v>0.87577000000000005</v>
      </c>
      <c r="AM72" s="293">
        <f t="shared" ca="1" si="1"/>
        <v>0.86362300000000003</v>
      </c>
      <c r="AO72" s="293">
        <f t="shared" ca="1" si="2"/>
        <v>0.87577000000000005</v>
      </c>
      <c r="AP72" s="293">
        <f t="shared" ca="1" si="3"/>
        <v>0.87577000000000005</v>
      </c>
    </row>
    <row r="73" spans="2:42" x14ac:dyDescent="0.25">
      <c r="B73" s="156"/>
      <c r="G73" s="155"/>
      <c r="AF73" s="298">
        <v>0.19726153562398041</v>
      </c>
      <c r="AG73" s="293" t="s">
        <v>181</v>
      </c>
      <c r="AH73" s="299">
        <v>1.1972615356239804</v>
      </c>
      <c r="AI73" s="293">
        <f t="shared" ca="1" si="0"/>
        <v>0.88902999999999999</v>
      </c>
      <c r="AM73" s="293">
        <f t="shared" ca="1" si="1"/>
        <v>0.86362300000000003</v>
      </c>
      <c r="AO73" s="293">
        <f t="shared" ca="1" si="2"/>
        <v>0.88902999999999999</v>
      </c>
      <c r="AP73" s="293">
        <f t="shared" ca="1" si="3"/>
        <v>0.88902999999999999</v>
      </c>
    </row>
    <row r="74" spans="2:42" x14ac:dyDescent="0.25">
      <c r="B74" s="156"/>
      <c r="G74" s="155"/>
      <c r="AF74" s="298">
        <v>0.40874118084877642</v>
      </c>
      <c r="AG74" s="293" t="s">
        <v>160</v>
      </c>
      <c r="AH74" s="299">
        <v>1.4087411808487764</v>
      </c>
      <c r="AI74" s="293">
        <f t="shared" ca="1" si="0"/>
        <v>0.85355000000000003</v>
      </c>
      <c r="AM74" s="293">
        <f t="shared" ca="1" si="1"/>
        <v>0.86362300000000003</v>
      </c>
      <c r="AO74" s="293">
        <f t="shared" ca="1" si="2"/>
        <v>0.85355000000000003</v>
      </c>
      <c r="AP74" s="293">
        <f t="shared" ca="1" si="3"/>
        <v>0.85355000000000003</v>
      </c>
    </row>
    <row r="75" spans="2:42" x14ac:dyDescent="0.25">
      <c r="B75" s="156"/>
      <c r="G75" s="155"/>
      <c r="AF75" s="298">
        <v>0.4339367650872259</v>
      </c>
      <c r="AG75" s="293" t="s">
        <v>81</v>
      </c>
      <c r="AH75" s="299">
        <v>1.4339367650872259</v>
      </c>
      <c r="AI75" s="293">
        <f t="shared" ref="AI75:AI129" ca="1" si="22">IF(ISNA(AP75),#N/A,IF(ISNUMBER(AP75),AP75,#N/A))</f>
        <v>0.86329</v>
      </c>
      <c r="AM75" s="293">
        <f t="shared" ref="AM75:AM129" ca="1" si="23">IF(AND($X$16=5,$Y$16="N/A"),#N/A,VLOOKUP($AA$16,INDIRECT($W$16&amp;"!$E$12:$H$154"),4,FALSE))</f>
        <v>0.86362300000000003</v>
      </c>
      <c r="AO75" s="293">
        <f t="shared" ref="AO75:AO129" ca="1" si="24">VLOOKUP($AG75,INDIRECT($W$16&amp;"!$E$12:$I$154"),$X$16,FALSE)</f>
        <v>0.86329</v>
      </c>
      <c r="AP75" s="293">
        <f t="shared" ref="AP75:AP129" ca="1" si="25">IF(AND($X$16=5,$Y$16="N/A"),#N/A,AO75)</f>
        <v>0.86329</v>
      </c>
    </row>
    <row r="76" spans="2:42" x14ac:dyDescent="0.25">
      <c r="B76" s="156"/>
      <c r="G76" s="155"/>
      <c r="AF76" s="298">
        <v>0.71315105193056771</v>
      </c>
      <c r="AG76" s="293" t="s">
        <v>134</v>
      </c>
      <c r="AH76" s="299">
        <v>1.7131510519305677</v>
      </c>
      <c r="AI76" s="293">
        <f t="shared" ca="1" si="22"/>
        <v>0.85726999999999998</v>
      </c>
      <c r="AM76" s="293">
        <f t="shared" ca="1" si="23"/>
        <v>0.86362300000000003</v>
      </c>
      <c r="AO76" s="293">
        <f t="shared" ca="1" si="24"/>
        <v>0.85726999999999998</v>
      </c>
      <c r="AP76" s="293">
        <f t="shared" ca="1" si="25"/>
        <v>0.85726999999999998</v>
      </c>
    </row>
    <row r="77" spans="2:42" x14ac:dyDescent="0.25">
      <c r="B77" s="156"/>
      <c r="G77" s="155"/>
      <c r="AF77" s="298">
        <v>0.38673169323424617</v>
      </c>
      <c r="AG77" s="293" t="s">
        <v>225</v>
      </c>
      <c r="AH77" s="299">
        <v>1.3867316932342462</v>
      </c>
      <c r="AI77" s="293">
        <f t="shared" ca="1" si="22"/>
        <v>0.82974999999999999</v>
      </c>
      <c r="AM77" s="293">
        <f t="shared" ca="1" si="23"/>
        <v>0.86362300000000003</v>
      </c>
      <c r="AO77" s="293">
        <f t="shared" ca="1" si="24"/>
        <v>0.82974999999999999</v>
      </c>
      <c r="AP77" s="293">
        <f t="shared" ca="1" si="25"/>
        <v>0.82974999999999999</v>
      </c>
    </row>
    <row r="78" spans="2:42" x14ac:dyDescent="0.25">
      <c r="B78" s="156"/>
      <c r="G78" s="155"/>
      <c r="AF78" s="298">
        <v>0.45089701458234277</v>
      </c>
      <c r="AG78" s="293" t="s">
        <v>126</v>
      </c>
      <c r="AH78" s="299">
        <v>1.4508970145823428</v>
      </c>
      <c r="AI78" s="293">
        <f t="shared" ca="1" si="22"/>
        <v>0.85094999999999998</v>
      </c>
      <c r="AM78" s="293">
        <f t="shared" ca="1" si="23"/>
        <v>0.86362300000000003</v>
      </c>
      <c r="AO78" s="293">
        <f t="shared" ca="1" si="24"/>
        <v>0.85094999999999998</v>
      </c>
      <c r="AP78" s="293">
        <f t="shared" ca="1" si="25"/>
        <v>0.85094999999999998</v>
      </c>
    </row>
    <row r="79" spans="2:42" x14ac:dyDescent="0.25">
      <c r="B79" s="156"/>
      <c r="G79" s="155"/>
      <c r="AF79" s="298">
        <v>7.2975840552004012E-2</v>
      </c>
      <c r="AG79" s="293" t="s">
        <v>150</v>
      </c>
      <c r="AH79" s="299">
        <v>1.072975840552004</v>
      </c>
      <c r="AI79" s="293">
        <f t="shared" ca="1" si="22"/>
        <v>0.79474</v>
      </c>
      <c r="AM79" s="293">
        <f t="shared" ca="1" si="23"/>
        <v>0.86362300000000003</v>
      </c>
      <c r="AO79" s="293">
        <f t="shared" ca="1" si="24"/>
        <v>0.79474</v>
      </c>
      <c r="AP79" s="293">
        <f t="shared" ca="1" si="25"/>
        <v>0.79474</v>
      </c>
    </row>
    <row r="80" spans="2:42" x14ac:dyDescent="0.25">
      <c r="B80" s="156"/>
      <c r="G80" s="155"/>
      <c r="AF80" s="298">
        <v>0.52589930891637748</v>
      </c>
      <c r="AG80" s="293" t="s">
        <v>189</v>
      </c>
      <c r="AH80" s="299">
        <v>1.5258993089163775</v>
      </c>
      <c r="AI80" s="293">
        <f t="shared" ca="1" si="22"/>
        <v>0.78388000000000002</v>
      </c>
      <c r="AM80" s="293">
        <f t="shared" ca="1" si="23"/>
        <v>0.86362300000000003</v>
      </c>
      <c r="AO80" s="293">
        <f t="shared" ca="1" si="24"/>
        <v>0.78388000000000002</v>
      </c>
      <c r="AP80" s="293">
        <f t="shared" ca="1" si="25"/>
        <v>0.78388000000000002</v>
      </c>
    </row>
    <row r="81" spans="2:42" x14ac:dyDescent="0.25">
      <c r="B81" s="250"/>
      <c r="C81" s="251"/>
      <c r="D81" s="251"/>
      <c r="E81" s="291" t="str">
        <f ca="1">IF(ISERROR($W$14),"",IF(ISNA($AK$146),"Selected breast unit does not have a value for this indicator",""))</f>
        <v/>
      </c>
      <c r="F81" s="251"/>
      <c r="G81" s="262"/>
      <c r="AF81" s="298">
        <v>0.25212901706824287</v>
      </c>
      <c r="AG81" s="293" t="s">
        <v>215</v>
      </c>
      <c r="AH81" s="299">
        <v>1.2521290170682429</v>
      </c>
      <c r="AI81" s="293">
        <f t="shared" ca="1" si="22"/>
        <v>0.7762</v>
      </c>
      <c r="AM81" s="293">
        <f t="shared" ca="1" si="23"/>
        <v>0.86362300000000003</v>
      </c>
      <c r="AO81" s="293">
        <f t="shared" ca="1" si="24"/>
        <v>0.7762</v>
      </c>
      <c r="AP81" s="293">
        <f t="shared" ca="1" si="25"/>
        <v>0.7762</v>
      </c>
    </row>
    <row r="82" spans="2:42" x14ac:dyDescent="0.25">
      <c r="AF82" s="298">
        <v>0.24564504858627867</v>
      </c>
      <c r="AG82" s="293" t="s">
        <v>18</v>
      </c>
      <c r="AH82" s="299">
        <v>1.2456450485862787</v>
      </c>
      <c r="AI82" s="293">
        <f t="shared" ca="1" si="22"/>
        <v>0.86877000000000004</v>
      </c>
      <c r="AM82" s="293">
        <f t="shared" ca="1" si="23"/>
        <v>0.86362300000000003</v>
      </c>
      <c r="AO82" s="293">
        <f t="shared" ca="1" si="24"/>
        <v>0.86877000000000004</v>
      </c>
      <c r="AP82" s="293">
        <f t="shared" ca="1" si="25"/>
        <v>0.86877000000000004</v>
      </c>
    </row>
    <row r="83" spans="2:42" x14ac:dyDescent="0.25">
      <c r="AF83" s="298">
        <v>0.43876079850353111</v>
      </c>
      <c r="AG83" s="293" t="s">
        <v>22</v>
      </c>
      <c r="AH83" s="299">
        <v>1.4387607985035311</v>
      </c>
      <c r="AI83" s="293">
        <f t="shared" ca="1" si="22"/>
        <v>0.83662999999999998</v>
      </c>
      <c r="AM83" s="293">
        <f t="shared" ca="1" si="23"/>
        <v>0.86362300000000003</v>
      </c>
      <c r="AO83" s="293">
        <f t="shared" ca="1" si="24"/>
        <v>0.83662999999999998</v>
      </c>
      <c r="AP83" s="293">
        <f t="shared" ca="1" si="25"/>
        <v>0.83662999999999998</v>
      </c>
    </row>
    <row r="84" spans="2:42" x14ac:dyDescent="0.25">
      <c r="AF84" s="298">
        <v>0.8217301120261844</v>
      </c>
      <c r="AG84" s="293" t="s">
        <v>43</v>
      </c>
      <c r="AH84" s="299">
        <v>1.8217301120261844</v>
      </c>
      <c r="AI84" s="293">
        <f t="shared" ca="1" si="22"/>
        <v>0.84806999999999999</v>
      </c>
      <c r="AM84" s="293">
        <f t="shared" ca="1" si="23"/>
        <v>0.86362300000000003</v>
      </c>
      <c r="AO84" s="293">
        <f t="shared" ca="1" si="24"/>
        <v>0.84806999999999999</v>
      </c>
      <c r="AP84" s="293">
        <f t="shared" ca="1" si="25"/>
        <v>0.84806999999999999</v>
      </c>
    </row>
    <row r="85" spans="2:42" x14ac:dyDescent="0.25">
      <c r="AF85" s="298">
        <v>0.83168902583010462</v>
      </c>
      <c r="AG85" s="293" t="s">
        <v>67</v>
      </c>
      <c r="AH85" s="299">
        <v>1.8316890258301046</v>
      </c>
      <c r="AI85" s="293">
        <f t="shared" ca="1" si="22"/>
        <v>0.90459999999999996</v>
      </c>
      <c r="AM85" s="293">
        <f t="shared" ca="1" si="23"/>
        <v>0.86362300000000003</v>
      </c>
      <c r="AO85" s="293">
        <f t="shared" ca="1" si="24"/>
        <v>0.90459999999999996</v>
      </c>
      <c r="AP85" s="293">
        <f t="shared" ca="1" si="25"/>
        <v>0.90459999999999996</v>
      </c>
    </row>
    <row r="86" spans="2:42" x14ac:dyDescent="0.25">
      <c r="AF86" s="298">
        <v>0.29686357974123734</v>
      </c>
      <c r="AG86" s="293" t="s">
        <v>178</v>
      </c>
      <c r="AH86" s="299">
        <v>1.2968635797412373</v>
      </c>
      <c r="AI86" s="293">
        <f t="shared" ca="1" si="22"/>
        <v>0.90434999999999999</v>
      </c>
      <c r="AM86" s="293">
        <f t="shared" ca="1" si="23"/>
        <v>0.86362300000000003</v>
      </c>
      <c r="AO86" s="293">
        <f t="shared" ca="1" si="24"/>
        <v>0.90434999999999999</v>
      </c>
      <c r="AP86" s="293">
        <f t="shared" ca="1" si="25"/>
        <v>0.90434999999999999</v>
      </c>
    </row>
    <row r="87" spans="2:42" x14ac:dyDescent="0.25">
      <c r="AF87" s="298">
        <v>0.9428111815394109</v>
      </c>
      <c r="AG87" s="293" t="s">
        <v>124</v>
      </c>
      <c r="AH87" s="299">
        <v>1.9428111815394109</v>
      </c>
      <c r="AI87" s="293">
        <f t="shared" ca="1" si="22"/>
        <v>0.90874999999999995</v>
      </c>
      <c r="AM87" s="293">
        <f t="shared" ca="1" si="23"/>
        <v>0.86362300000000003</v>
      </c>
      <c r="AO87" s="293">
        <f t="shared" ca="1" si="24"/>
        <v>0.90874999999999995</v>
      </c>
      <c r="AP87" s="293">
        <f t="shared" ca="1" si="25"/>
        <v>0.90874999999999995</v>
      </c>
    </row>
    <row r="88" spans="2:42" x14ac:dyDescent="0.25">
      <c r="AF88" s="298">
        <v>8.8391980951696869E-2</v>
      </c>
      <c r="AG88" s="293" t="s">
        <v>128</v>
      </c>
      <c r="AH88" s="299">
        <v>1.0883919809516969</v>
      </c>
      <c r="AI88" s="293">
        <f t="shared" ca="1" si="22"/>
        <v>0.89370000000000005</v>
      </c>
      <c r="AM88" s="293">
        <f t="shared" ca="1" si="23"/>
        <v>0.86362300000000003</v>
      </c>
      <c r="AO88" s="293">
        <f t="shared" ca="1" si="24"/>
        <v>0.89370000000000005</v>
      </c>
      <c r="AP88" s="293">
        <f t="shared" ca="1" si="25"/>
        <v>0.89370000000000005</v>
      </c>
    </row>
    <row r="89" spans="2:42" x14ac:dyDescent="0.25">
      <c r="AF89" s="298">
        <v>9.4072444120628429E-2</v>
      </c>
      <c r="AG89" s="293" t="s">
        <v>136</v>
      </c>
      <c r="AH89" s="299">
        <v>1.0940724441206284</v>
      </c>
      <c r="AI89" s="293">
        <f t="shared" ca="1" si="22"/>
        <v>0.90641000000000005</v>
      </c>
      <c r="AM89" s="293">
        <f t="shared" ca="1" si="23"/>
        <v>0.86362300000000003</v>
      </c>
      <c r="AO89" s="293">
        <f t="shared" ca="1" si="24"/>
        <v>0.90641000000000005</v>
      </c>
      <c r="AP89" s="293">
        <f t="shared" ca="1" si="25"/>
        <v>0.90641000000000005</v>
      </c>
    </row>
    <row r="90" spans="2:42" x14ac:dyDescent="0.25">
      <c r="AF90" s="298">
        <v>0.48754959473815651</v>
      </c>
      <c r="AG90" s="293" t="s">
        <v>166</v>
      </c>
      <c r="AH90" s="299">
        <v>1.4875495947381565</v>
      </c>
      <c r="AI90" s="293">
        <f t="shared" ca="1" si="22"/>
        <v>0.86755000000000004</v>
      </c>
      <c r="AM90" s="293">
        <f t="shared" ca="1" si="23"/>
        <v>0.86362300000000003</v>
      </c>
      <c r="AO90" s="293">
        <f t="shared" ca="1" si="24"/>
        <v>0.86755000000000004</v>
      </c>
      <c r="AP90" s="293">
        <f t="shared" ca="1" si="25"/>
        <v>0.86755000000000004</v>
      </c>
    </row>
    <row r="91" spans="2:42" x14ac:dyDescent="0.25">
      <c r="AF91" s="298">
        <v>0.97323666333040615</v>
      </c>
      <c r="AG91" s="293" t="s">
        <v>14</v>
      </c>
      <c r="AH91" s="299">
        <v>1.9732366633304061</v>
      </c>
      <c r="AI91" s="293">
        <f t="shared" ca="1" si="22"/>
        <v>0.90066999999999997</v>
      </c>
      <c r="AM91" s="293">
        <f t="shared" ca="1" si="23"/>
        <v>0.86362300000000003</v>
      </c>
      <c r="AO91" s="293">
        <f t="shared" ca="1" si="24"/>
        <v>0.90066999999999997</v>
      </c>
      <c r="AP91" s="293">
        <f t="shared" ca="1" si="25"/>
        <v>0.90066999999999997</v>
      </c>
    </row>
    <row r="92" spans="2:42" x14ac:dyDescent="0.25">
      <c r="AF92" s="298">
        <v>0.75386141948184404</v>
      </c>
      <c r="AG92" s="293" t="s">
        <v>30</v>
      </c>
      <c r="AH92" s="299">
        <v>1.753861419481844</v>
      </c>
      <c r="AI92" s="293">
        <f t="shared" ca="1" si="22"/>
        <v>0.86124999999999996</v>
      </c>
      <c r="AM92" s="293">
        <f t="shared" ca="1" si="23"/>
        <v>0.86362300000000003</v>
      </c>
      <c r="AO92" s="293">
        <f t="shared" ca="1" si="24"/>
        <v>0.86124999999999996</v>
      </c>
      <c r="AP92" s="293">
        <f t="shared" ca="1" si="25"/>
        <v>0.86124999999999996</v>
      </c>
    </row>
    <row r="93" spans="2:42" x14ac:dyDescent="0.25">
      <c r="AF93" s="298">
        <v>0.43619502567331314</v>
      </c>
      <c r="AG93" s="293" t="s">
        <v>34</v>
      </c>
      <c r="AH93" s="299">
        <v>1.4361950256733131</v>
      </c>
      <c r="AI93" s="293">
        <f t="shared" ca="1" si="22"/>
        <v>0.88256999999999997</v>
      </c>
      <c r="AM93" s="293">
        <f t="shared" ca="1" si="23"/>
        <v>0.86362300000000003</v>
      </c>
      <c r="AO93" s="293">
        <f t="shared" ca="1" si="24"/>
        <v>0.88256999999999997</v>
      </c>
      <c r="AP93" s="293">
        <f t="shared" ca="1" si="25"/>
        <v>0.88256999999999997</v>
      </c>
    </row>
    <row r="94" spans="2:42" x14ac:dyDescent="0.25">
      <c r="AF94" s="298">
        <v>0.14884154490268875</v>
      </c>
      <c r="AG94" s="293" t="s">
        <v>79</v>
      </c>
      <c r="AH94" s="299">
        <v>1.1488415449026887</v>
      </c>
      <c r="AI94" s="293">
        <f t="shared" ca="1" si="22"/>
        <v>0.88131000000000004</v>
      </c>
      <c r="AM94" s="293">
        <f t="shared" ca="1" si="23"/>
        <v>0.86362300000000003</v>
      </c>
      <c r="AO94" s="293">
        <f t="shared" ca="1" si="24"/>
        <v>0.88131000000000004</v>
      </c>
      <c r="AP94" s="293">
        <f t="shared" ca="1" si="25"/>
        <v>0.88131000000000004</v>
      </c>
    </row>
    <row r="95" spans="2:42" x14ac:dyDescent="0.25">
      <c r="AF95" s="298">
        <v>0.79734409003659201</v>
      </c>
      <c r="AG95" s="293" t="s">
        <v>96</v>
      </c>
      <c r="AH95" s="299">
        <v>1.797344090036592</v>
      </c>
      <c r="AI95" s="293">
        <f t="shared" ca="1" si="22"/>
        <v>0.85511999999999999</v>
      </c>
      <c r="AM95" s="293">
        <f t="shared" ca="1" si="23"/>
        <v>0.86362300000000003</v>
      </c>
      <c r="AO95" s="293">
        <f t="shared" ca="1" si="24"/>
        <v>0.85511999999999999</v>
      </c>
      <c r="AP95" s="293">
        <f t="shared" ca="1" si="25"/>
        <v>0.85511999999999999</v>
      </c>
    </row>
    <row r="96" spans="2:42" x14ac:dyDescent="0.25">
      <c r="AF96" s="298">
        <v>0.45479101303990843</v>
      </c>
      <c r="AG96" s="293" t="s">
        <v>114</v>
      </c>
      <c r="AH96" s="299">
        <v>1.4547910130399084</v>
      </c>
      <c r="AI96" s="293">
        <f t="shared" ca="1" si="22"/>
        <v>0.89176</v>
      </c>
      <c r="AM96" s="293">
        <f t="shared" ca="1" si="23"/>
        <v>0.86362300000000003</v>
      </c>
      <c r="AO96" s="293">
        <f t="shared" ca="1" si="24"/>
        <v>0.89176</v>
      </c>
      <c r="AP96" s="293">
        <f t="shared" ca="1" si="25"/>
        <v>0.89176</v>
      </c>
    </row>
    <row r="97" spans="32:42" x14ac:dyDescent="0.25">
      <c r="AF97" s="298">
        <v>0.40233641582153634</v>
      </c>
      <c r="AG97" s="293" t="s">
        <v>88</v>
      </c>
      <c r="AH97" s="299">
        <v>1.4023364158215363</v>
      </c>
      <c r="AI97" s="293">
        <f t="shared" ca="1" si="22"/>
        <v>0.87180999999999997</v>
      </c>
      <c r="AM97" s="293">
        <f t="shared" ca="1" si="23"/>
        <v>0.86362300000000003</v>
      </c>
      <c r="AO97" s="293">
        <f t="shared" ca="1" si="24"/>
        <v>0.87180999999999997</v>
      </c>
      <c r="AP97" s="293">
        <f t="shared" ca="1" si="25"/>
        <v>0.87180999999999997</v>
      </c>
    </row>
    <row r="98" spans="32:42" x14ac:dyDescent="0.25">
      <c r="AF98" s="298">
        <v>0.73911939258908821</v>
      </c>
      <c r="AG98" s="293" t="s">
        <v>132</v>
      </c>
      <c r="AH98" s="299">
        <v>1.7391193925890882</v>
      </c>
      <c r="AI98" s="293">
        <f t="shared" ca="1" si="22"/>
        <v>0.89051000000000002</v>
      </c>
      <c r="AM98" s="293">
        <f t="shared" ca="1" si="23"/>
        <v>0.86362300000000003</v>
      </c>
      <c r="AO98" s="293">
        <f t="shared" ca="1" si="24"/>
        <v>0.89051000000000002</v>
      </c>
      <c r="AP98" s="293">
        <f t="shared" ca="1" si="25"/>
        <v>0.89051000000000002</v>
      </c>
    </row>
    <row r="99" spans="32:42" x14ac:dyDescent="0.25">
      <c r="AF99" s="298">
        <v>0.95499145481664272</v>
      </c>
      <c r="AG99" s="293" t="s">
        <v>138</v>
      </c>
      <c r="AH99" s="299">
        <v>1.9549914548166427</v>
      </c>
      <c r="AI99" s="293">
        <f t="shared" ca="1" si="22"/>
        <v>0.86961999999999995</v>
      </c>
      <c r="AM99" s="293">
        <f t="shared" ca="1" si="23"/>
        <v>0.86362300000000003</v>
      </c>
      <c r="AO99" s="293">
        <f t="shared" ca="1" si="24"/>
        <v>0.86961999999999995</v>
      </c>
      <c r="AP99" s="293">
        <f t="shared" ca="1" si="25"/>
        <v>0.86961999999999995</v>
      </c>
    </row>
    <row r="100" spans="32:42" x14ac:dyDescent="0.25">
      <c r="AF100" s="298">
        <v>0.159115107210416</v>
      </c>
      <c r="AG100" s="293" t="s">
        <v>162</v>
      </c>
      <c r="AH100" s="299">
        <v>1.159115107210416</v>
      </c>
      <c r="AI100" s="293">
        <f t="shared" ca="1" si="22"/>
        <v>0.8659</v>
      </c>
      <c r="AM100" s="293">
        <f t="shared" ca="1" si="23"/>
        <v>0.86362300000000003</v>
      </c>
      <c r="AO100" s="293">
        <f t="shared" ca="1" si="24"/>
        <v>0.8659</v>
      </c>
      <c r="AP100" s="293">
        <f t="shared" ca="1" si="25"/>
        <v>0.8659</v>
      </c>
    </row>
    <row r="101" spans="32:42" x14ac:dyDescent="0.25">
      <c r="AF101" s="298">
        <v>0.29595794586722279</v>
      </c>
      <c r="AG101" s="293" t="s">
        <v>187</v>
      </c>
      <c r="AH101" s="299">
        <v>1.2959579458672228</v>
      </c>
      <c r="AI101" s="293">
        <f t="shared" ca="1" si="22"/>
        <v>0.87702000000000002</v>
      </c>
      <c r="AM101" s="293">
        <f t="shared" ca="1" si="23"/>
        <v>0.86362300000000003</v>
      </c>
      <c r="AO101" s="293">
        <f t="shared" ca="1" si="24"/>
        <v>0.87702000000000002</v>
      </c>
      <c r="AP101" s="293">
        <f t="shared" ca="1" si="25"/>
        <v>0.87702000000000002</v>
      </c>
    </row>
    <row r="102" spans="32:42" x14ac:dyDescent="0.25">
      <c r="AF102" s="298">
        <v>0.62805940572035768</v>
      </c>
      <c r="AG102" s="293" t="s">
        <v>199</v>
      </c>
      <c r="AH102" s="299">
        <v>1.6280594057203577</v>
      </c>
      <c r="AI102" s="293">
        <f t="shared" ca="1" si="22"/>
        <v>0.86672000000000005</v>
      </c>
      <c r="AM102" s="293">
        <f t="shared" ca="1" si="23"/>
        <v>0.86362300000000003</v>
      </c>
      <c r="AO102" s="293">
        <f t="shared" ca="1" si="24"/>
        <v>0.86672000000000005</v>
      </c>
      <c r="AP102" s="293">
        <f t="shared" ca="1" si="25"/>
        <v>0.86672000000000005</v>
      </c>
    </row>
    <row r="103" spans="32:42" x14ac:dyDescent="0.25">
      <c r="AF103" s="298">
        <v>0.86467426614200327</v>
      </c>
      <c r="AG103" s="293" t="s">
        <v>200</v>
      </c>
      <c r="AH103" s="299">
        <v>1.8646742661420033</v>
      </c>
      <c r="AI103" s="293">
        <f t="shared" ca="1" si="22"/>
        <v>0.86204000000000003</v>
      </c>
      <c r="AM103" s="293">
        <f t="shared" ca="1" si="23"/>
        <v>0.86362300000000003</v>
      </c>
      <c r="AO103" s="293">
        <f t="shared" ca="1" si="24"/>
        <v>0.86204000000000003</v>
      </c>
      <c r="AP103" s="293">
        <f t="shared" ca="1" si="25"/>
        <v>0.86204000000000003</v>
      </c>
    </row>
    <row r="104" spans="32:42" x14ac:dyDescent="0.25">
      <c r="AF104" s="298">
        <v>0.32672621688637804</v>
      </c>
      <c r="AG104" s="293" t="s">
        <v>28</v>
      </c>
      <c r="AH104" s="299">
        <v>1.326726216886378</v>
      </c>
      <c r="AI104" s="293">
        <f t="shared" ca="1" si="22"/>
        <v>0.87417</v>
      </c>
      <c r="AM104" s="293">
        <f t="shared" ca="1" si="23"/>
        <v>0.86362300000000003</v>
      </c>
      <c r="AO104" s="293">
        <f t="shared" ca="1" si="24"/>
        <v>0.87417</v>
      </c>
      <c r="AP104" s="293">
        <f t="shared" ca="1" si="25"/>
        <v>0.87417</v>
      </c>
    </row>
    <row r="105" spans="32:42" x14ac:dyDescent="0.25">
      <c r="AF105" s="298">
        <v>0.82603683920949655</v>
      </c>
      <c r="AG105" s="293" t="s">
        <v>106</v>
      </c>
      <c r="AH105" s="299">
        <v>1.8260368392094966</v>
      </c>
      <c r="AI105" s="293">
        <f t="shared" ca="1" si="22"/>
        <v>0.88700000000000001</v>
      </c>
      <c r="AM105" s="293">
        <f t="shared" ca="1" si="23"/>
        <v>0.86362300000000003</v>
      </c>
      <c r="AO105" s="293">
        <f t="shared" ca="1" si="24"/>
        <v>0.88700000000000001</v>
      </c>
      <c r="AP105" s="293">
        <f t="shared" ca="1" si="25"/>
        <v>0.88700000000000001</v>
      </c>
    </row>
    <row r="106" spans="32:42" x14ac:dyDescent="0.25">
      <c r="AF106" s="298">
        <v>0.42160603099651395</v>
      </c>
      <c r="AG106" s="293" t="s">
        <v>174</v>
      </c>
      <c r="AH106" s="299">
        <v>1.4216060309965139</v>
      </c>
      <c r="AI106" s="293">
        <f t="shared" ca="1" si="22"/>
        <v>0.91591999999999996</v>
      </c>
      <c r="AM106" s="293">
        <f t="shared" ca="1" si="23"/>
        <v>0.86362300000000003</v>
      </c>
      <c r="AO106" s="293">
        <f t="shared" ca="1" si="24"/>
        <v>0.91591999999999996</v>
      </c>
      <c r="AP106" s="293">
        <f t="shared" ca="1" si="25"/>
        <v>0.91591999999999996</v>
      </c>
    </row>
    <row r="107" spans="32:42" x14ac:dyDescent="0.25">
      <c r="AF107" s="298">
        <v>0.72089009369236701</v>
      </c>
      <c r="AG107" s="293" t="s">
        <v>221</v>
      </c>
      <c r="AH107" s="299">
        <v>1.720890093692367</v>
      </c>
      <c r="AI107" s="293">
        <f t="shared" ca="1" si="22"/>
        <v>0.89870000000000005</v>
      </c>
      <c r="AM107" s="293">
        <f t="shared" ca="1" si="23"/>
        <v>0.86362300000000003</v>
      </c>
      <c r="AO107" s="293">
        <f t="shared" ca="1" si="24"/>
        <v>0.89870000000000005</v>
      </c>
      <c r="AP107" s="293">
        <f t="shared" ca="1" si="25"/>
        <v>0.89870000000000005</v>
      </c>
    </row>
    <row r="108" spans="32:42" x14ac:dyDescent="0.25">
      <c r="AF108" s="298">
        <v>0.27937074041042154</v>
      </c>
      <c r="AG108" s="293" t="s">
        <v>71</v>
      </c>
      <c r="AH108" s="299">
        <v>1.2793707404104215</v>
      </c>
      <c r="AI108" s="293">
        <f t="shared" ca="1" si="22"/>
        <v>0.87407000000000001</v>
      </c>
      <c r="AM108" s="293">
        <f t="shared" ca="1" si="23"/>
        <v>0.86362300000000003</v>
      </c>
      <c r="AO108" s="293">
        <f t="shared" ca="1" si="24"/>
        <v>0.87407000000000001</v>
      </c>
      <c r="AP108" s="293">
        <f t="shared" ca="1" si="25"/>
        <v>0.87407000000000001</v>
      </c>
    </row>
    <row r="109" spans="32:42" x14ac:dyDescent="0.25">
      <c r="AF109" s="298">
        <v>0.83793506473513535</v>
      </c>
      <c r="AG109" s="293" t="s">
        <v>122</v>
      </c>
      <c r="AH109" s="299">
        <v>1.8379350647351353</v>
      </c>
      <c r="AI109" s="293">
        <f t="shared" ca="1" si="22"/>
        <v>0.90325</v>
      </c>
      <c r="AM109" s="293">
        <f t="shared" ca="1" si="23"/>
        <v>0.86362300000000003</v>
      </c>
      <c r="AO109" s="293">
        <f t="shared" ca="1" si="24"/>
        <v>0.90325</v>
      </c>
      <c r="AP109" s="293">
        <f t="shared" ca="1" si="25"/>
        <v>0.90325</v>
      </c>
    </row>
    <row r="110" spans="32:42" x14ac:dyDescent="0.25">
      <c r="AF110" s="298">
        <v>0.4242291006621477</v>
      </c>
      <c r="AG110" s="293" t="s">
        <v>154</v>
      </c>
      <c r="AH110" s="299">
        <v>1.4242291006621477</v>
      </c>
      <c r="AI110" s="293">
        <f t="shared" ca="1" si="22"/>
        <v>0.83779999999999999</v>
      </c>
      <c r="AM110" s="293">
        <f t="shared" ca="1" si="23"/>
        <v>0.86362300000000003</v>
      </c>
      <c r="AO110" s="293">
        <f t="shared" ca="1" si="24"/>
        <v>0.83779999999999999</v>
      </c>
      <c r="AP110" s="293">
        <f t="shared" ca="1" si="25"/>
        <v>0.83779999999999999</v>
      </c>
    </row>
    <row r="111" spans="32:42" x14ac:dyDescent="0.25">
      <c r="AF111" s="298">
        <v>0.22608384519950331</v>
      </c>
      <c r="AG111" s="293" t="s">
        <v>156</v>
      </c>
      <c r="AH111" s="299">
        <v>1.2260838451995033</v>
      </c>
      <c r="AI111" s="293">
        <f t="shared" ca="1" si="22"/>
        <v>0.85816999999999999</v>
      </c>
      <c r="AM111" s="293">
        <f t="shared" ca="1" si="23"/>
        <v>0.86362300000000003</v>
      </c>
      <c r="AO111" s="293">
        <f t="shared" ca="1" si="24"/>
        <v>0.85816999999999999</v>
      </c>
      <c r="AP111" s="293">
        <f t="shared" ca="1" si="25"/>
        <v>0.85816999999999999</v>
      </c>
    </row>
    <row r="112" spans="32:42" x14ac:dyDescent="0.25">
      <c r="AF112" s="298">
        <v>0.6422265262022786</v>
      </c>
      <c r="AG112" s="293" t="s">
        <v>164</v>
      </c>
      <c r="AH112" s="299">
        <v>1.6422265262022786</v>
      </c>
      <c r="AI112" s="293">
        <f t="shared" ca="1" si="22"/>
        <v>0.84316000000000002</v>
      </c>
      <c r="AM112" s="293">
        <f t="shared" ca="1" si="23"/>
        <v>0.86362300000000003</v>
      </c>
      <c r="AO112" s="293">
        <f t="shared" ca="1" si="24"/>
        <v>0.84316000000000002</v>
      </c>
      <c r="AP112" s="293">
        <f t="shared" ca="1" si="25"/>
        <v>0.84316000000000002</v>
      </c>
    </row>
    <row r="113" spans="32:42" x14ac:dyDescent="0.25">
      <c r="AF113" s="298">
        <v>0.20924101380105764</v>
      </c>
      <c r="AG113" s="293" t="s">
        <v>32</v>
      </c>
      <c r="AH113" s="299">
        <v>1.2092410138010576</v>
      </c>
      <c r="AI113" s="293">
        <f t="shared" ca="1" si="22"/>
        <v>0.80369999999999997</v>
      </c>
      <c r="AM113" s="293">
        <f t="shared" ca="1" si="23"/>
        <v>0.86362300000000003</v>
      </c>
      <c r="AO113" s="293">
        <f t="shared" ca="1" si="24"/>
        <v>0.80369999999999997</v>
      </c>
      <c r="AP113" s="293">
        <f t="shared" ca="1" si="25"/>
        <v>0.80369999999999997</v>
      </c>
    </row>
    <row r="114" spans="32:42" x14ac:dyDescent="0.25">
      <c r="AF114" s="298">
        <v>0.22003246410224309</v>
      </c>
      <c r="AG114" s="293" t="s">
        <v>73</v>
      </c>
      <c r="AH114" s="299">
        <v>1.2200324641022431</v>
      </c>
      <c r="AI114" s="293">
        <f t="shared" ca="1" si="22"/>
        <v>0.87119999999999997</v>
      </c>
      <c r="AM114" s="293">
        <f t="shared" ca="1" si="23"/>
        <v>0.86362300000000003</v>
      </c>
      <c r="AO114" s="293">
        <f t="shared" ca="1" si="24"/>
        <v>0.87119999999999997</v>
      </c>
      <c r="AP114" s="293">
        <f t="shared" ca="1" si="25"/>
        <v>0.87119999999999997</v>
      </c>
    </row>
    <row r="115" spans="32:42" x14ac:dyDescent="0.25">
      <c r="AF115" s="298">
        <v>0.37404515904056468</v>
      </c>
      <c r="AG115" s="293" t="s">
        <v>140</v>
      </c>
      <c r="AH115" s="299">
        <v>1.3740451590405647</v>
      </c>
      <c r="AI115" s="293">
        <f t="shared" ca="1" si="22"/>
        <v>0.82528000000000001</v>
      </c>
      <c r="AM115" s="293">
        <f t="shared" ca="1" si="23"/>
        <v>0.86362300000000003</v>
      </c>
      <c r="AO115" s="293">
        <f t="shared" ca="1" si="24"/>
        <v>0.82528000000000001</v>
      </c>
      <c r="AP115" s="293">
        <f t="shared" ca="1" si="25"/>
        <v>0.82528000000000001</v>
      </c>
    </row>
    <row r="116" spans="32:42" x14ac:dyDescent="0.25">
      <c r="AF116" s="298">
        <v>0.279384765042614</v>
      </c>
      <c r="AG116" s="293" t="s">
        <v>144</v>
      </c>
      <c r="AH116" s="299">
        <v>1.279384765042614</v>
      </c>
      <c r="AI116" s="293">
        <f t="shared" ca="1" si="22"/>
        <v>0.90137999999999996</v>
      </c>
      <c r="AM116" s="293">
        <f t="shared" ca="1" si="23"/>
        <v>0.86362300000000003</v>
      </c>
      <c r="AO116" s="293">
        <f t="shared" ca="1" si="24"/>
        <v>0.90137999999999996</v>
      </c>
      <c r="AP116" s="293">
        <f t="shared" ca="1" si="25"/>
        <v>0.90137999999999996</v>
      </c>
    </row>
    <row r="117" spans="32:42" x14ac:dyDescent="0.25">
      <c r="AF117" s="298">
        <v>0.98650989719254123</v>
      </c>
      <c r="AG117" s="293" t="s">
        <v>24</v>
      </c>
      <c r="AH117" s="299">
        <v>1.9865098971925412</v>
      </c>
      <c r="AI117" s="293">
        <f t="shared" ca="1" si="22"/>
        <v>0.85531000000000001</v>
      </c>
      <c r="AM117" s="293">
        <f t="shared" ca="1" si="23"/>
        <v>0.86362300000000003</v>
      </c>
      <c r="AO117" s="293">
        <f t="shared" ca="1" si="24"/>
        <v>0.85531000000000001</v>
      </c>
      <c r="AP117" s="293">
        <f t="shared" ca="1" si="25"/>
        <v>0.85531000000000001</v>
      </c>
    </row>
    <row r="118" spans="32:42" x14ac:dyDescent="0.25">
      <c r="AF118" s="298">
        <v>0.17994019042116793</v>
      </c>
      <c r="AG118" s="293" t="s">
        <v>36</v>
      </c>
      <c r="AH118" s="299">
        <v>1.1799401904211679</v>
      </c>
      <c r="AI118" s="293">
        <f t="shared" ca="1" si="22"/>
        <v>0.89100999999999997</v>
      </c>
      <c r="AM118" s="293">
        <f t="shared" ca="1" si="23"/>
        <v>0.86362300000000003</v>
      </c>
      <c r="AO118" s="293">
        <f t="shared" ca="1" si="24"/>
        <v>0.89100999999999997</v>
      </c>
      <c r="AP118" s="293">
        <f t="shared" ca="1" si="25"/>
        <v>0.89100999999999997</v>
      </c>
    </row>
    <row r="119" spans="32:42" x14ac:dyDescent="0.25">
      <c r="AF119" s="298">
        <v>0.21001492859222082</v>
      </c>
      <c r="AG119" s="293" t="s">
        <v>63</v>
      </c>
      <c r="AH119" s="299">
        <v>1.2100149285922208</v>
      </c>
      <c r="AI119" s="293">
        <f t="shared" ca="1" si="22"/>
        <v>0.82403000000000004</v>
      </c>
      <c r="AM119" s="293">
        <f t="shared" ca="1" si="23"/>
        <v>0.86362300000000003</v>
      </c>
      <c r="AO119" s="293">
        <f t="shared" ca="1" si="24"/>
        <v>0.82403000000000004</v>
      </c>
      <c r="AP119" s="293">
        <f t="shared" ca="1" si="25"/>
        <v>0.82403000000000004</v>
      </c>
    </row>
    <row r="120" spans="32:42" x14ac:dyDescent="0.25">
      <c r="AF120" s="298">
        <v>0.63913488568605925</v>
      </c>
      <c r="AG120" s="293" t="s">
        <v>59</v>
      </c>
      <c r="AH120" s="299">
        <v>1.6391348856860593</v>
      </c>
      <c r="AI120" s="293">
        <f t="shared" ca="1" si="22"/>
        <v>0.90376999999999996</v>
      </c>
      <c r="AM120" s="293">
        <f t="shared" ca="1" si="23"/>
        <v>0.86362300000000003</v>
      </c>
      <c r="AO120" s="293">
        <f t="shared" ca="1" si="24"/>
        <v>0.90376999999999996</v>
      </c>
      <c r="AP120" s="293">
        <f t="shared" ca="1" si="25"/>
        <v>0.90376999999999996</v>
      </c>
    </row>
    <row r="121" spans="32:42" x14ac:dyDescent="0.25">
      <c r="AF121" s="298">
        <v>0.94849878280176947</v>
      </c>
      <c r="AG121" s="293" t="s">
        <v>86</v>
      </c>
      <c r="AH121" s="299">
        <v>1.9484987828017695</v>
      </c>
      <c r="AI121" s="293">
        <f t="shared" ca="1" si="22"/>
        <v>0.90361000000000002</v>
      </c>
      <c r="AM121" s="293">
        <f t="shared" ca="1" si="23"/>
        <v>0.86362300000000003</v>
      </c>
      <c r="AO121" s="293">
        <f t="shared" ca="1" si="24"/>
        <v>0.90361000000000002</v>
      </c>
      <c r="AP121" s="293">
        <f t="shared" ca="1" si="25"/>
        <v>0.90361000000000002</v>
      </c>
    </row>
    <row r="122" spans="32:42" x14ac:dyDescent="0.25">
      <c r="AF122" s="298">
        <v>0.78049918789983108</v>
      </c>
      <c r="AG122" s="293" t="s">
        <v>116</v>
      </c>
      <c r="AH122" s="299">
        <v>1.7804991878998311</v>
      </c>
      <c r="AI122" s="293">
        <f t="shared" ca="1" si="22"/>
        <v>0.84787999999999997</v>
      </c>
      <c r="AM122" s="293">
        <f t="shared" ca="1" si="23"/>
        <v>0.86362300000000003</v>
      </c>
      <c r="AO122" s="293">
        <f t="shared" ca="1" si="24"/>
        <v>0.84787999999999997</v>
      </c>
      <c r="AP122" s="293">
        <f t="shared" ca="1" si="25"/>
        <v>0.84787999999999997</v>
      </c>
    </row>
    <row r="123" spans="32:42" x14ac:dyDescent="0.25">
      <c r="AF123" s="298">
        <v>0.31884509456764132</v>
      </c>
      <c r="AG123" s="293" t="s">
        <v>118</v>
      </c>
      <c r="AH123" s="299">
        <v>1.3188450945676413</v>
      </c>
      <c r="AI123" s="293">
        <f t="shared" ca="1" si="22"/>
        <v>0.87031000000000003</v>
      </c>
      <c r="AM123" s="293">
        <f t="shared" ca="1" si="23"/>
        <v>0.86362300000000003</v>
      </c>
      <c r="AO123" s="293">
        <f t="shared" ca="1" si="24"/>
        <v>0.87031000000000003</v>
      </c>
      <c r="AP123" s="293">
        <f t="shared" ca="1" si="25"/>
        <v>0.87031000000000003</v>
      </c>
    </row>
    <row r="124" spans="32:42" x14ac:dyDescent="0.25">
      <c r="AF124" s="298">
        <v>0.67097311413751903</v>
      </c>
      <c r="AG124" s="293" t="s">
        <v>120</v>
      </c>
      <c r="AH124" s="299">
        <v>1.670973114137519</v>
      </c>
      <c r="AI124" s="293">
        <f t="shared" ca="1" si="22"/>
        <v>0.86299000000000003</v>
      </c>
      <c r="AM124" s="293">
        <f t="shared" ca="1" si="23"/>
        <v>0.86362300000000003</v>
      </c>
      <c r="AO124" s="293">
        <f t="shared" ca="1" si="24"/>
        <v>0.86299000000000003</v>
      </c>
      <c r="AP124" s="293">
        <f t="shared" ca="1" si="25"/>
        <v>0.86299000000000003</v>
      </c>
    </row>
    <row r="125" spans="32:42" x14ac:dyDescent="0.25">
      <c r="AF125" s="298">
        <v>0.35430016182202828</v>
      </c>
      <c r="AG125" s="293" t="s">
        <v>130</v>
      </c>
      <c r="AH125" s="299">
        <v>1.3543001618220283</v>
      </c>
      <c r="AI125" s="293">
        <f t="shared" ca="1" si="22"/>
        <v>0.86085</v>
      </c>
      <c r="AM125" s="293">
        <f t="shared" ca="1" si="23"/>
        <v>0.86362300000000003</v>
      </c>
      <c r="AO125" s="293">
        <f t="shared" ca="1" si="24"/>
        <v>0.86085</v>
      </c>
      <c r="AP125" s="293">
        <f t="shared" ca="1" si="25"/>
        <v>0.86085</v>
      </c>
    </row>
    <row r="126" spans="32:42" x14ac:dyDescent="0.25">
      <c r="AF126" s="298">
        <v>0.47295100577798177</v>
      </c>
      <c r="AG126" s="293" t="s">
        <v>179</v>
      </c>
      <c r="AH126" s="299">
        <v>1.4729510057779818</v>
      </c>
      <c r="AI126" s="293">
        <f t="shared" ca="1" si="22"/>
        <v>0.84482000000000002</v>
      </c>
      <c r="AM126" s="293">
        <f t="shared" ca="1" si="23"/>
        <v>0.86362300000000003</v>
      </c>
      <c r="AO126" s="293">
        <f t="shared" ca="1" si="24"/>
        <v>0.84482000000000002</v>
      </c>
      <c r="AP126" s="293">
        <f t="shared" ca="1" si="25"/>
        <v>0.84482000000000002</v>
      </c>
    </row>
    <row r="127" spans="32:42" x14ac:dyDescent="0.25">
      <c r="AF127" s="298">
        <v>0.81070558255339042</v>
      </c>
      <c r="AG127" s="293" t="s">
        <v>180</v>
      </c>
      <c r="AH127" s="299">
        <v>1.8107055825533904</v>
      </c>
      <c r="AI127" s="293">
        <f t="shared" ca="1" si="22"/>
        <v>0.89453000000000005</v>
      </c>
      <c r="AM127" s="293">
        <f t="shared" ca="1" si="23"/>
        <v>0.86362300000000003</v>
      </c>
      <c r="AO127" s="293">
        <f t="shared" ca="1" si="24"/>
        <v>0.89453000000000005</v>
      </c>
      <c r="AP127" s="293">
        <f t="shared" ca="1" si="25"/>
        <v>0.89453000000000005</v>
      </c>
    </row>
    <row r="128" spans="32:42" x14ac:dyDescent="0.25">
      <c r="AF128" s="298">
        <v>0.72454099042736253</v>
      </c>
      <c r="AG128" s="293" t="s">
        <v>211</v>
      </c>
      <c r="AH128" s="299">
        <v>1.7245409904273625</v>
      </c>
      <c r="AI128" s="293">
        <f t="shared" ca="1" si="22"/>
        <v>0.87438000000000005</v>
      </c>
      <c r="AM128" s="293">
        <f t="shared" ca="1" si="23"/>
        <v>0.86362300000000003</v>
      </c>
      <c r="AO128" s="293">
        <f t="shared" ca="1" si="24"/>
        <v>0.87438000000000005</v>
      </c>
      <c r="AP128" s="293">
        <f t="shared" ca="1" si="25"/>
        <v>0.87438000000000005</v>
      </c>
    </row>
    <row r="129" spans="32:42" x14ac:dyDescent="0.25">
      <c r="AF129" s="298">
        <v>0.70096195535335082</v>
      </c>
      <c r="AG129" s="293" t="s">
        <v>213</v>
      </c>
      <c r="AH129" s="299">
        <v>1.7009619553533508</v>
      </c>
      <c r="AI129" s="293">
        <f t="shared" ca="1" si="22"/>
        <v>0.86229999999999996</v>
      </c>
      <c r="AM129" s="293">
        <f t="shared" ca="1" si="23"/>
        <v>0.86362300000000003</v>
      </c>
      <c r="AO129" s="293">
        <f t="shared" ca="1" si="24"/>
        <v>0.86229999999999996</v>
      </c>
      <c r="AP129" s="293">
        <f t="shared" ca="1" si="25"/>
        <v>0.86229999999999996</v>
      </c>
    </row>
    <row r="130" spans="32:42" x14ac:dyDescent="0.25">
      <c r="AF130" s="298"/>
      <c r="AG130" s="293" t="s">
        <v>796</v>
      </c>
      <c r="AH130" s="299"/>
      <c r="AM130" s="303"/>
    </row>
    <row r="131" spans="32:42" x14ac:dyDescent="0.25">
      <c r="AG131" s="293" t="s">
        <v>797</v>
      </c>
      <c r="AH131" s="299">
        <f ca="1">AH$6-(3+COUNT(AJ$133:AJ$145))/20</f>
        <v>3.55</v>
      </c>
      <c r="AL131" s="303">
        <f ca="1">IF(OR(ISERROR($W$14),$Y$16="N/A"),NA(),VLOOKUP(W$10,INDIRECT($W$16&amp;"!$E$12:$I$154"),$X$16,FALSE))</f>
        <v>0.86973</v>
      </c>
      <c r="AM131" s="303"/>
    </row>
    <row r="132" spans="32:42" x14ac:dyDescent="0.25">
      <c r="AG132" s="293" t="s">
        <v>798</v>
      </c>
      <c r="AH132" s="299">
        <f ca="1">AH$6+(3+COUNT(AJ$133:AJ$145))/20</f>
        <v>4.45</v>
      </c>
      <c r="AL132" s="303">
        <f t="shared" ref="AL132:AL145" ca="1" si="26">IF(OR(ISERROR($W$14),$Y$16="N/A"),NA(),VLOOKUP(W$10,INDIRECT($W$16&amp;"!$E$12:$I$154"),$X$16,FALSE))</f>
        <v>0.86973</v>
      </c>
      <c r="AM132" s="303"/>
    </row>
    <row r="133" spans="32:42" x14ac:dyDescent="0.25">
      <c r="AG133" s="293" t="str">
        <f t="shared" ref="AG133:AG141" si="27">Y44</f>
        <v>RCF</v>
      </c>
      <c r="AH133" s="299">
        <f>AH$6</f>
        <v>4</v>
      </c>
      <c r="AJ133" s="293">
        <f t="shared" ref="AJ133:AJ145" ca="1" si="28">IF(ISNA($W$14),NA(),VLOOKUP($AG133,$AG$9:$AI$129,3,FALSE))</f>
        <v>0.90066999999999997</v>
      </c>
      <c r="AL133" s="303">
        <f t="shared" ca="1" si="26"/>
        <v>0.86973</v>
      </c>
      <c r="AM133" s="303"/>
    </row>
    <row r="134" spans="32:42" x14ac:dyDescent="0.25">
      <c r="AG134" s="293" t="str">
        <f t="shared" si="27"/>
        <v>RAE</v>
      </c>
      <c r="AH134" s="299">
        <f>AH$6+0.1</f>
        <v>4.0999999999999996</v>
      </c>
      <c r="AJ134" s="293">
        <f t="shared" ca="1" si="28"/>
        <v>0.86124999999999996</v>
      </c>
      <c r="AL134" s="303">
        <f t="shared" ca="1" si="26"/>
        <v>0.86973</v>
      </c>
      <c r="AM134" s="303"/>
    </row>
    <row r="135" spans="32:42" x14ac:dyDescent="0.25">
      <c r="AG135" s="293" t="str">
        <f t="shared" si="27"/>
        <v>RWY</v>
      </c>
      <c r="AH135" s="299">
        <f>AH$6-0.1</f>
        <v>3.9</v>
      </c>
      <c r="AJ135" s="293">
        <f t="shared" ca="1" si="28"/>
        <v>0.88256999999999997</v>
      </c>
      <c r="AL135" s="303">
        <f t="shared" ca="1" si="26"/>
        <v>0.86973</v>
      </c>
      <c r="AM135" s="303"/>
    </row>
    <row r="136" spans="32:42" x14ac:dyDescent="0.25">
      <c r="AG136" s="293" t="str">
        <f t="shared" si="27"/>
        <v>RCD</v>
      </c>
      <c r="AH136" s="299">
        <f>AH$6+0.2</f>
        <v>4.2</v>
      </c>
      <c r="AJ136" s="293">
        <f t="shared" ca="1" si="28"/>
        <v>0.88131000000000004</v>
      </c>
      <c r="AL136" s="303">
        <f t="shared" ca="1" si="26"/>
        <v>0.86973</v>
      </c>
      <c r="AM136" s="303"/>
    </row>
    <row r="137" spans="32:42" x14ac:dyDescent="0.25">
      <c r="AG137" s="293" t="str">
        <f t="shared" si="27"/>
        <v>RR8</v>
      </c>
      <c r="AH137" s="299">
        <f>AH$6-0.2</f>
        <v>3.8</v>
      </c>
      <c r="AJ137" s="293">
        <f t="shared" ca="1" si="28"/>
        <v>0.85511999999999999</v>
      </c>
      <c r="AL137" s="303">
        <f t="shared" ca="1" si="26"/>
        <v>0.86973</v>
      </c>
      <c r="AM137" s="303"/>
    </row>
    <row r="138" spans="32:42" x14ac:dyDescent="0.25">
      <c r="AG138" s="293" t="str">
        <f t="shared" si="27"/>
        <v>RXF</v>
      </c>
      <c r="AH138" s="299">
        <f>AH$6+0.3</f>
        <v>4.3</v>
      </c>
      <c r="AJ138" s="293">
        <f t="shared" ca="1" si="28"/>
        <v>0.89176</v>
      </c>
      <c r="AL138" s="303">
        <f t="shared" ca="1" si="26"/>
        <v>0.86973</v>
      </c>
      <c r="AM138" s="303"/>
    </row>
    <row r="139" spans="32:42" x14ac:dyDescent="0.25">
      <c r="AG139" s="293" t="str">
        <f t="shared" si="27"/>
        <v/>
      </c>
      <c r="AH139" s="299">
        <f>AH$6-0.3</f>
        <v>3.7</v>
      </c>
      <c r="AJ139" s="293" t="e">
        <f t="shared" si="28"/>
        <v>#N/A</v>
      </c>
      <c r="AL139" s="303">
        <f t="shared" ca="1" si="26"/>
        <v>0.86973</v>
      </c>
      <c r="AM139" s="303"/>
    </row>
    <row r="140" spans="32:42" x14ac:dyDescent="0.25">
      <c r="AG140" s="293" t="str">
        <f t="shared" si="27"/>
        <v/>
      </c>
      <c r="AH140" s="299">
        <f>AH$6+0.4</f>
        <v>4.4000000000000004</v>
      </c>
      <c r="AJ140" s="293" t="e">
        <f t="shared" si="28"/>
        <v>#N/A</v>
      </c>
      <c r="AL140" s="303">
        <f t="shared" ca="1" si="26"/>
        <v>0.86973</v>
      </c>
      <c r="AM140" s="303"/>
    </row>
    <row r="141" spans="32:42" x14ac:dyDescent="0.25">
      <c r="AG141" s="293" t="str">
        <f t="shared" si="27"/>
        <v/>
      </c>
      <c r="AH141" s="299">
        <f>AH$6-0.4</f>
        <v>3.6</v>
      </c>
      <c r="AJ141" s="293" t="e">
        <f t="shared" si="28"/>
        <v>#N/A</v>
      </c>
      <c r="AL141" s="303">
        <f t="shared" ca="1" si="26"/>
        <v>0.86973</v>
      </c>
      <c r="AM141" s="303"/>
    </row>
    <row r="142" spans="32:42" x14ac:dyDescent="0.25">
      <c r="AG142" s="293" t="str">
        <f t="shared" ref="AG142:AG145" si="29">Y53</f>
        <v/>
      </c>
      <c r="AH142" s="299">
        <f>AH$6+0.5</f>
        <v>4.5</v>
      </c>
      <c r="AJ142" s="293" t="e">
        <f t="shared" si="28"/>
        <v>#N/A</v>
      </c>
      <c r="AL142" s="303">
        <f t="shared" ca="1" si="26"/>
        <v>0.86973</v>
      </c>
      <c r="AM142" s="303"/>
    </row>
    <row r="143" spans="32:42" x14ac:dyDescent="0.25">
      <c r="AG143" s="293" t="str">
        <f t="shared" si="29"/>
        <v/>
      </c>
      <c r="AH143" s="299">
        <f>AH$6-0.5</f>
        <v>3.5</v>
      </c>
      <c r="AJ143" s="293" t="e">
        <f t="shared" si="28"/>
        <v>#N/A</v>
      </c>
      <c r="AL143" s="303">
        <f t="shared" ca="1" si="26"/>
        <v>0.86973</v>
      </c>
      <c r="AM143" s="303"/>
    </row>
    <row r="144" spans="32:42" x14ac:dyDescent="0.25">
      <c r="AG144" s="293" t="str">
        <f t="shared" si="29"/>
        <v/>
      </c>
      <c r="AH144" s="299">
        <f>AH$6+0.6</f>
        <v>4.5999999999999996</v>
      </c>
      <c r="AJ144" s="293" t="e">
        <f t="shared" si="28"/>
        <v>#N/A</v>
      </c>
      <c r="AL144" s="303">
        <f t="shared" ca="1" si="26"/>
        <v>0.86973</v>
      </c>
      <c r="AM144" s="303"/>
    </row>
    <row r="145" spans="33:39" x14ac:dyDescent="0.25">
      <c r="AG145" s="293" t="str">
        <f t="shared" si="29"/>
        <v/>
      </c>
      <c r="AH145" s="299">
        <f>AH$6-0.6</f>
        <v>3.4</v>
      </c>
      <c r="AJ145" s="293" t="e">
        <f t="shared" si="28"/>
        <v>#N/A</v>
      </c>
      <c r="AL145" s="303">
        <f t="shared" ca="1" si="26"/>
        <v>0.86973</v>
      </c>
      <c r="AM145" s="303"/>
    </row>
    <row r="146" spans="33:39" x14ac:dyDescent="0.25">
      <c r="AG146" s="297" t="str">
        <f>V10</f>
        <v>RCF</v>
      </c>
      <c r="AH146" s="304">
        <f>VLOOKUP(AG$146,View_Indicators!$AG$133:$AI$145,2,FALSE)</f>
        <v>4</v>
      </c>
      <c r="AI146" s="297"/>
      <c r="AJ146" s="297"/>
      <c r="AK146" s="293">
        <f ca="1">IF(ISNA($W$14),NA(),VLOOKUP($AG146,$AG$10:$AI$129,3,FALSE))</f>
        <v>0.90066999999999997</v>
      </c>
      <c r="AL146" s="303"/>
      <c r="AM146" s="297"/>
    </row>
  </sheetData>
  <mergeCells count="7">
    <mergeCell ref="W11:Y11"/>
    <mergeCell ref="C14:E14"/>
    <mergeCell ref="B59:G59"/>
    <mergeCell ref="C16:E16"/>
    <mergeCell ref="G14:H14"/>
    <mergeCell ref="G13:H13"/>
    <mergeCell ref="C9:E9"/>
  </mergeCells>
  <conditionalFormatting sqref="B21:B35">
    <cfRule type="cellIs" dxfId="12" priority="6" operator="equal">
      <formula>$X$18</formula>
    </cfRule>
  </conditionalFormatting>
  <conditionalFormatting sqref="B44:B57">
    <cfRule type="cellIs" dxfId="11" priority="1" operator="equal">
      <formula>$F$9</formula>
    </cfRule>
  </conditionalFormatting>
  <conditionalFormatting sqref="B44:C57">
    <cfRule type="cellIs" dxfId="10" priority="2" operator="equal">
      <formula>$C$9</formula>
    </cfRule>
  </conditionalFormatting>
  <conditionalFormatting sqref="C21:C27">
    <cfRule type="cellIs" dxfId="9" priority="4" operator="equal">
      <formula>$W$18</formula>
    </cfRule>
  </conditionalFormatting>
  <conditionalFormatting sqref="C21:C35">
    <cfRule type="cellIs" dxfId="8" priority="8" operator="equal">
      <formula>$Y$18</formula>
    </cfRule>
  </conditionalFormatting>
  <conditionalFormatting sqref="X21">
    <cfRule type="cellIs" dxfId="7" priority="3" operator="equal">
      <formula>$W$14</formula>
    </cfRule>
  </conditionalFormatting>
  <hyperlinks>
    <hyperlink ref="D3" r:id="rId1" xr:uid="{FB7A7442-51A9-4CFC-B906-8F438E33580F}"/>
  </hyperlinks>
  <pageMargins left="0.7" right="0.7" top="0.75" bottom="0.75" header="0.3" footer="0.3"/>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160C1223-45CB-4778-9B1E-0E713429EF6D}">
          <x14:formula1>
            <xm:f>Lists!$A$3:$A$122</xm:f>
          </x14:formula1>
          <xm:sqref>C9:E9</xm:sqref>
        </x14:dataValidation>
        <x14:dataValidation type="list" allowBlank="1" showInputMessage="1" showErrorMessage="1" xr:uid="{88BDDED8-DF73-439E-9745-49510893BC59}">
          <x14:formula1>
            <xm:f>Lists!$A$152:$A$158</xm:f>
          </x14:formula1>
          <xm:sqref>C14:E14</xm:sqref>
        </x14:dataValidation>
        <x14:dataValidation type="list" allowBlank="1" showInputMessage="1" showErrorMessage="1" xr:uid="{00616A51-9057-4E3D-84EC-F52023B5D783}">
          <x14:formula1>
            <xm:f>Lists!$A$163:$A$164</xm:f>
          </x14:formula1>
          <xm:sqref>C16:E16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1C613-A141-4029-89A1-58BEBA7376AA}">
  <sheetPr>
    <pageSetUpPr fitToPage="1"/>
  </sheetPr>
  <dimension ref="B1:K92"/>
  <sheetViews>
    <sheetView showGridLines="0" zoomScaleNormal="100" zoomScaleSheetLayoutView="160" workbookViewId="0">
      <selection activeCell="C9" sqref="C9:E9"/>
    </sheetView>
  </sheetViews>
  <sheetFormatPr defaultRowHeight="15" x14ac:dyDescent="0.25"/>
  <cols>
    <col min="1" max="1" width="8.7109375" customWidth="1"/>
    <col min="2" max="2" width="8.7109375" style="4" customWidth="1"/>
    <col min="3" max="3" width="42.7109375" style="4" customWidth="1"/>
    <col min="4" max="6" width="20.7109375" style="4" customWidth="1"/>
    <col min="7" max="7" width="8.7109375" style="4" customWidth="1"/>
    <col min="8" max="8" width="8.7109375" style="6" customWidth="1"/>
    <col min="9" max="9" width="8.7109375" customWidth="1"/>
    <col min="10" max="10" width="14.85546875" style="4" bestFit="1" customWidth="1"/>
    <col min="11" max="12" width="8.7109375" customWidth="1"/>
    <col min="13" max="14" width="9.28515625" customWidth="1"/>
  </cols>
  <sheetData>
    <row r="1" spans="2:11" s="17" customFormat="1" ht="12.75" x14ac:dyDescent="0.25">
      <c r="C1" s="18"/>
      <c r="D1" s="18"/>
      <c r="E1" s="18"/>
    </row>
    <row r="2" spans="2:11" s="17" customFormat="1" ht="15" customHeight="1" x14ac:dyDescent="0.2">
      <c r="C2" s="24"/>
      <c r="D2" s="26" t="s">
        <v>281</v>
      </c>
      <c r="E2" s="13"/>
      <c r="F2" s="19"/>
    </row>
    <row r="3" spans="2:11" s="17" customFormat="1" ht="15" customHeight="1" x14ac:dyDescent="0.2">
      <c r="C3" s="24"/>
      <c r="D3" s="26" t="s">
        <v>280</v>
      </c>
      <c r="E3" s="13"/>
      <c r="F3" s="19"/>
    </row>
    <row r="4" spans="2:11" s="17" customFormat="1" ht="15" customHeight="1" x14ac:dyDescent="0.2">
      <c r="C4" s="25"/>
      <c r="D4" s="30" t="s">
        <v>279</v>
      </c>
      <c r="E4" s="30"/>
      <c r="F4" s="30" t="s">
        <v>279</v>
      </c>
      <c r="G4" s="30" t="s">
        <v>279</v>
      </c>
    </row>
    <row r="5" spans="2:11" s="17" customFormat="1" ht="12.75" x14ac:dyDescent="0.25">
      <c r="C5" s="15"/>
      <c r="D5" s="15"/>
      <c r="E5" s="15"/>
    </row>
    <row r="6" spans="2:11" s="17" customFormat="1" ht="12.75" x14ac:dyDescent="0.25">
      <c r="C6" s="15"/>
      <c r="D6" s="15"/>
      <c r="E6" s="15"/>
    </row>
    <row r="7" spans="2:11" s="17" customFormat="1" ht="12.75" x14ac:dyDescent="0.25">
      <c r="C7" s="15"/>
      <c r="D7" s="15"/>
      <c r="E7" s="15"/>
    </row>
    <row r="8" spans="2:11" x14ac:dyDescent="0.25">
      <c r="B8" s="8"/>
      <c r="C8" s="3" t="s">
        <v>574</v>
      </c>
      <c r="D8" s="3"/>
      <c r="E8" s="3"/>
      <c r="F8" s="7"/>
      <c r="G8" s="1"/>
      <c r="H8"/>
    </row>
    <row r="9" spans="2:11" x14ac:dyDescent="0.25">
      <c r="B9" s="8"/>
      <c r="C9" s="382" t="s">
        <v>15</v>
      </c>
      <c r="D9" s="382"/>
      <c r="E9" s="382"/>
      <c r="F9" s="7"/>
      <c r="G9" s="1"/>
      <c r="H9"/>
    </row>
    <row r="10" spans="2:11" ht="15.75" customHeight="1" thickBot="1" x14ac:dyDescent="0.3">
      <c r="B10" s="3"/>
      <c r="C10" s="3"/>
      <c r="D10" s="3"/>
      <c r="E10" s="3"/>
      <c r="F10" s="3"/>
      <c r="G10" s="7"/>
      <c r="H10" s="7"/>
      <c r="I10" s="1"/>
    </row>
    <row r="11" spans="2:11" x14ac:dyDescent="0.25">
      <c r="B11" s="201"/>
      <c r="C11" s="200" t="str">
        <f>DataPatientCharacteristics!AI2</f>
        <v>This selected NHS organisation is within the West Yorkshire and Harrogate Cancer Alliance</v>
      </c>
      <c r="D11" s="200"/>
      <c r="E11" s="200"/>
      <c r="F11" s="200"/>
      <c r="G11" s="199"/>
      <c r="H11" s="7"/>
      <c r="I11" s="1"/>
      <c r="J11" s="383"/>
      <c r="K11" s="383"/>
    </row>
    <row r="12" spans="2:11" x14ac:dyDescent="0.25">
      <c r="B12" s="185"/>
      <c r="C12" s="3"/>
      <c r="D12" s="3"/>
      <c r="E12" s="3"/>
      <c r="F12" s="3"/>
      <c r="G12" s="168"/>
      <c r="H12" s="7"/>
      <c r="I12" s="1"/>
      <c r="J12" s="154"/>
      <c r="K12" s="154"/>
    </row>
    <row r="13" spans="2:11" x14ac:dyDescent="0.25">
      <c r="B13" s="185" t="str">
        <f>"Table 1:"</f>
        <v>Table 1:</v>
      </c>
      <c r="C13" s="3" t="str">
        <f>"Characteristics of people diagnosed with primary breast cancer in England and Wales between Jan 2019 and Dec 2021"</f>
        <v>Characteristics of people diagnosed with primary breast cancer in England and Wales between Jan 2019 and Dec 2021</v>
      </c>
      <c r="D13" s="3"/>
      <c r="E13" s="3"/>
      <c r="F13" s="3"/>
      <c r="G13" s="168"/>
      <c r="H13" s="7"/>
      <c r="I13" s="1"/>
      <c r="J13" s="154"/>
      <c r="K13" s="154"/>
    </row>
    <row r="14" spans="2:11" ht="18.75" x14ac:dyDescent="0.25">
      <c r="B14" s="185"/>
      <c r="C14" s="198" t="s">
        <v>573</v>
      </c>
      <c r="D14" s="197"/>
      <c r="E14" s="197"/>
      <c r="F14" s="197"/>
      <c r="G14" s="168"/>
      <c r="H14" s="7"/>
      <c r="I14" s="1"/>
      <c r="J14" s="154"/>
      <c r="K14" s="154"/>
    </row>
    <row r="15" spans="2:11" ht="30" customHeight="1" x14ac:dyDescent="0.25">
      <c r="B15" s="185"/>
      <c r="C15" s="386" t="s">
        <v>744</v>
      </c>
      <c r="D15" s="386"/>
      <c r="E15" s="386"/>
      <c r="F15" s="386"/>
      <c r="G15" s="168"/>
      <c r="H15" s="7"/>
      <c r="I15" s="1"/>
      <c r="J15" s="154"/>
      <c r="K15" s="154"/>
    </row>
    <row r="16" spans="2:11" x14ac:dyDescent="0.25">
      <c r="B16" s="185"/>
      <c r="C16" s="3"/>
      <c r="D16" s="3"/>
      <c r="E16" s="3"/>
      <c r="F16" s="3"/>
      <c r="G16" s="168"/>
      <c r="H16" s="7"/>
      <c r="I16" s="1"/>
    </row>
    <row r="17" spans="2:9" x14ac:dyDescent="0.25">
      <c r="B17" s="185"/>
      <c r="C17" s="384" t="s">
        <v>572</v>
      </c>
      <c r="D17" s="196" t="s">
        <v>894</v>
      </c>
      <c r="E17" s="196" t="s">
        <v>571</v>
      </c>
      <c r="F17" s="195" t="s">
        <v>893</v>
      </c>
      <c r="G17" s="168"/>
      <c r="H17" s="7"/>
      <c r="I17" s="1"/>
    </row>
    <row r="18" spans="2:9" ht="30" x14ac:dyDescent="0.25">
      <c r="B18" s="185"/>
      <c r="C18" s="385"/>
      <c r="D18" s="194" t="s">
        <v>570</v>
      </c>
      <c r="E18" s="194" t="s">
        <v>570</v>
      </c>
      <c r="F18" s="193" t="s">
        <v>570</v>
      </c>
      <c r="G18" s="168"/>
      <c r="H18" s="7"/>
      <c r="I18" s="1"/>
    </row>
    <row r="19" spans="2:9" x14ac:dyDescent="0.25">
      <c r="B19" s="185"/>
      <c r="C19" s="192" t="str">
        <f>DataPatientCharacteristics!AI3</f>
        <v>YEAR OF DIAGNOSIS</v>
      </c>
      <c r="D19" s="142"/>
      <c r="E19" s="142"/>
      <c r="F19" s="141"/>
      <c r="G19" s="168"/>
      <c r="H19" s="7"/>
      <c r="I19" s="1"/>
    </row>
    <row r="20" spans="2:9" x14ac:dyDescent="0.25">
      <c r="B20" s="185"/>
      <c r="C20" s="186">
        <f>DataPatientCharacteristics!AI4</f>
        <v>2019</v>
      </c>
      <c r="D20" s="184" t="str">
        <f>DataPatientCharacteristics!AJ4</f>
        <v>123 (33.5%)</v>
      </c>
      <c r="E20" s="184" t="str">
        <f>DataPatientCharacteristics!AK4</f>
        <v>1,935 (36.6%)</v>
      </c>
      <c r="F20" s="183" t="str">
        <f>DataPatientCharacteristics!AL4</f>
        <v>43,571 (35.3%)</v>
      </c>
      <c r="G20" s="168"/>
      <c r="H20" s="7"/>
      <c r="I20" s="1"/>
    </row>
    <row r="21" spans="2:9" x14ac:dyDescent="0.25">
      <c r="B21" s="185"/>
      <c r="C21" s="186">
        <f>DataPatientCharacteristics!AI5</f>
        <v>2020</v>
      </c>
      <c r="D21" s="184" t="str">
        <f>DataPatientCharacteristics!AJ5</f>
        <v>120 (32.7%)</v>
      </c>
      <c r="E21" s="184" t="str">
        <f>DataPatientCharacteristics!AK5</f>
        <v>1,453 (27.5%)</v>
      </c>
      <c r="F21" s="183" t="str">
        <f>DataPatientCharacteristics!AL5</f>
        <v>34,904 (28.3%)</v>
      </c>
      <c r="G21" s="168"/>
      <c r="H21" s="7"/>
      <c r="I21" s="1"/>
    </row>
    <row r="22" spans="2:9" x14ac:dyDescent="0.25">
      <c r="B22" s="185"/>
      <c r="C22" s="186">
        <f>DataPatientCharacteristics!AI6</f>
        <v>2021</v>
      </c>
      <c r="D22" s="184" t="str">
        <f>DataPatientCharacteristics!AJ6</f>
        <v>124 (33.8%)</v>
      </c>
      <c r="E22" s="184" t="str">
        <f>DataPatientCharacteristics!AK6</f>
        <v>1,897 (35.9%)</v>
      </c>
      <c r="F22" s="183" t="str">
        <f>DataPatientCharacteristics!AL6</f>
        <v>44,910 (36.4%)</v>
      </c>
      <c r="G22" s="168"/>
      <c r="H22" s="7"/>
      <c r="I22" s="1"/>
    </row>
    <row r="23" spans="2:9" x14ac:dyDescent="0.25">
      <c r="B23" s="185"/>
      <c r="C23" s="182" t="str">
        <f>DataPatientCharacteristics!AI7</f>
        <v>AGE AT DIAGNOSIS</v>
      </c>
      <c r="D23" s="191"/>
      <c r="E23" s="191"/>
      <c r="F23" s="190"/>
      <c r="G23" s="168"/>
      <c r="H23" s="7"/>
      <c r="I23" s="1"/>
    </row>
    <row r="24" spans="2:9" x14ac:dyDescent="0.25">
      <c r="B24" s="185"/>
      <c r="C24" s="186" t="str">
        <f>DataPatientCharacteristics!AI8</f>
        <v>18-29 yrs</v>
      </c>
      <c r="D24" s="184" t="str">
        <f>DataPatientCharacteristics!AJ8</f>
        <v>&lt;5 (0.5%)</v>
      </c>
      <c r="E24" s="184" t="str">
        <f>DataPatientCharacteristics!AK8</f>
        <v>39 (0.7%)</v>
      </c>
      <c r="F24" s="183" t="str">
        <f>DataPatientCharacteristics!AL8</f>
        <v>595 (0.5%)</v>
      </c>
      <c r="G24" s="168"/>
      <c r="H24" s="7"/>
      <c r="I24" s="1"/>
    </row>
    <row r="25" spans="2:9" x14ac:dyDescent="0.25">
      <c r="B25" s="185"/>
      <c r="C25" s="186" t="str">
        <f>DataPatientCharacteristics!AI9</f>
        <v>30-39 yrs</v>
      </c>
      <c r="D25" s="184" t="str">
        <f>DataPatientCharacteristics!AJ9</f>
        <v>15 (4.1%)</v>
      </c>
      <c r="E25" s="184" t="str">
        <f>DataPatientCharacteristics!AK9</f>
        <v>260 (4.9%)</v>
      </c>
      <c r="F25" s="183" t="str">
        <f>DataPatientCharacteristics!AL9</f>
        <v>4,962 (4.0%)</v>
      </c>
      <c r="G25" s="168"/>
      <c r="H25" s="7"/>
      <c r="I25" s="1"/>
    </row>
    <row r="26" spans="2:9" x14ac:dyDescent="0.25">
      <c r="B26" s="185"/>
      <c r="C26" s="186" t="str">
        <f>DataPatientCharacteristics!AI10</f>
        <v>40-49 yrs</v>
      </c>
      <c r="D26" s="184" t="str">
        <f>DataPatientCharacteristics!AJ10</f>
        <v>38 (10.4%)</v>
      </c>
      <c r="E26" s="184" t="str">
        <f>DataPatientCharacteristics!AK10</f>
        <v>712 (13.5%)</v>
      </c>
      <c r="F26" s="183" t="str">
        <f>DataPatientCharacteristics!AL10</f>
        <v>15,699 (12.7%)</v>
      </c>
      <c r="G26" s="168"/>
      <c r="H26" s="7"/>
      <c r="I26" s="1"/>
    </row>
    <row r="27" spans="2:9" x14ac:dyDescent="0.25">
      <c r="B27" s="185"/>
      <c r="C27" s="186" t="str">
        <f>DataPatientCharacteristics!AI11</f>
        <v>50-59 yrs</v>
      </c>
      <c r="D27" s="184" t="str">
        <f>DataPatientCharacteristics!AJ11</f>
        <v>79 (21.5%)</v>
      </c>
      <c r="E27" s="184" t="str">
        <f>DataPatientCharacteristics!AK11</f>
        <v>1,263 (23.9%)</v>
      </c>
      <c r="F27" s="183" t="str">
        <f>DataPatientCharacteristics!AL11</f>
        <v>30,576 (24.8%)</v>
      </c>
      <c r="G27" s="168"/>
      <c r="H27" s="7"/>
      <c r="I27" s="1"/>
    </row>
    <row r="28" spans="2:9" x14ac:dyDescent="0.25">
      <c r="B28" s="185"/>
      <c r="C28" s="186" t="str">
        <f>DataPatientCharacteristics!AI12</f>
        <v>60-69 yrs</v>
      </c>
      <c r="D28" s="184" t="str">
        <f>DataPatientCharacteristics!AJ12</f>
        <v>71 (19.3%)</v>
      </c>
      <c r="E28" s="184" t="str">
        <f>DataPatientCharacteristics!AK12</f>
        <v>1,329 (25.1%)</v>
      </c>
      <c r="F28" s="183" t="str">
        <f>DataPatientCharacteristics!AL12</f>
        <v>30,917 (25.1%)</v>
      </c>
      <c r="G28" s="168"/>
      <c r="H28" s="7"/>
      <c r="I28" s="1"/>
    </row>
    <row r="29" spans="2:9" x14ac:dyDescent="0.25">
      <c r="B29" s="185"/>
      <c r="C29" s="186" t="str">
        <f>DataPatientCharacteristics!AI13</f>
        <v>70-79 yrs</v>
      </c>
      <c r="D29" s="184" t="str">
        <f>DataPatientCharacteristics!AJ13</f>
        <v>78 (21.3%)</v>
      </c>
      <c r="E29" s="184" t="str">
        <f>DataPatientCharacteristics!AK13</f>
        <v>988 (18.7%)</v>
      </c>
      <c r="F29" s="183" t="str">
        <f>DataPatientCharacteristics!AL13</f>
        <v>23,351 (18.9%)</v>
      </c>
      <c r="G29" s="168"/>
      <c r="H29" s="7"/>
      <c r="I29" s="1"/>
    </row>
    <row r="30" spans="2:9" x14ac:dyDescent="0.25">
      <c r="B30" s="185"/>
      <c r="C30" s="186" t="str">
        <f>DataPatientCharacteristics!AI14</f>
        <v>80+ yrs</v>
      </c>
      <c r="D30" s="184" t="str">
        <f>DataPatientCharacteristics!AJ14</f>
        <v>84 (22.9%)</v>
      </c>
      <c r="E30" s="184" t="str">
        <f>DataPatientCharacteristics!AK14</f>
        <v>694 (13.1%)</v>
      </c>
      <c r="F30" s="183" t="str">
        <f>DataPatientCharacteristics!AL14</f>
        <v>17,285 (14.0%)</v>
      </c>
      <c r="G30" s="168"/>
      <c r="H30" s="7"/>
      <c r="I30" s="1"/>
    </row>
    <row r="31" spans="2:9" x14ac:dyDescent="0.25">
      <c r="B31" s="185"/>
      <c r="C31" s="182" t="str">
        <f>DataPatientCharacteristics!AI15</f>
        <v>GENDER</v>
      </c>
      <c r="D31" s="191"/>
      <c r="E31" s="191"/>
      <c r="F31" s="190"/>
      <c r="G31" s="168"/>
      <c r="H31" s="7"/>
      <c r="I31" s="1"/>
    </row>
    <row r="32" spans="2:9" x14ac:dyDescent="0.25">
      <c r="B32" s="185"/>
      <c r="C32" s="186" t="str">
        <f>DataPatientCharacteristics!AI16</f>
        <v>Female</v>
      </c>
      <c r="D32" s="184" t="str">
        <f>DataPatientCharacteristics!AJ16</f>
        <v>365 (99.5%)</v>
      </c>
      <c r="E32" s="184" t="str">
        <f>DataPatientCharacteristics!AK16</f>
        <v>5,251 (99.4%)</v>
      </c>
      <c r="F32" s="183" t="str">
        <f>DataPatientCharacteristics!AL16</f>
        <v>122,496 (99.3%)</v>
      </c>
      <c r="G32" s="168"/>
      <c r="H32" s="7"/>
      <c r="I32" s="1"/>
    </row>
    <row r="33" spans="2:9" ht="15" customHeight="1" x14ac:dyDescent="0.25">
      <c r="B33" s="185"/>
      <c r="C33" s="189" t="str">
        <f>DataPatientCharacteristics!AI17</f>
        <v>Male</v>
      </c>
      <c r="D33" s="188" t="str">
        <f>DataPatientCharacteristics!AJ17</f>
        <v>&lt;5 (0.5%)</v>
      </c>
      <c r="E33" s="188" t="str">
        <f>DataPatientCharacteristics!AK17</f>
        <v>34 (0.6%)</v>
      </c>
      <c r="F33" s="187" t="str">
        <f>DataPatientCharacteristics!AL17</f>
        <v>889 (0.7%)</v>
      </c>
      <c r="G33" s="168"/>
      <c r="H33" s="7"/>
      <c r="I33" s="1"/>
    </row>
    <row r="34" spans="2:9" x14ac:dyDescent="0.25">
      <c r="B34" s="185"/>
      <c r="C34" s="182" t="str">
        <f>DataPatientCharacteristics!AI18</f>
        <v>ETHNIC GROUP</v>
      </c>
      <c r="D34" s="184"/>
      <c r="E34" s="184"/>
      <c r="F34" s="183"/>
      <c r="G34" s="168"/>
      <c r="H34" s="7"/>
      <c r="I34" s="1"/>
    </row>
    <row r="35" spans="2:9" x14ac:dyDescent="0.25">
      <c r="B35" s="185"/>
      <c r="C35" s="186" t="str">
        <f>DataPatientCharacteristics!AI19</f>
        <v>Asian or Asian British</v>
      </c>
      <c r="D35" s="184" t="str">
        <f>DataPatientCharacteristics!AJ19</f>
        <v>9 (2.5%)</v>
      </c>
      <c r="E35" s="184" t="str">
        <f>DataPatientCharacteristics!AK19</f>
        <v>309 (6.1%)</v>
      </c>
      <c r="F35" s="183" t="str">
        <f>DataPatientCharacteristics!AL19</f>
        <v>5,100 (4.4%)</v>
      </c>
      <c r="G35" s="168"/>
      <c r="H35" s="7"/>
      <c r="I35" s="1"/>
    </row>
    <row r="36" spans="2:9" x14ac:dyDescent="0.25">
      <c r="B36" s="185"/>
      <c r="C36" s="186" t="str">
        <f>DataPatientCharacteristics!AI20</f>
        <v>Black or Black British</v>
      </c>
      <c r="D36" s="184" t="str">
        <f>DataPatientCharacteristics!AJ20</f>
        <v>0</v>
      </c>
      <c r="E36" s="184" t="str">
        <f>DataPatientCharacteristics!AK20</f>
        <v>60 (1.2%)</v>
      </c>
      <c r="F36" s="183" t="str">
        <f>DataPatientCharacteristics!AL20</f>
        <v>2,781 (2.4%)</v>
      </c>
      <c r="G36" s="168"/>
      <c r="H36" s="7"/>
      <c r="I36" s="1"/>
    </row>
    <row r="37" spans="2:9" x14ac:dyDescent="0.25">
      <c r="B37" s="185"/>
      <c r="C37" s="186" t="str">
        <f>DataPatientCharacteristics!AI21</f>
        <v>Mixed</v>
      </c>
      <c r="D37" s="184" t="str">
        <f>DataPatientCharacteristics!AJ21</f>
        <v>0</v>
      </c>
      <c r="E37" s="184" t="str">
        <f>DataPatientCharacteristics!AK21</f>
        <v>35 (0.7%)</v>
      </c>
      <c r="F37" s="183" t="str">
        <f>DataPatientCharacteristics!AL21</f>
        <v>909 (0.8%)</v>
      </c>
      <c r="G37" s="168"/>
      <c r="H37" s="7"/>
      <c r="I37" s="1"/>
    </row>
    <row r="38" spans="2:9" x14ac:dyDescent="0.25">
      <c r="B38" s="185"/>
      <c r="C38" s="186" t="str">
        <f>DataPatientCharacteristics!AI22</f>
        <v>Other Ethnic Group</v>
      </c>
      <c r="D38" s="184" t="str">
        <f>DataPatientCharacteristics!AJ22</f>
        <v>&lt;5 (0.6%)</v>
      </c>
      <c r="E38" s="184" t="str">
        <f>DataPatientCharacteristics!AK22</f>
        <v>50 (1.0%)</v>
      </c>
      <c r="F38" s="183" t="str">
        <f>DataPatientCharacteristics!AL22</f>
        <v>2,219 (1.9%)</v>
      </c>
      <c r="G38" s="168"/>
      <c r="H38" s="7"/>
      <c r="I38" s="1"/>
    </row>
    <row r="39" spans="2:9" x14ac:dyDescent="0.25">
      <c r="B39" s="185"/>
      <c r="C39" s="186" t="str">
        <f>DataPatientCharacteristics!AI23</f>
        <v>White</v>
      </c>
      <c r="D39" s="184" t="str">
        <f>DataPatientCharacteristics!AJ23</f>
        <v>343 (96.9%)</v>
      </c>
      <c r="E39" s="184" t="str">
        <f>DataPatientCharacteristics!AK23</f>
        <v>4,637 (91.1%)</v>
      </c>
      <c r="F39" s="183" t="str">
        <f>DataPatientCharacteristics!AL23</f>
        <v>104,728 (90.5%)</v>
      </c>
      <c r="G39" s="168"/>
      <c r="H39" s="7"/>
      <c r="I39" s="1"/>
    </row>
    <row r="40" spans="2:9" x14ac:dyDescent="0.25">
      <c r="B40" s="185"/>
      <c r="C40" s="189" t="str">
        <f>DataPatientCharacteristics!AI24</f>
        <v>Unknown</v>
      </c>
      <c r="D40" s="188" t="str">
        <f>DataPatientCharacteristics!AJ24</f>
        <v>13</v>
      </c>
      <c r="E40" s="188" t="str">
        <f>DataPatientCharacteristics!AK24</f>
        <v>194</v>
      </c>
      <c r="F40" s="187" t="str">
        <f>DataPatientCharacteristics!AL24</f>
        <v>7,648</v>
      </c>
      <c r="G40" s="168"/>
      <c r="H40" s="7"/>
      <c r="I40" s="1"/>
    </row>
    <row r="41" spans="2:9" x14ac:dyDescent="0.25">
      <c r="B41" s="185"/>
      <c r="C41" s="182" t="str">
        <f>DataPatientCharacteristics!AI25</f>
        <v>INDEX OF MULTIPLE DEPRIVATION QUINTILE</v>
      </c>
      <c r="D41" s="184"/>
      <c r="E41" s="184"/>
      <c r="F41" s="183"/>
      <c r="G41" s="168"/>
      <c r="H41" s="7"/>
      <c r="I41" s="1"/>
    </row>
    <row r="42" spans="2:9" x14ac:dyDescent="0.25">
      <c r="B42" s="185"/>
      <c r="C42" s="186" t="str">
        <f>DataPatientCharacteristics!AI26</f>
        <v>1 - most deprived</v>
      </c>
      <c r="D42" s="184" t="str">
        <f>DataPatientCharacteristics!AJ26</f>
        <v>49 (13.4%)</v>
      </c>
      <c r="E42" s="184" t="str">
        <f>DataPatientCharacteristics!AK26</f>
        <v>1,249 (23.6%)</v>
      </c>
      <c r="F42" s="183" t="str">
        <f>DataPatientCharacteristics!AL26</f>
        <v>17,871 (14.5%)</v>
      </c>
      <c r="G42" s="168"/>
      <c r="H42" s="7"/>
      <c r="I42" s="1"/>
    </row>
    <row r="43" spans="2:9" x14ac:dyDescent="0.25">
      <c r="B43" s="185"/>
      <c r="C43" s="186">
        <f>DataPatientCharacteristics!AI27</f>
        <v>2</v>
      </c>
      <c r="D43" s="184" t="str">
        <f>DataPatientCharacteristics!AJ27</f>
        <v>35 (9.5%)</v>
      </c>
      <c r="E43" s="184" t="str">
        <f>DataPatientCharacteristics!AK27</f>
        <v>913 (17.3%)</v>
      </c>
      <c r="F43" s="183" t="str">
        <f>DataPatientCharacteristics!AL27</f>
        <v>21,943 (17.8%)</v>
      </c>
      <c r="G43" s="168"/>
      <c r="H43" s="7"/>
      <c r="I43" s="1"/>
    </row>
    <row r="44" spans="2:9" x14ac:dyDescent="0.25">
      <c r="B44" s="169"/>
      <c r="C44" s="186">
        <f>DataPatientCharacteristics!AI28</f>
        <v>3</v>
      </c>
      <c r="D44" s="184" t="str">
        <f>DataPatientCharacteristics!AJ28</f>
        <v>87 (23.7%)</v>
      </c>
      <c r="E44" s="184" t="str">
        <f>DataPatientCharacteristics!AK28</f>
        <v>1,011 (19.1%)</v>
      </c>
      <c r="F44" s="183" t="str">
        <f>DataPatientCharacteristics!AL28</f>
        <v>25,988 (21.1%)</v>
      </c>
      <c r="G44" s="168"/>
      <c r="H44" s="7"/>
      <c r="I44" s="1"/>
    </row>
    <row r="45" spans="2:9" x14ac:dyDescent="0.25">
      <c r="B45" s="169"/>
      <c r="C45" s="186">
        <f>DataPatientCharacteristics!AI29</f>
        <v>4</v>
      </c>
      <c r="D45" s="184" t="str">
        <f>DataPatientCharacteristics!AJ29</f>
        <v>97 (26.4%)</v>
      </c>
      <c r="E45" s="184" t="str">
        <f>DataPatientCharacteristics!AK29</f>
        <v>1,218 (23.0%)</v>
      </c>
      <c r="F45" s="183" t="str">
        <f>DataPatientCharacteristics!AL29</f>
        <v>27,975 (22.7%)</v>
      </c>
      <c r="G45" s="168"/>
      <c r="H45" s="7"/>
      <c r="I45" s="1"/>
    </row>
    <row r="46" spans="2:9" x14ac:dyDescent="0.25">
      <c r="B46" s="169"/>
      <c r="C46" s="179" t="str">
        <f>DataPatientCharacteristics!AI30</f>
        <v>5 - least deprived</v>
      </c>
      <c r="D46" s="184" t="str">
        <f>DataPatientCharacteristics!AJ30</f>
        <v>99 (27.0%)</v>
      </c>
      <c r="E46" s="184" t="str">
        <f>DataPatientCharacteristics!AK30</f>
        <v>894 (16.9%)</v>
      </c>
      <c r="F46" s="183" t="str">
        <f>DataPatientCharacteristics!AL30</f>
        <v>29,608 (24.0%)</v>
      </c>
      <c r="G46" s="168"/>
      <c r="H46" s="7"/>
      <c r="I46" s="1"/>
    </row>
    <row r="47" spans="2:9" x14ac:dyDescent="0.25">
      <c r="B47" s="169"/>
      <c r="C47" s="182" t="str">
        <f>DataPatientCharacteristics!AI31</f>
        <v>SCARF INDEX*</v>
      </c>
      <c r="D47" s="181"/>
      <c r="E47" s="181"/>
      <c r="F47" s="180"/>
      <c r="G47" s="168"/>
      <c r="H47" s="7"/>
      <c r="I47" s="1"/>
    </row>
    <row r="48" spans="2:9" x14ac:dyDescent="0.25">
      <c r="B48" s="169"/>
      <c r="C48" s="179" t="str">
        <f>DataPatientCharacteristics!AI32</f>
        <v>Fit</v>
      </c>
      <c r="D48" s="184" t="str">
        <f>DataPatientCharacteristics!AJ32</f>
        <v>254 (70.4%)</v>
      </c>
      <c r="E48" s="184" t="str">
        <f>DataPatientCharacteristics!AK32</f>
        <v>3,947 (76.7%)</v>
      </c>
      <c r="F48" s="183" t="str">
        <f>DataPatientCharacteristics!AL32</f>
        <v>91,484 (77.4%)</v>
      </c>
      <c r="G48" s="168"/>
      <c r="H48" s="7"/>
      <c r="I48" s="1"/>
    </row>
    <row r="49" spans="2:9" x14ac:dyDescent="0.25">
      <c r="B49" s="169"/>
      <c r="C49" s="179" t="str">
        <f>DataPatientCharacteristics!AI33</f>
        <v>Mild frailty</v>
      </c>
      <c r="D49" s="184" t="str">
        <f>DataPatientCharacteristics!AJ33</f>
        <v>42 (11.6%)</v>
      </c>
      <c r="E49" s="184" t="str">
        <f>DataPatientCharacteristics!AK33</f>
        <v>574 (11.2%)</v>
      </c>
      <c r="F49" s="183" t="str">
        <f>DataPatientCharacteristics!AL33</f>
        <v>12,086 (10.2%)</v>
      </c>
      <c r="G49" s="168"/>
      <c r="H49" s="7"/>
      <c r="I49" s="1"/>
    </row>
    <row r="50" spans="2:9" x14ac:dyDescent="0.25">
      <c r="B50" s="169"/>
      <c r="C50" s="179" t="str">
        <f>DataPatientCharacteristics!AI34</f>
        <v>Moderate frailty</v>
      </c>
      <c r="D50" s="184" t="str">
        <f>DataPatientCharacteristics!AJ34</f>
        <v>40 (11.1%)</v>
      </c>
      <c r="E50" s="184" t="str">
        <f>DataPatientCharacteristics!AK34</f>
        <v>362 (7.0%)</v>
      </c>
      <c r="F50" s="183" t="str">
        <f>DataPatientCharacteristics!AL34</f>
        <v>8,487 (7.2%)</v>
      </c>
      <c r="G50" s="168"/>
      <c r="H50" s="7"/>
      <c r="I50" s="1"/>
    </row>
    <row r="51" spans="2:9" x14ac:dyDescent="0.25">
      <c r="B51" s="169"/>
      <c r="C51" s="179" t="str">
        <f>DataPatientCharacteristics!AI35</f>
        <v>Severe frailty</v>
      </c>
      <c r="D51" s="184" t="str">
        <f>DataPatientCharacteristics!AJ35</f>
        <v>25 (6.9%)</v>
      </c>
      <c r="E51" s="184" t="str">
        <f>DataPatientCharacteristics!AK35</f>
        <v>260 (5.1%)</v>
      </c>
      <c r="F51" s="183" t="str">
        <f>DataPatientCharacteristics!AL35</f>
        <v>6,145 (5.2%)</v>
      </c>
      <c r="G51" s="168"/>
      <c r="H51" s="7"/>
      <c r="I51" s="1"/>
    </row>
    <row r="52" spans="2:9" x14ac:dyDescent="0.25">
      <c r="B52" s="169"/>
      <c r="C52" s="179" t="str">
        <f>DataPatientCharacteristics!AI36</f>
        <v>Not in HESAPC</v>
      </c>
      <c r="D52" s="184" t="str">
        <f>DataPatientCharacteristics!AJ36</f>
        <v>6</v>
      </c>
      <c r="E52" s="184" t="str">
        <f>DataPatientCharacteristics!AK36</f>
        <v>142</v>
      </c>
      <c r="F52" s="183" t="str">
        <f>DataPatientCharacteristics!AL36</f>
        <v>5,183</v>
      </c>
      <c r="G52" s="168"/>
      <c r="H52" s="7"/>
      <c r="I52" s="1"/>
    </row>
    <row r="53" spans="2:9" x14ac:dyDescent="0.25">
      <c r="B53" s="169"/>
      <c r="C53" s="182" t="str">
        <f>DataPatientCharacteristics!AI37</f>
        <v>CHARLSON COMORBIDITY SCORE</v>
      </c>
      <c r="D53" s="181"/>
      <c r="E53" s="181"/>
      <c r="F53" s="180"/>
      <c r="G53" s="168"/>
      <c r="H53" s="7"/>
      <c r="I53" s="1"/>
    </row>
    <row r="54" spans="2:9" x14ac:dyDescent="0.25">
      <c r="B54" s="185"/>
      <c r="C54" s="186" t="str">
        <f>DataPatientCharacteristics!AI38</f>
        <v>0</v>
      </c>
      <c r="D54" s="178" t="str">
        <f>DataPatientCharacteristics!AJ38</f>
        <v>280 (77.6%)</v>
      </c>
      <c r="E54" s="178" t="str">
        <f>DataPatientCharacteristics!AK38</f>
        <v>4,284 (83.3%)</v>
      </c>
      <c r="F54" s="177" t="str">
        <f>DataPatientCharacteristics!AL38</f>
        <v>99,716 (84.4%)</v>
      </c>
      <c r="G54" s="168"/>
      <c r="H54" s="7"/>
      <c r="I54" s="1"/>
    </row>
    <row r="55" spans="2:9" x14ac:dyDescent="0.25">
      <c r="B55" s="169"/>
      <c r="C55" s="186" t="str">
        <f>DataPatientCharacteristics!AI39</f>
        <v>1</v>
      </c>
      <c r="D55" s="178" t="str">
        <f>DataPatientCharacteristics!AJ39</f>
        <v>47 (13.0%)</v>
      </c>
      <c r="E55" s="178" t="str">
        <f>DataPatientCharacteristics!AK39</f>
        <v>519 (10.1%)</v>
      </c>
      <c r="F55" s="177" t="str">
        <f>DataPatientCharacteristics!AL39</f>
        <v>10,969 (9.3%)</v>
      </c>
      <c r="G55" s="168"/>
      <c r="H55" s="7"/>
      <c r="I55" s="1"/>
    </row>
    <row r="56" spans="2:9" x14ac:dyDescent="0.25">
      <c r="B56" s="169"/>
      <c r="C56" s="179" t="str">
        <f>DataPatientCharacteristics!AI40</f>
        <v>2+</v>
      </c>
      <c r="D56" s="178" t="str">
        <f>DataPatientCharacteristics!AJ40</f>
        <v>34 (9.4%)</v>
      </c>
      <c r="E56" s="178" t="str">
        <f>DataPatientCharacteristics!AK40</f>
        <v>340 (6.6%)</v>
      </c>
      <c r="F56" s="177" t="str">
        <f>DataPatientCharacteristics!AL40</f>
        <v>7,517 (6.4%)</v>
      </c>
      <c r="G56" s="168"/>
      <c r="H56" s="7"/>
      <c r="I56" s="1"/>
    </row>
    <row r="57" spans="2:9" x14ac:dyDescent="0.25">
      <c r="B57" s="185"/>
      <c r="C57" s="179" t="str">
        <f>DataPatientCharacteristics!AI41</f>
        <v>Not in HESAPC</v>
      </c>
      <c r="D57" s="184" t="str">
        <f>DataPatientCharacteristics!AJ41</f>
        <v>6</v>
      </c>
      <c r="E57" s="184" t="str">
        <f>DataPatientCharacteristics!AK41</f>
        <v>142</v>
      </c>
      <c r="F57" s="183" t="str">
        <f>DataPatientCharacteristics!AL41</f>
        <v>5,183</v>
      </c>
      <c r="G57" s="168"/>
      <c r="H57" s="175"/>
      <c r="I57" s="1"/>
    </row>
    <row r="58" spans="2:9" x14ac:dyDescent="0.25">
      <c r="B58" s="169"/>
      <c r="C58" s="182" t="str">
        <f>DataPatientCharacteristics!AI42</f>
        <v>PERFORMANCE STATUS (PS)</v>
      </c>
      <c r="D58" s="181"/>
      <c r="E58" s="181"/>
      <c r="F58" s="180"/>
      <c r="G58" s="176"/>
      <c r="H58" s="175"/>
      <c r="I58" s="1"/>
    </row>
    <row r="59" spans="2:9" x14ac:dyDescent="0.25">
      <c r="B59" s="169"/>
      <c r="C59" s="179" t="str">
        <f>DataPatientCharacteristics!AI43</f>
        <v>WHO PS 0</v>
      </c>
      <c r="D59" s="178" t="str">
        <f>DataPatientCharacteristics!AJ43</f>
        <v>252 (73.9%)</v>
      </c>
      <c r="E59" s="178" t="str">
        <f>DataPatientCharacteristics!AK43</f>
        <v>3,413 (89.3%)</v>
      </c>
      <c r="F59" s="177" t="str">
        <f>DataPatientCharacteristics!AL43</f>
        <v>63,272 (81.4%)</v>
      </c>
      <c r="G59" s="176"/>
      <c r="H59" s="175"/>
      <c r="I59" s="1"/>
    </row>
    <row r="60" spans="2:9" x14ac:dyDescent="0.25">
      <c r="B60" s="169"/>
      <c r="C60" s="179" t="str">
        <f>DataPatientCharacteristics!AI44</f>
        <v>WHO PS 1</v>
      </c>
      <c r="D60" s="178" t="str">
        <f>DataPatientCharacteristics!AJ44</f>
        <v>51 (15.0%)</v>
      </c>
      <c r="E60" s="178" t="str">
        <f>DataPatientCharacteristics!AK44</f>
        <v>213 (5.6%)</v>
      </c>
      <c r="F60" s="177" t="str">
        <f>DataPatientCharacteristics!AL44</f>
        <v>9,186 (11.8%)</v>
      </c>
      <c r="G60" s="176"/>
      <c r="H60" s="175"/>
      <c r="I60" s="1"/>
    </row>
    <row r="61" spans="2:9" x14ac:dyDescent="0.25">
      <c r="B61" s="169"/>
      <c r="C61" s="179" t="str">
        <f>DataPatientCharacteristics!AI45</f>
        <v>WHO PS 2</v>
      </c>
      <c r="D61" s="178" t="str">
        <f>DataPatientCharacteristics!AJ45</f>
        <v>18 (5.3%)</v>
      </c>
      <c r="E61" s="178" t="str">
        <f>DataPatientCharacteristics!AK45</f>
        <v>98 (2.6%)</v>
      </c>
      <c r="F61" s="177" t="str">
        <f>DataPatientCharacteristics!AL45</f>
        <v>3,071 (4.0%)</v>
      </c>
      <c r="G61" s="176"/>
      <c r="H61" s="175"/>
      <c r="I61" s="1"/>
    </row>
    <row r="62" spans="2:9" x14ac:dyDescent="0.25">
      <c r="B62" s="169"/>
      <c r="C62" s="179" t="str">
        <f>DataPatientCharacteristics!AI46</f>
        <v>WHO PS 3</v>
      </c>
      <c r="D62" s="178" t="str">
        <f>DataPatientCharacteristics!AJ46</f>
        <v>18 (5.3%)</v>
      </c>
      <c r="E62" s="178" t="str">
        <f>DataPatientCharacteristics!AK46</f>
        <v>88 (2.3%)</v>
      </c>
      <c r="F62" s="177" t="str">
        <f>DataPatientCharacteristics!AL46</f>
        <v>1,819 (2.3%)</v>
      </c>
      <c r="G62" s="176"/>
      <c r="H62" s="175"/>
      <c r="I62" s="1"/>
    </row>
    <row r="63" spans="2:9" x14ac:dyDescent="0.25">
      <c r="B63" s="169"/>
      <c r="C63" s="179" t="str">
        <f>DataPatientCharacteristics!AI47</f>
        <v>WHO PS 4</v>
      </c>
      <c r="D63" s="178" t="str">
        <f>DataPatientCharacteristics!AJ47</f>
        <v>&lt;5 (0.6%)</v>
      </c>
      <c r="E63" s="178" t="str">
        <f>DataPatientCharacteristics!AK47</f>
        <v>8 (0.2%)</v>
      </c>
      <c r="F63" s="177" t="str">
        <f>DataPatientCharacteristics!AL47</f>
        <v>374 (0.5%)</v>
      </c>
      <c r="G63" s="176"/>
      <c r="H63" s="175"/>
      <c r="I63" s="1"/>
    </row>
    <row r="64" spans="2:9" x14ac:dyDescent="0.25">
      <c r="B64" s="169"/>
      <c r="C64" s="179" t="str">
        <f>DataPatientCharacteristics!AI48</f>
        <v>WHO PS 5</v>
      </c>
      <c r="D64" s="178" t="str">
        <f>DataPatientCharacteristics!AJ48</f>
        <v>0</v>
      </c>
      <c r="E64" s="178" t="str">
        <f>DataPatientCharacteristics!AK48</f>
        <v>0</v>
      </c>
      <c r="F64" s="177" t="str">
        <f>DataPatientCharacteristics!AL48</f>
        <v>0</v>
      </c>
      <c r="G64" s="176"/>
      <c r="H64" s="175"/>
      <c r="I64" s="1"/>
    </row>
    <row r="65" spans="2:9" x14ac:dyDescent="0.25">
      <c r="B65" s="169"/>
      <c r="C65" s="179" t="str">
        <f>DataPatientCharacteristics!AI49</f>
        <v>Not recorded</v>
      </c>
      <c r="D65" s="184" t="str">
        <f>DataPatientCharacteristics!AJ49</f>
        <v>26</v>
      </c>
      <c r="E65" s="184" t="str">
        <f>DataPatientCharacteristics!AK49</f>
        <v>1,465</v>
      </c>
      <c r="F65" s="183" t="str">
        <f>DataPatientCharacteristics!AL49</f>
        <v>45,663</v>
      </c>
      <c r="G65" s="176"/>
      <c r="H65" s="175"/>
      <c r="I65" s="1"/>
    </row>
    <row r="66" spans="2:9" x14ac:dyDescent="0.25">
      <c r="B66" s="169"/>
      <c r="C66" s="182" t="str">
        <f>DataPatientCharacteristics!AI50</f>
        <v>STAGE</v>
      </c>
      <c r="D66" s="181" t="str">
        <f>DataPatientCharacteristics!AJ50</f>
        <v/>
      </c>
      <c r="E66" s="181" t="str">
        <f>DataPatientCharacteristics!AK50</f>
        <v/>
      </c>
      <c r="F66" s="180" t="str">
        <f>DataPatientCharacteristics!AL50</f>
        <v/>
      </c>
      <c r="G66" s="176"/>
      <c r="H66" s="175"/>
      <c r="I66" s="1"/>
    </row>
    <row r="67" spans="2:9" x14ac:dyDescent="0.25">
      <c r="B67" s="169"/>
      <c r="C67" s="179" t="str">
        <f>DataPatientCharacteristics!AI51</f>
        <v>Stage 0</v>
      </c>
      <c r="D67" s="178" t="str">
        <f>DataPatientCharacteristics!AJ51</f>
        <v>18 (5.0%)</v>
      </c>
      <c r="E67" s="178" t="str">
        <f>DataPatientCharacteristics!AK51</f>
        <v>595 (12.5%)</v>
      </c>
      <c r="F67" s="177" t="str">
        <f>DataPatientCharacteristics!AL51</f>
        <v>13,286 (12.2%)</v>
      </c>
      <c r="G67" s="176"/>
      <c r="H67" s="175"/>
      <c r="I67" s="1"/>
    </row>
    <row r="68" spans="2:9" x14ac:dyDescent="0.25">
      <c r="B68" s="169"/>
      <c r="C68" s="179" t="str">
        <f>DataPatientCharacteristics!AI52</f>
        <v>Stage 1</v>
      </c>
      <c r="D68" s="178" t="str">
        <f>DataPatientCharacteristics!AJ52</f>
        <v>105 (29.0%)</v>
      </c>
      <c r="E68" s="178" t="str">
        <f>DataPatientCharacteristics!AK52</f>
        <v>1,909 (40.0%)</v>
      </c>
      <c r="F68" s="177" t="str">
        <f>DataPatientCharacteristics!AL52</f>
        <v>43,045 (39.5%)</v>
      </c>
      <c r="G68" s="176"/>
      <c r="H68" s="175"/>
      <c r="I68" s="1"/>
    </row>
    <row r="69" spans="2:9" x14ac:dyDescent="0.25">
      <c r="B69" s="169"/>
      <c r="C69" s="179" t="str">
        <f>DataPatientCharacteristics!AI53</f>
        <v>Stage 2</v>
      </c>
      <c r="D69" s="178" t="str">
        <f>DataPatientCharacteristics!AJ53</f>
        <v>190 (52.5%)</v>
      </c>
      <c r="E69" s="178" t="str">
        <f>DataPatientCharacteristics!AK53</f>
        <v>1,785 (37.4%)</v>
      </c>
      <c r="F69" s="177" t="str">
        <f>DataPatientCharacteristics!AL53</f>
        <v>42,835 (39.3%)</v>
      </c>
      <c r="G69" s="176"/>
      <c r="H69" s="175"/>
      <c r="I69" s="1"/>
    </row>
    <row r="70" spans="2:9" x14ac:dyDescent="0.25">
      <c r="B70" s="169"/>
      <c r="C70" s="179" t="str">
        <f>DataPatientCharacteristics!AI54</f>
        <v>Stage 3</v>
      </c>
      <c r="D70" s="178" t="str">
        <f>DataPatientCharacteristics!AJ54</f>
        <v>49 (13.5%)</v>
      </c>
      <c r="E70" s="178" t="str">
        <f>DataPatientCharacteristics!AK54</f>
        <v>486 (10.2%)</v>
      </c>
      <c r="F70" s="177" t="str">
        <f>DataPatientCharacteristics!AL54</f>
        <v>9,900 (9.1%)</v>
      </c>
      <c r="G70" s="176"/>
      <c r="H70" s="175"/>
      <c r="I70" s="1"/>
    </row>
    <row r="71" spans="2:9" x14ac:dyDescent="0.25">
      <c r="B71" s="169"/>
      <c r="C71" s="179" t="str">
        <f>DataPatientCharacteristics!AI55</f>
        <v>Missing</v>
      </c>
      <c r="D71" s="184" t="str">
        <f>DataPatientCharacteristics!AJ55</f>
        <v>5</v>
      </c>
      <c r="E71" s="184" t="str">
        <f>DataPatientCharacteristics!AK55</f>
        <v>510</v>
      </c>
      <c r="F71" s="183" t="str">
        <f>DataPatientCharacteristics!AL55</f>
        <v>14,319</v>
      </c>
      <c r="G71" s="176"/>
      <c r="H71" s="175"/>
      <c r="I71" s="1"/>
    </row>
    <row r="72" spans="2:9" x14ac:dyDescent="0.25">
      <c r="B72" s="169"/>
      <c r="C72" s="182" t="str">
        <f>DataPatientCharacteristics!AI56</f>
        <v>DISEASE GROUP</v>
      </c>
      <c r="D72" s="181" t="str">
        <f>DataPatientCharacteristics!AJ56</f>
        <v/>
      </c>
      <c r="E72" s="181" t="str">
        <f>DataPatientCharacteristics!AK56</f>
        <v/>
      </c>
      <c r="F72" s="180" t="str">
        <f>DataPatientCharacteristics!AL56</f>
        <v/>
      </c>
      <c r="G72" s="176"/>
      <c r="H72" s="175"/>
      <c r="I72" s="1"/>
    </row>
    <row r="73" spans="2:9" x14ac:dyDescent="0.25">
      <c r="B73" s="169"/>
      <c r="C73" s="179" t="str">
        <f>DataPatientCharacteristics!AI57</f>
        <v>Ductal carcinoma in-situ (DCIS)</v>
      </c>
      <c r="D73" s="178" t="str">
        <f>DataPatientCharacteristics!AJ57</f>
        <v>18 (5.0%)</v>
      </c>
      <c r="E73" s="178" t="str">
        <f>DataPatientCharacteristics!AK57</f>
        <v>595 (12.5%)</v>
      </c>
      <c r="F73" s="177" t="str">
        <f>DataPatientCharacteristics!AL57</f>
        <v>13,286 (12.2%)</v>
      </c>
      <c r="G73" s="176"/>
      <c r="H73" s="175"/>
      <c r="I73" s="1"/>
    </row>
    <row r="74" spans="2:9" x14ac:dyDescent="0.25">
      <c r="B74" s="169"/>
      <c r="C74" s="179" t="str">
        <f>DataPatientCharacteristics!AI58</f>
        <v>Early invasive breast cancer (EIBC)</v>
      </c>
      <c r="D74" s="178" t="str">
        <f>DataPatientCharacteristics!AJ58</f>
        <v>322 (89.0%)</v>
      </c>
      <c r="E74" s="178" t="str">
        <f>DataPatientCharacteristics!AK58</f>
        <v>3,957 (82.9%)</v>
      </c>
      <c r="F74" s="177" t="str">
        <f>DataPatientCharacteristics!AL58</f>
        <v>91,601 (84.0%)</v>
      </c>
      <c r="G74" s="176"/>
      <c r="H74" s="175"/>
      <c r="I74" s="1"/>
    </row>
    <row r="75" spans="2:9" x14ac:dyDescent="0.25">
      <c r="B75" s="169"/>
      <c r="C75" s="179" t="str">
        <f>DataPatientCharacteristics!AI59</f>
        <v>Locally advanced breast cancer (LABC)</v>
      </c>
      <c r="D75" s="178" t="str">
        <f>DataPatientCharacteristics!AJ59</f>
        <v>22 (6.1%)</v>
      </c>
      <c r="E75" s="178" t="str">
        <f>DataPatientCharacteristics!AK59</f>
        <v>223 (4.7%)</v>
      </c>
      <c r="F75" s="177" t="str">
        <f>DataPatientCharacteristics!AL59</f>
        <v>4,179 (3.8%)</v>
      </c>
      <c r="G75" s="176"/>
      <c r="H75" s="7"/>
      <c r="I75" s="1"/>
    </row>
    <row r="76" spans="2:9" x14ac:dyDescent="0.25">
      <c r="B76" s="169"/>
      <c r="C76" s="174" t="str">
        <f>DataPatientCharacteristics!AI60</f>
        <v>Missing</v>
      </c>
      <c r="D76" s="173" t="str">
        <f>DataPatientCharacteristics!AJ60</f>
        <v>5</v>
      </c>
      <c r="E76" s="173" t="str">
        <f>DataPatientCharacteristics!AK60</f>
        <v>510</v>
      </c>
      <c r="F76" s="172" t="str">
        <f>DataPatientCharacteristics!AL60</f>
        <v>14,319</v>
      </c>
      <c r="G76" s="168"/>
      <c r="H76" s="7"/>
      <c r="I76" s="1"/>
    </row>
    <row r="77" spans="2:9" x14ac:dyDescent="0.25">
      <c r="B77" s="169"/>
      <c r="C77" s="171"/>
      <c r="D77" s="170"/>
      <c r="E77" s="170"/>
      <c r="F77" s="170"/>
      <c r="G77" s="168"/>
      <c r="H77" s="7"/>
      <c r="I77" s="1"/>
    </row>
    <row r="78" spans="2:9" ht="30" x14ac:dyDescent="0.25">
      <c r="B78" s="169"/>
      <c r="C78" s="324" t="s">
        <v>569</v>
      </c>
      <c r="D78" s="324"/>
      <c r="E78" s="324"/>
      <c r="F78" s="324"/>
      <c r="G78" s="168"/>
      <c r="H78" s="7"/>
      <c r="I78" s="1"/>
    </row>
    <row r="79" spans="2:9" ht="30" customHeight="1" x14ac:dyDescent="0.25">
      <c r="B79" s="169"/>
      <c r="C79" s="7" t="s">
        <v>881</v>
      </c>
      <c r="D79" s="7"/>
      <c r="E79" s="7"/>
      <c r="F79" s="7"/>
      <c r="G79" s="168"/>
      <c r="H79" s="7"/>
      <c r="I79" s="1"/>
    </row>
    <row r="80" spans="2:9" ht="15.75" thickBot="1" x14ac:dyDescent="0.3">
      <c r="B80" s="167"/>
      <c r="C80" s="166"/>
      <c r="D80" s="166"/>
      <c r="E80" s="166"/>
      <c r="F80" s="166"/>
      <c r="G80" s="165"/>
      <c r="I80" s="1"/>
    </row>
    <row r="81" spans="7:9" x14ac:dyDescent="0.25">
      <c r="I81" s="1"/>
    </row>
    <row r="82" spans="7:9" x14ac:dyDescent="0.25">
      <c r="I82" s="1"/>
    </row>
    <row r="83" spans="7:9" x14ac:dyDescent="0.25">
      <c r="I83" s="1"/>
    </row>
    <row r="84" spans="7:9" x14ac:dyDescent="0.25">
      <c r="G84" s="6"/>
      <c r="I84" s="1"/>
    </row>
    <row r="85" spans="7:9" x14ac:dyDescent="0.25">
      <c r="G85" s="6"/>
      <c r="I85" s="1"/>
    </row>
    <row r="86" spans="7:9" x14ac:dyDescent="0.25">
      <c r="G86" s="6"/>
      <c r="I86" s="1"/>
    </row>
    <row r="87" spans="7:9" x14ac:dyDescent="0.25">
      <c r="I87" s="1"/>
    </row>
    <row r="88" spans="7:9" x14ac:dyDescent="0.25">
      <c r="I88" s="1"/>
    </row>
    <row r="89" spans="7:9" ht="15" customHeight="1" x14ac:dyDescent="0.25">
      <c r="I89" s="1"/>
    </row>
    <row r="90" spans="7:9" x14ac:dyDescent="0.25">
      <c r="I90" s="1"/>
    </row>
    <row r="91" spans="7:9" x14ac:dyDescent="0.25">
      <c r="I91" s="1"/>
    </row>
    <row r="92" spans="7:9" ht="15" customHeight="1" x14ac:dyDescent="0.25"/>
  </sheetData>
  <mergeCells count="4">
    <mergeCell ref="C9:E9"/>
    <mergeCell ref="J11:K11"/>
    <mergeCell ref="C17:C18"/>
    <mergeCell ref="C15:F15"/>
  </mergeCells>
  <dataValidations count="1">
    <dataValidation type="list" showInputMessage="1" showErrorMessage="1" sqref="C9:E9" xr:uid="{39505939-DB29-43D0-8B54-D8FCD87F498C}">
      <formula1>TableTrusts</formula1>
    </dataValidation>
  </dataValidations>
  <hyperlinks>
    <hyperlink ref="D3" r:id="rId1" display="https://www.natcan.org.uk/audits/primary-breast/           " xr:uid="{122A4A14-3B91-44B7-A8F1-102CBA84ABAF}"/>
    <hyperlink ref="D2" r:id="rId2" display="breastcanceraudits@rcseng.ac.uk           " xr:uid="{7CBE83B6-A9DC-44B8-901F-5CE24E0EEFD4}"/>
    <hyperlink ref="D4" r:id="rId3" xr:uid="{BB08FB89-BA82-4729-B03E-F80EB244EF39}"/>
  </hyperlinks>
  <printOptions horizontalCentered="1"/>
  <pageMargins left="0.70866141732283472" right="0.70866141732283472" top="0.74803149606299213" bottom="0.74803149606299213" header="0.31496062992125984" footer="0.31496062992125984"/>
  <pageSetup paperSize="9" scale="49" orientation="portrait" r:id="rId4"/>
  <headerFooter>
    <oddFooter>&amp;C&amp;F | &amp;A</oddFooter>
  </headerFooter>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673DF-DBDB-42A6-A78D-B90021528990}">
  <sheetPr>
    <pageSetUpPr fitToPage="1"/>
  </sheetPr>
  <dimension ref="A1:T156"/>
  <sheetViews>
    <sheetView showGridLines="0" zoomScale="80" zoomScaleNormal="80" zoomScaleSheetLayoutView="175" workbookViewId="0">
      <selection activeCell="E1" sqref="E1"/>
    </sheetView>
  </sheetViews>
  <sheetFormatPr defaultRowHeight="15" x14ac:dyDescent="0.25"/>
  <cols>
    <col min="1" max="1" width="9.7109375" customWidth="1"/>
    <col min="2" max="2" width="18.7109375" style="4" customWidth="1"/>
    <col min="3" max="3" width="10.7109375" style="4" customWidth="1"/>
    <col min="4" max="4" width="43.7109375" style="6" customWidth="1"/>
    <col min="5" max="5" width="14.7109375" customWidth="1"/>
    <col min="6" max="6" width="62.7109375" customWidth="1"/>
    <col min="7" max="10" width="9.28515625" customWidth="1"/>
    <col min="11" max="20" width="9.28515625" style="21" customWidth="1"/>
  </cols>
  <sheetData>
    <row r="1" spans="1:20" ht="20.100000000000001" customHeight="1" x14ac:dyDescent="0.25">
      <c r="C1" s="12"/>
      <c r="D1" s="1"/>
      <c r="E1" s="318" t="s">
        <v>307</v>
      </c>
      <c r="F1" s="42"/>
      <c r="G1" s="9"/>
      <c r="H1" s="9"/>
      <c r="I1" s="9"/>
      <c r="J1" s="9"/>
      <c r="K1" s="85"/>
    </row>
    <row r="2" spans="1:20" ht="15" customHeight="1" x14ac:dyDescent="0.25">
      <c r="C2" s="40"/>
      <c r="D2" s="59"/>
      <c r="E2" s="41" t="s">
        <v>0</v>
      </c>
      <c r="F2" s="320" t="s">
        <v>396</v>
      </c>
      <c r="G2" s="320"/>
      <c r="H2" s="320"/>
      <c r="I2" s="320"/>
      <c r="J2" s="320"/>
      <c r="K2" s="320"/>
    </row>
    <row r="3" spans="1:20" ht="15" customHeight="1" x14ac:dyDescent="0.25">
      <c r="B3"/>
      <c r="C3" s="40"/>
      <c r="D3" s="59"/>
      <c r="E3" s="41" t="s">
        <v>227</v>
      </c>
      <c r="F3" s="42" t="s">
        <v>8</v>
      </c>
      <c r="G3" s="9"/>
      <c r="H3" s="9"/>
      <c r="I3" s="9"/>
      <c r="J3" s="9"/>
      <c r="K3" s="85"/>
    </row>
    <row r="4" spans="1:20" ht="15" customHeight="1" x14ac:dyDescent="0.25">
      <c r="B4"/>
      <c r="C4" s="31"/>
      <c r="D4" s="60"/>
      <c r="E4" s="41" t="s">
        <v>302</v>
      </c>
      <c r="F4" s="319" t="s">
        <v>406</v>
      </c>
      <c r="G4" s="319"/>
      <c r="H4" s="319"/>
      <c r="I4" s="319"/>
      <c r="J4" s="319"/>
      <c r="K4" s="319"/>
    </row>
    <row r="5" spans="1:20" ht="60" customHeight="1" x14ac:dyDescent="0.25">
      <c r="B5"/>
      <c r="C5" s="29"/>
      <c r="D5" s="44"/>
      <c r="E5" s="41" t="s">
        <v>303</v>
      </c>
      <c r="F5" s="387" t="s">
        <v>751</v>
      </c>
      <c r="G5" s="387"/>
      <c r="H5" s="387"/>
      <c r="I5" s="387"/>
      <c r="J5" s="387"/>
      <c r="K5" s="387"/>
      <c r="L5" s="387"/>
      <c r="M5" s="387"/>
      <c r="N5" s="387"/>
    </row>
    <row r="6" spans="1:20" x14ac:dyDescent="0.25">
      <c r="C6" s="5"/>
      <c r="E6" s="43" t="s">
        <v>304</v>
      </c>
      <c r="F6" s="42" t="s">
        <v>305</v>
      </c>
      <c r="G6" s="9"/>
      <c r="H6" s="9"/>
      <c r="I6" s="9"/>
      <c r="J6" s="9"/>
      <c r="K6" s="85"/>
    </row>
    <row r="7" spans="1:20" x14ac:dyDescent="0.25">
      <c r="B7" s="3"/>
      <c r="C7" s="8"/>
      <c r="D7" s="7"/>
      <c r="E7" s="43" t="s">
        <v>306</v>
      </c>
      <c r="F7" s="42" t="s">
        <v>364</v>
      </c>
      <c r="K7" s="85"/>
    </row>
    <row r="8" spans="1:20" x14ac:dyDescent="0.25">
      <c r="E8" s="1"/>
      <c r="F8" s="1"/>
    </row>
    <row r="9" spans="1:20" x14ac:dyDescent="0.25">
      <c r="E9" s="1"/>
      <c r="F9" s="1"/>
    </row>
    <row r="10" spans="1:20" x14ac:dyDescent="0.25">
      <c r="E10" s="1"/>
      <c r="F10" s="1"/>
    </row>
    <row r="11" spans="1:20" x14ac:dyDescent="0.25">
      <c r="E11" s="1"/>
      <c r="F11" s="1"/>
    </row>
    <row r="12" spans="1:20" ht="45" x14ac:dyDescent="0.25">
      <c r="A12" s="210" t="s">
        <v>880</v>
      </c>
      <c r="B12" s="210" t="s">
        <v>304</v>
      </c>
      <c r="C12" s="210" t="s">
        <v>322</v>
      </c>
      <c r="D12" s="210" t="s">
        <v>318</v>
      </c>
      <c r="E12" s="210" t="s">
        <v>323</v>
      </c>
      <c r="F12" s="210" t="s">
        <v>310</v>
      </c>
      <c r="G12" s="210" t="s">
        <v>324</v>
      </c>
      <c r="H12" s="210" t="s">
        <v>745</v>
      </c>
      <c r="I12" s="210" t="s">
        <v>746</v>
      </c>
      <c r="J12" s="210" t="s">
        <v>747</v>
      </c>
      <c r="K12" s="210" t="s">
        <v>407</v>
      </c>
      <c r="L12" s="210" t="s">
        <v>408</v>
      </c>
      <c r="M12" s="210" t="s">
        <v>415</v>
      </c>
      <c r="N12" s="210" t="s">
        <v>409</v>
      </c>
      <c r="O12" s="210" t="s">
        <v>410</v>
      </c>
      <c r="P12" s="210" t="s">
        <v>411</v>
      </c>
      <c r="Q12" s="210" t="s">
        <v>319</v>
      </c>
      <c r="R12" s="210" t="s">
        <v>412</v>
      </c>
      <c r="S12" s="210" t="s">
        <v>413</v>
      </c>
      <c r="T12" s="210" t="s">
        <v>414</v>
      </c>
    </row>
    <row r="13" spans="1:20" ht="45.75" thickBot="1" x14ac:dyDescent="0.3">
      <c r="A13" s="48"/>
      <c r="B13" s="48"/>
      <c r="C13" s="48"/>
      <c r="D13" s="48"/>
      <c r="E13" s="48"/>
      <c r="F13" s="48"/>
      <c r="G13" s="48" t="s">
        <v>500</v>
      </c>
      <c r="H13" s="48" t="s">
        <v>424</v>
      </c>
      <c r="I13" s="48" t="s">
        <v>749</v>
      </c>
      <c r="J13" s="48" t="s">
        <v>750</v>
      </c>
      <c r="K13" s="86" t="s">
        <v>748</v>
      </c>
      <c r="L13" s="48" t="s">
        <v>500</v>
      </c>
      <c r="M13" s="48" t="s">
        <v>750</v>
      </c>
      <c r="N13" s="86" t="s">
        <v>748</v>
      </c>
      <c r="O13" s="86" t="s">
        <v>748</v>
      </c>
      <c r="P13" s="86" t="s">
        <v>748</v>
      </c>
      <c r="Q13" s="86" t="s">
        <v>748</v>
      </c>
      <c r="R13" s="86" t="s">
        <v>748</v>
      </c>
      <c r="S13" s="48" t="s">
        <v>749</v>
      </c>
      <c r="T13" s="48" t="s">
        <v>749</v>
      </c>
    </row>
    <row r="14" spans="1:20" ht="15.75" thickBot="1" x14ac:dyDescent="0.3">
      <c r="A14" s="49" t="s">
        <v>309</v>
      </c>
      <c r="B14" s="50" t="s">
        <v>299</v>
      </c>
      <c r="C14" s="50" t="s">
        <v>325</v>
      </c>
      <c r="D14" s="51" t="s">
        <v>299</v>
      </c>
      <c r="E14" s="52" t="s">
        <v>325</v>
      </c>
      <c r="F14" s="49" t="s">
        <v>299</v>
      </c>
      <c r="G14" s="69">
        <v>130300</v>
      </c>
      <c r="H14" s="69">
        <v>13962</v>
      </c>
      <c r="I14" s="69">
        <v>116338</v>
      </c>
      <c r="J14" s="69">
        <v>100300</v>
      </c>
      <c r="K14" s="61">
        <v>0.60841999999999996</v>
      </c>
      <c r="L14" s="61">
        <v>0.7651</v>
      </c>
      <c r="M14" s="61">
        <v>2.4910000000000002E-2</v>
      </c>
      <c r="N14" s="61">
        <v>0.64015</v>
      </c>
      <c r="O14" s="61">
        <v>0.72599000000000002</v>
      </c>
      <c r="P14" s="61">
        <v>0.48269000000000001</v>
      </c>
      <c r="Q14" s="61">
        <v>0.88341999999999998</v>
      </c>
      <c r="R14" s="61">
        <v>0.96936999999999995</v>
      </c>
      <c r="S14" s="61">
        <v>0.94023999999999996</v>
      </c>
      <c r="T14" s="61">
        <v>0.93586999999999998</v>
      </c>
    </row>
    <row r="15" spans="1:20" x14ac:dyDescent="0.25">
      <c r="A15" s="53" t="s">
        <v>309</v>
      </c>
      <c r="B15" s="54" t="s">
        <v>284</v>
      </c>
      <c r="C15" s="54" t="s">
        <v>327</v>
      </c>
      <c r="D15" s="55" t="s">
        <v>284</v>
      </c>
      <c r="E15" s="53" t="s">
        <v>327</v>
      </c>
      <c r="F15" s="53" t="s">
        <v>284</v>
      </c>
      <c r="G15" s="70">
        <v>123385</v>
      </c>
      <c r="H15" s="70">
        <v>13286</v>
      </c>
      <c r="I15" s="70">
        <v>110099</v>
      </c>
      <c r="J15" s="70">
        <v>95884</v>
      </c>
      <c r="K15" s="63">
        <v>0.62990999999999997</v>
      </c>
      <c r="L15" s="63">
        <v>0.76119000000000003</v>
      </c>
      <c r="M15" s="63">
        <v>0</v>
      </c>
      <c r="N15" s="63">
        <v>0.62770000000000004</v>
      </c>
      <c r="O15" s="63">
        <v>0.72274000000000005</v>
      </c>
      <c r="P15" s="63">
        <v>0.47100999999999998</v>
      </c>
      <c r="Q15" s="63">
        <v>0.88395000000000001</v>
      </c>
      <c r="R15" s="63">
        <v>0.96865000000000001</v>
      </c>
      <c r="S15" s="63">
        <v>0.94242999999999999</v>
      </c>
      <c r="T15" s="63">
        <v>0.93223999999999996</v>
      </c>
    </row>
    <row r="16" spans="1:20" ht="15.75" thickBot="1" x14ac:dyDescent="0.3">
      <c r="A16" s="56" t="s">
        <v>309</v>
      </c>
      <c r="B16" s="57" t="s">
        <v>311</v>
      </c>
      <c r="C16" s="57" t="s">
        <v>328</v>
      </c>
      <c r="D16" s="58" t="s">
        <v>311</v>
      </c>
      <c r="E16" s="56" t="s">
        <v>328</v>
      </c>
      <c r="F16" s="56" t="s">
        <v>311</v>
      </c>
      <c r="G16" s="71">
        <v>6915</v>
      </c>
      <c r="H16" s="71">
        <v>676</v>
      </c>
      <c r="I16" s="71">
        <v>6239</v>
      </c>
      <c r="J16" s="71">
        <v>4416</v>
      </c>
      <c r="K16" s="65">
        <v>0.22486999999999999</v>
      </c>
      <c r="L16" s="65">
        <v>0.83484999999999998</v>
      </c>
      <c r="M16" s="65">
        <v>0.56567000000000001</v>
      </c>
      <c r="N16" s="65">
        <v>0.86233000000000004</v>
      </c>
      <c r="O16" s="65">
        <v>0.78395000000000004</v>
      </c>
      <c r="P16" s="65">
        <v>0.69125000000000003</v>
      </c>
      <c r="Q16" s="65">
        <v>0.87390000000000001</v>
      </c>
      <c r="R16" s="65">
        <v>0.98221000000000003</v>
      </c>
      <c r="S16" s="65">
        <v>0.90159</v>
      </c>
      <c r="T16" s="65">
        <v>0.99983999999999995</v>
      </c>
    </row>
    <row r="17" spans="1:20" x14ac:dyDescent="0.25">
      <c r="A17" t="s">
        <v>309</v>
      </c>
      <c r="B17" s="4" t="s">
        <v>311</v>
      </c>
      <c r="C17" s="4" t="s">
        <v>329</v>
      </c>
      <c r="D17" s="6" t="s">
        <v>312</v>
      </c>
      <c r="E17" t="s">
        <v>329</v>
      </c>
      <c r="F17" t="s">
        <v>312</v>
      </c>
      <c r="G17" s="73">
        <v>1243</v>
      </c>
      <c r="H17" s="73">
        <v>125</v>
      </c>
      <c r="I17" s="73">
        <v>1118</v>
      </c>
      <c r="J17" s="73">
        <v>849</v>
      </c>
      <c r="K17" s="21">
        <v>2.4099999999999998E-3</v>
      </c>
      <c r="L17" s="21">
        <v>0.67498000000000002</v>
      </c>
      <c r="M17" s="21">
        <v>0.14959</v>
      </c>
      <c r="N17" s="21">
        <v>0.77956999999999999</v>
      </c>
      <c r="O17" s="21">
        <v>0.57603000000000004</v>
      </c>
      <c r="P17" s="21">
        <v>0.19549</v>
      </c>
      <c r="Q17" s="21">
        <v>0.65325999999999995</v>
      </c>
      <c r="R17" s="21">
        <v>0.97345000000000004</v>
      </c>
      <c r="S17" s="21">
        <v>0.69320000000000004</v>
      </c>
      <c r="T17" s="21">
        <v>1</v>
      </c>
    </row>
    <row r="18" spans="1:20" x14ac:dyDescent="0.25">
      <c r="A18" t="s">
        <v>309</v>
      </c>
      <c r="B18" s="4" t="s">
        <v>311</v>
      </c>
      <c r="C18" s="4" t="s">
        <v>330</v>
      </c>
      <c r="D18" s="6" t="s">
        <v>313</v>
      </c>
      <c r="E18" t="s">
        <v>330</v>
      </c>
      <c r="F18" t="s">
        <v>313</v>
      </c>
      <c r="G18" s="73">
        <v>1870</v>
      </c>
      <c r="H18" s="73">
        <v>178</v>
      </c>
      <c r="I18" s="73">
        <v>1692</v>
      </c>
      <c r="J18" s="73">
        <v>1133</v>
      </c>
      <c r="K18" s="21">
        <v>0.45507999999999998</v>
      </c>
      <c r="L18" s="21">
        <v>0.89144000000000001</v>
      </c>
      <c r="M18" s="21">
        <v>0.60458999999999996</v>
      </c>
      <c r="N18" s="21">
        <v>0.86256999999999995</v>
      </c>
      <c r="O18" s="21">
        <v>0.82994999999999997</v>
      </c>
      <c r="P18" s="21">
        <v>0.85829</v>
      </c>
      <c r="Q18" s="21">
        <v>0.89625999999999995</v>
      </c>
      <c r="R18" s="21">
        <v>0.97753999999999996</v>
      </c>
      <c r="S18" s="21">
        <v>0.93557999999999997</v>
      </c>
      <c r="T18" s="21">
        <v>0.99941000000000002</v>
      </c>
    </row>
    <row r="19" spans="1:20" x14ac:dyDescent="0.25">
      <c r="A19" t="s">
        <v>309</v>
      </c>
      <c r="B19" s="4" t="s">
        <v>311</v>
      </c>
      <c r="C19" s="4" t="s">
        <v>331</v>
      </c>
      <c r="D19" s="6" t="s">
        <v>314</v>
      </c>
      <c r="E19" t="s">
        <v>331</v>
      </c>
      <c r="F19" t="s">
        <v>314</v>
      </c>
      <c r="G19" s="73">
        <v>951</v>
      </c>
      <c r="H19" s="73">
        <v>108</v>
      </c>
      <c r="I19" s="73">
        <v>843</v>
      </c>
      <c r="J19" s="73">
        <v>639</v>
      </c>
      <c r="K19" s="21">
        <v>5.994E-2</v>
      </c>
      <c r="L19" s="21">
        <v>0.67508000000000001</v>
      </c>
      <c r="M19" s="21">
        <v>0.45540000000000003</v>
      </c>
      <c r="N19" s="21">
        <v>0.82123999999999997</v>
      </c>
      <c r="O19" s="21">
        <v>0.68874999999999997</v>
      </c>
      <c r="P19" s="21">
        <v>0.60146999999999995</v>
      </c>
      <c r="Q19" s="21">
        <v>0.92008000000000001</v>
      </c>
      <c r="R19" s="21">
        <v>0.97792000000000001</v>
      </c>
      <c r="S19" s="21">
        <v>0.92645</v>
      </c>
      <c r="T19" s="21">
        <v>1</v>
      </c>
    </row>
    <row r="20" spans="1:20" x14ac:dyDescent="0.25">
      <c r="A20" t="s">
        <v>309</v>
      </c>
      <c r="B20" s="4" t="s">
        <v>311</v>
      </c>
      <c r="C20" s="4" t="s">
        <v>332</v>
      </c>
      <c r="D20" s="6" t="s">
        <v>315</v>
      </c>
      <c r="E20" t="s">
        <v>332</v>
      </c>
      <c r="F20" t="s">
        <v>315</v>
      </c>
      <c r="G20" s="73">
        <v>1165</v>
      </c>
      <c r="H20" s="73">
        <v>91</v>
      </c>
      <c r="I20" s="73">
        <v>1074</v>
      </c>
      <c r="J20" s="73">
        <v>759</v>
      </c>
      <c r="K20" s="21">
        <v>1.8030000000000001E-2</v>
      </c>
      <c r="L20" s="21">
        <v>0.94077</v>
      </c>
      <c r="M20" s="21">
        <v>0.79315000000000002</v>
      </c>
      <c r="N20" s="21">
        <v>0.93047000000000002</v>
      </c>
      <c r="O20" s="21">
        <v>0.90215000000000001</v>
      </c>
      <c r="P20" s="21">
        <v>0.72960999999999998</v>
      </c>
      <c r="Q20" s="21">
        <v>0.93391000000000002</v>
      </c>
      <c r="R20" s="21">
        <v>0.98884000000000005</v>
      </c>
      <c r="S20" s="21">
        <v>0.94599999999999995</v>
      </c>
      <c r="T20" s="21">
        <v>1</v>
      </c>
    </row>
    <row r="21" spans="1:20" x14ac:dyDescent="0.25">
      <c r="A21" t="s">
        <v>309</v>
      </c>
      <c r="B21" s="4" t="s">
        <v>311</v>
      </c>
      <c r="C21" s="4" t="s">
        <v>333</v>
      </c>
      <c r="D21" s="6" t="s">
        <v>316</v>
      </c>
      <c r="E21" t="s">
        <v>333</v>
      </c>
      <c r="F21" t="s">
        <v>316</v>
      </c>
      <c r="G21" s="73">
        <v>1017</v>
      </c>
      <c r="H21" s="73">
        <v>98</v>
      </c>
      <c r="I21" s="73">
        <v>919</v>
      </c>
      <c r="J21" s="73">
        <v>654</v>
      </c>
      <c r="K21" s="21">
        <v>0.23107</v>
      </c>
      <c r="L21" s="21">
        <v>0.87316000000000005</v>
      </c>
      <c r="M21" s="21">
        <v>0.73699999999999999</v>
      </c>
      <c r="N21" s="21">
        <v>0.92330000000000001</v>
      </c>
      <c r="O21" s="21">
        <v>0.86529</v>
      </c>
      <c r="P21" s="21">
        <v>0.92330000000000001</v>
      </c>
      <c r="Q21" s="21">
        <v>0.92625000000000002</v>
      </c>
      <c r="R21" s="21">
        <v>0.99607000000000001</v>
      </c>
      <c r="S21" s="21">
        <v>0.96736</v>
      </c>
      <c r="T21" s="21">
        <v>1</v>
      </c>
    </row>
    <row r="22" spans="1:20" ht="15.75" thickBot="1" x14ac:dyDescent="0.3">
      <c r="A22" s="45" t="s">
        <v>309</v>
      </c>
      <c r="B22" s="46" t="s">
        <v>311</v>
      </c>
      <c r="C22" s="46" t="s">
        <v>334</v>
      </c>
      <c r="D22" s="47" t="s">
        <v>317</v>
      </c>
      <c r="E22" s="45" t="s">
        <v>334</v>
      </c>
      <c r="F22" s="45" t="s">
        <v>317</v>
      </c>
      <c r="G22" s="74">
        <v>669</v>
      </c>
      <c r="H22" s="74">
        <v>76</v>
      </c>
      <c r="I22" s="74">
        <v>593</v>
      </c>
      <c r="J22" s="74">
        <v>382</v>
      </c>
      <c r="K22" s="68">
        <v>0.57996999999999999</v>
      </c>
      <c r="L22" s="68">
        <v>0.95814999999999995</v>
      </c>
      <c r="M22" s="68">
        <v>0.81413999999999997</v>
      </c>
      <c r="N22" s="68">
        <v>0.86248000000000002</v>
      </c>
      <c r="O22" s="68">
        <v>0.84753000000000001</v>
      </c>
      <c r="P22" s="68">
        <v>0.85350999999999999</v>
      </c>
      <c r="Q22" s="68">
        <v>0.97160000000000002</v>
      </c>
      <c r="R22" s="68">
        <v>0.98504999999999998</v>
      </c>
      <c r="S22" s="68">
        <v>0.97975999999999996</v>
      </c>
      <c r="T22" s="68">
        <v>1</v>
      </c>
    </row>
    <row r="23" spans="1:20" x14ac:dyDescent="0.25">
      <c r="A23" t="s">
        <v>309</v>
      </c>
      <c r="B23" s="4" t="s">
        <v>284</v>
      </c>
      <c r="C23" s="4" t="s">
        <v>335</v>
      </c>
      <c r="D23" s="6" t="s">
        <v>252</v>
      </c>
      <c r="E23" s="35" t="s">
        <v>335</v>
      </c>
      <c r="F23" s="35" t="s">
        <v>252</v>
      </c>
      <c r="G23" s="72">
        <v>6512</v>
      </c>
      <c r="H23" s="72">
        <v>737</v>
      </c>
      <c r="I23" s="72">
        <v>5775</v>
      </c>
      <c r="J23" s="72">
        <v>5012</v>
      </c>
      <c r="K23" s="67">
        <v>0.80435999999999996</v>
      </c>
      <c r="L23" s="67">
        <v>0.86763000000000001</v>
      </c>
      <c r="M23" s="67">
        <v>0</v>
      </c>
      <c r="N23" s="67">
        <v>0.58860999999999997</v>
      </c>
      <c r="O23" s="67">
        <v>0.73280000000000001</v>
      </c>
      <c r="P23" s="67">
        <v>0.54561000000000004</v>
      </c>
      <c r="Q23" s="67">
        <v>0.93396999999999997</v>
      </c>
      <c r="R23" s="67">
        <v>0.97604000000000002</v>
      </c>
      <c r="S23" s="67">
        <v>0.97263999999999995</v>
      </c>
      <c r="T23" s="67">
        <v>0.95757999999999999</v>
      </c>
    </row>
    <row r="24" spans="1:20" x14ac:dyDescent="0.25">
      <c r="A24" t="s">
        <v>309</v>
      </c>
      <c r="B24" s="4" t="s">
        <v>284</v>
      </c>
      <c r="C24" s="4" t="s">
        <v>335</v>
      </c>
      <c r="D24" s="6" t="s">
        <v>252</v>
      </c>
      <c r="E24" t="s">
        <v>42</v>
      </c>
      <c r="F24" t="s">
        <v>228</v>
      </c>
      <c r="G24" s="73">
        <v>535</v>
      </c>
      <c r="H24" s="73">
        <v>46</v>
      </c>
      <c r="I24" s="73">
        <v>489</v>
      </c>
      <c r="J24" s="73">
        <v>424</v>
      </c>
      <c r="K24" s="21">
        <v>0.84486000000000006</v>
      </c>
      <c r="L24" s="21">
        <v>0.78130999999999995</v>
      </c>
      <c r="M24" s="21">
        <v>0</v>
      </c>
      <c r="N24" s="21">
        <v>0.19252</v>
      </c>
      <c r="O24" s="21">
        <v>0.46916000000000002</v>
      </c>
      <c r="P24" s="21">
        <v>0.17943999999999999</v>
      </c>
      <c r="Q24" s="21">
        <v>0.94952999999999999</v>
      </c>
      <c r="R24" s="21">
        <v>0.95326999999999995</v>
      </c>
      <c r="S24" s="21">
        <v>0.96318999999999999</v>
      </c>
      <c r="T24" s="21">
        <v>0.95501000000000003</v>
      </c>
    </row>
    <row r="25" spans="1:20" x14ac:dyDescent="0.25">
      <c r="A25" t="s">
        <v>309</v>
      </c>
      <c r="B25" s="4" t="s">
        <v>284</v>
      </c>
      <c r="C25" s="4" t="s">
        <v>335</v>
      </c>
      <c r="D25" s="6" t="s">
        <v>252</v>
      </c>
      <c r="E25" t="s">
        <v>53</v>
      </c>
      <c r="F25" t="s">
        <v>54</v>
      </c>
      <c r="G25" s="73">
        <v>838</v>
      </c>
      <c r="H25" s="73">
        <v>121</v>
      </c>
      <c r="I25" s="73">
        <v>717</v>
      </c>
      <c r="J25" s="73">
        <v>573</v>
      </c>
      <c r="K25" s="21">
        <v>0.66586999999999996</v>
      </c>
      <c r="L25" s="21">
        <v>0.94152999999999998</v>
      </c>
      <c r="M25" s="21">
        <v>0</v>
      </c>
      <c r="N25" s="21">
        <v>7.757E-2</v>
      </c>
      <c r="O25" s="21">
        <v>0.77327000000000001</v>
      </c>
      <c r="P25" s="21">
        <v>8.115E-2</v>
      </c>
      <c r="Q25" s="21">
        <v>0.99045000000000005</v>
      </c>
      <c r="R25" s="21">
        <v>0.98807</v>
      </c>
      <c r="S25" s="21">
        <v>0.99441999999999997</v>
      </c>
      <c r="T25" s="21">
        <v>0.99302999999999997</v>
      </c>
    </row>
    <row r="26" spans="1:20" x14ac:dyDescent="0.25">
      <c r="A26" t="s">
        <v>309</v>
      </c>
      <c r="B26" s="4" t="s">
        <v>284</v>
      </c>
      <c r="C26" s="4" t="s">
        <v>335</v>
      </c>
      <c r="D26" s="6" t="s">
        <v>252</v>
      </c>
      <c r="E26" t="s">
        <v>100</v>
      </c>
      <c r="F26" t="s">
        <v>101</v>
      </c>
      <c r="G26" s="73">
        <v>2013</v>
      </c>
      <c r="H26" s="73">
        <v>226</v>
      </c>
      <c r="I26" s="73">
        <v>1787</v>
      </c>
      <c r="J26" s="73">
        <v>1583</v>
      </c>
      <c r="K26" s="21">
        <v>0.84202999999999995</v>
      </c>
      <c r="L26" s="21">
        <v>0.80079</v>
      </c>
      <c r="M26" s="21">
        <v>0</v>
      </c>
      <c r="N26" s="21">
        <v>0.96919999999999995</v>
      </c>
      <c r="O26" s="21">
        <v>0.86438000000000004</v>
      </c>
      <c r="P26" s="21">
        <v>0.85594000000000003</v>
      </c>
      <c r="Q26" s="21">
        <v>0.88127</v>
      </c>
      <c r="R26" s="21">
        <v>0.97665000000000002</v>
      </c>
      <c r="S26" s="21">
        <v>0.96306999999999998</v>
      </c>
      <c r="T26" s="21">
        <v>0.93228999999999995</v>
      </c>
    </row>
    <row r="27" spans="1:20" x14ac:dyDescent="0.25">
      <c r="A27" t="s">
        <v>309</v>
      </c>
      <c r="B27" s="4" t="s">
        <v>284</v>
      </c>
      <c r="C27" s="4" t="s">
        <v>335</v>
      </c>
      <c r="D27" s="6" t="s">
        <v>252</v>
      </c>
      <c r="E27" t="s">
        <v>110</v>
      </c>
      <c r="F27" t="s">
        <v>111</v>
      </c>
      <c r="G27" s="73">
        <v>630</v>
      </c>
      <c r="H27" s="73">
        <v>57</v>
      </c>
      <c r="I27" s="73">
        <v>573</v>
      </c>
      <c r="J27" s="73">
        <v>553</v>
      </c>
      <c r="K27" s="21">
        <v>0.86348999999999998</v>
      </c>
      <c r="L27" s="21">
        <v>0.94443999999999995</v>
      </c>
      <c r="M27" s="21">
        <v>0</v>
      </c>
      <c r="N27" s="21">
        <v>0.94286000000000003</v>
      </c>
      <c r="O27" s="21">
        <v>0.85872999999999999</v>
      </c>
      <c r="P27" s="21">
        <v>0.94127000000000005</v>
      </c>
      <c r="Q27" s="21">
        <v>0.93650999999999995</v>
      </c>
      <c r="R27" s="21">
        <v>0.96508000000000005</v>
      </c>
      <c r="S27" s="21">
        <v>0.98080000000000001</v>
      </c>
      <c r="T27" s="21">
        <v>0.95462000000000002</v>
      </c>
    </row>
    <row r="28" spans="1:20" x14ac:dyDescent="0.25">
      <c r="A28" t="s">
        <v>309</v>
      </c>
      <c r="B28" s="4" t="s">
        <v>284</v>
      </c>
      <c r="C28" s="4" t="s">
        <v>335</v>
      </c>
      <c r="D28" s="6" t="s">
        <v>252</v>
      </c>
      <c r="E28" t="s">
        <v>112</v>
      </c>
      <c r="F28" t="s">
        <v>113</v>
      </c>
      <c r="G28" s="73">
        <v>753</v>
      </c>
      <c r="H28" s="73">
        <v>79</v>
      </c>
      <c r="I28" s="73">
        <v>674</v>
      </c>
      <c r="J28" s="73">
        <v>577</v>
      </c>
      <c r="K28" s="21">
        <v>0.92828999999999995</v>
      </c>
      <c r="L28" s="21">
        <v>0.90703999999999996</v>
      </c>
      <c r="M28" s="21">
        <v>0</v>
      </c>
      <c r="N28" s="21">
        <v>0.38778000000000001</v>
      </c>
      <c r="O28" s="21">
        <v>0.69588000000000005</v>
      </c>
      <c r="P28" s="21">
        <v>0.35591</v>
      </c>
      <c r="Q28" s="21">
        <v>0.98938000000000004</v>
      </c>
      <c r="R28" s="21">
        <v>0.98538999999999999</v>
      </c>
      <c r="S28" s="21">
        <v>0.99109999999999998</v>
      </c>
      <c r="T28" s="21">
        <v>0.99258000000000002</v>
      </c>
    </row>
    <row r="29" spans="1:20" x14ac:dyDescent="0.25">
      <c r="A29" t="s">
        <v>309</v>
      </c>
      <c r="B29" s="4" t="s">
        <v>284</v>
      </c>
      <c r="C29" s="4" t="s">
        <v>335</v>
      </c>
      <c r="D29" s="6" t="s">
        <v>252</v>
      </c>
      <c r="E29" t="s">
        <v>209</v>
      </c>
      <c r="F29" t="s">
        <v>210</v>
      </c>
      <c r="G29" s="73">
        <v>827</v>
      </c>
      <c r="H29" s="73">
        <v>108</v>
      </c>
      <c r="I29" s="73">
        <v>719</v>
      </c>
      <c r="J29" s="73">
        <v>603</v>
      </c>
      <c r="K29" s="21">
        <v>0.57316</v>
      </c>
      <c r="L29" s="21">
        <v>0.81015999999999999</v>
      </c>
      <c r="M29" s="21">
        <v>0</v>
      </c>
      <c r="N29" s="21">
        <v>0.13664000000000001</v>
      </c>
      <c r="O29" s="21">
        <v>0.80894999999999995</v>
      </c>
      <c r="P29" s="21">
        <v>0.15236</v>
      </c>
      <c r="Q29" s="21">
        <v>0.92745</v>
      </c>
      <c r="R29" s="21">
        <v>0.98065000000000002</v>
      </c>
      <c r="S29" s="21">
        <v>0.96523000000000003</v>
      </c>
      <c r="T29" s="21">
        <v>0.94993000000000005</v>
      </c>
    </row>
    <row r="30" spans="1:20" x14ac:dyDescent="0.25">
      <c r="A30" t="s">
        <v>309</v>
      </c>
      <c r="B30" s="4" t="s">
        <v>284</v>
      </c>
      <c r="C30" s="4" t="s">
        <v>335</v>
      </c>
      <c r="D30" s="6" t="s">
        <v>252</v>
      </c>
      <c r="E30" t="s">
        <v>217</v>
      </c>
      <c r="F30" t="s">
        <v>218</v>
      </c>
      <c r="G30" s="73">
        <v>916</v>
      </c>
      <c r="H30" s="73">
        <v>100</v>
      </c>
      <c r="I30" s="73">
        <v>816</v>
      </c>
      <c r="J30" s="73">
        <v>699</v>
      </c>
      <c r="K30" s="21">
        <v>0.89083000000000001</v>
      </c>
      <c r="L30" s="21">
        <v>0.96396999999999999</v>
      </c>
      <c r="M30" s="21">
        <v>0</v>
      </c>
      <c r="N30" s="21">
        <v>0.78056999999999999</v>
      </c>
      <c r="O30" s="21">
        <v>0.43558999999999998</v>
      </c>
      <c r="P30" s="21">
        <v>0.74126999999999998</v>
      </c>
      <c r="Q30" s="21">
        <v>0.9476</v>
      </c>
      <c r="R30" s="21">
        <v>0.97270999999999996</v>
      </c>
      <c r="S30" s="21">
        <v>0.96569000000000005</v>
      </c>
      <c r="T30" s="21">
        <v>0.96323999999999999</v>
      </c>
    </row>
    <row r="31" spans="1:20" x14ac:dyDescent="0.25">
      <c r="A31" t="s">
        <v>309</v>
      </c>
      <c r="B31" s="4" t="s">
        <v>284</v>
      </c>
      <c r="C31" s="4" t="s">
        <v>339</v>
      </c>
      <c r="D31" s="6" t="s">
        <v>246</v>
      </c>
      <c r="E31" s="35" t="s">
        <v>339</v>
      </c>
      <c r="F31" s="35" t="s">
        <v>246</v>
      </c>
      <c r="G31" s="72">
        <v>9408</v>
      </c>
      <c r="H31" s="72">
        <v>910</v>
      </c>
      <c r="I31" s="72">
        <v>8498</v>
      </c>
      <c r="J31" s="72">
        <v>7133</v>
      </c>
      <c r="K31" s="67">
        <v>0.59523999999999999</v>
      </c>
      <c r="L31" s="67">
        <v>0.76605000000000001</v>
      </c>
      <c r="M31" s="67">
        <v>0</v>
      </c>
      <c r="N31" s="67">
        <v>0.64742999999999995</v>
      </c>
      <c r="O31" s="67">
        <v>0.78795000000000004</v>
      </c>
      <c r="P31" s="67">
        <v>0.51722000000000001</v>
      </c>
      <c r="Q31" s="67">
        <v>0.84194000000000002</v>
      </c>
      <c r="R31" s="67">
        <v>0.97555000000000003</v>
      </c>
      <c r="S31" s="67">
        <v>0.94610000000000005</v>
      </c>
      <c r="T31" s="67">
        <v>0.93162999999999996</v>
      </c>
    </row>
    <row r="32" spans="1:20" x14ac:dyDescent="0.25">
      <c r="A32" t="s">
        <v>309</v>
      </c>
      <c r="B32" s="4" t="s">
        <v>284</v>
      </c>
      <c r="C32" s="4" t="s">
        <v>339</v>
      </c>
      <c r="D32" s="6" t="s">
        <v>246</v>
      </c>
      <c r="E32" t="s">
        <v>88</v>
      </c>
      <c r="F32" t="s">
        <v>89</v>
      </c>
      <c r="G32" s="73">
        <v>744</v>
      </c>
      <c r="H32" s="73">
        <v>79</v>
      </c>
      <c r="I32" s="73">
        <v>665</v>
      </c>
      <c r="J32" s="73">
        <v>540</v>
      </c>
      <c r="K32" s="21">
        <v>0.71370999999999996</v>
      </c>
      <c r="L32" s="21">
        <v>0.73521999999999998</v>
      </c>
      <c r="M32" s="21">
        <v>0</v>
      </c>
      <c r="N32" s="21">
        <v>0.61828000000000005</v>
      </c>
      <c r="O32" s="21">
        <v>0.67876000000000003</v>
      </c>
      <c r="P32" s="21">
        <v>0.19489000000000001</v>
      </c>
      <c r="Q32" s="21">
        <v>0.79166999999999998</v>
      </c>
      <c r="R32" s="21">
        <v>0.93952000000000002</v>
      </c>
      <c r="S32" s="21">
        <v>0.89022999999999997</v>
      </c>
      <c r="T32" s="21">
        <v>0.86917</v>
      </c>
    </row>
    <row r="33" spans="1:20" x14ac:dyDescent="0.25">
      <c r="A33" t="s">
        <v>309</v>
      </c>
      <c r="B33" s="4" t="s">
        <v>284</v>
      </c>
      <c r="C33" s="4" t="s">
        <v>339</v>
      </c>
      <c r="D33" s="6" t="s">
        <v>246</v>
      </c>
      <c r="E33" t="s">
        <v>132</v>
      </c>
      <c r="F33" t="s">
        <v>133</v>
      </c>
      <c r="G33" s="73">
        <v>790</v>
      </c>
      <c r="H33" s="73">
        <v>75</v>
      </c>
      <c r="I33" s="73">
        <v>715</v>
      </c>
      <c r="J33" s="73">
        <v>604</v>
      </c>
      <c r="K33" s="21">
        <v>0.72024999999999995</v>
      </c>
      <c r="L33" s="21">
        <v>0.88861000000000001</v>
      </c>
      <c r="M33" s="21">
        <v>0</v>
      </c>
      <c r="N33" s="21">
        <v>0.26075999999999999</v>
      </c>
      <c r="O33" s="21">
        <v>0.80759000000000003</v>
      </c>
      <c r="P33" s="21">
        <v>0.25823000000000002</v>
      </c>
      <c r="Q33" s="21">
        <v>0.87848000000000004</v>
      </c>
      <c r="R33" s="21">
        <v>0.98480999999999996</v>
      </c>
      <c r="S33" s="21">
        <v>0.95384999999999998</v>
      </c>
      <c r="T33" s="21">
        <v>0.94266000000000005</v>
      </c>
    </row>
    <row r="34" spans="1:20" x14ac:dyDescent="0.25">
      <c r="A34" t="s">
        <v>309</v>
      </c>
      <c r="B34" s="4" t="s">
        <v>284</v>
      </c>
      <c r="C34" s="4" t="s">
        <v>339</v>
      </c>
      <c r="D34" s="6" t="s">
        <v>246</v>
      </c>
      <c r="E34" t="s">
        <v>138</v>
      </c>
      <c r="F34" t="s">
        <v>139</v>
      </c>
      <c r="G34" s="73">
        <v>1771</v>
      </c>
      <c r="H34" s="73">
        <v>149</v>
      </c>
      <c r="I34" s="73">
        <v>1622</v>
      </c>
      <c r="J34" s="73">
        <v>1387</v>
      </c>
      <c r="K34" s="21">
        <v>0.63071999999999995</v>
      </c>
      <c r="L34" s="21">
        <v>0.88029000000000002</v>
      </c>
      <c r="M34" s="21">
        <v>0</v>
      </c>
      <c r="N34" s="21">
        <v>0.79503000000000001</v>
      </c>
      <c r="O34" s="21">
        <v>0.74307999999999996</v>
      </c>
      <c r="P34" s="21">
        <v>0.77808999999999995</v>
      </c>
      <c r="Q34" s="21">
        <v>0.93618999999999997</v>
      </c>
      <c r="R34" s="21">
        <v>0.96838000000000002</v>
      </c>
      <c r="S34" s="21">
        <v>0.96547000000000005</v>
      </c>
      <c r="T34" s="21">
        <v>0.96362999999999999</v>
      </c>
    </row>
    <row r="35" spans="1:20" x14ac:dyDescent="0.25">
      <c r="A35" t="s">
        <v>309</v>
      </c>
      <c r="B35" s="4" t="s">
        <v>284</v>
      </c>
      <c r="C35" s="4" t="s">
        <v>339</v>
      </c>
      <c r="D35" s="6" t="s">
        <v>246</v>
      </c>
      <c r="E35" t="s">
        <v>162</v>
      </c>
      <c r="F35" t="s">
        <v>163</v>
      </c>
      <c r="G35" s="73">
        <v>725</v>
      </c>
      <c r="H35" s="73">
        <v>44</v>
      </c>
      <c r="I35" s="73">
        <v>681</v>
      </c>
      <c r="J35" s="73">
        <v>591</v>
      </c>
      <c r="K35" s="21">
        <v>0.17655000000000001</v>
      </c>
      <c r="L35" s="21">
        <v>0.91171999999999997</v>
      </c>
      <c r="M35" s="21">
        <v>0</v>
      </c>
      <c r="N35" s="21">
        <v>0.87309999999999999</v>
      </c>
      <c r="O35" s="21">
        <v>0.84275999999999995</v>
      </c>
      <c r="P35" s="21">
        <v>0.87172000000000005</v>
      </c>
      <c r="Q35" s="21">
        <v>0.63034000000000001</v>
      </c>
      <c r="R35" s="21">
        <v>0.97792999999999997</v>
      </c>
      <c r="S35" s="21">
        <v>0.9486</v>
      </c>
      <c r="T35" s="21">
        <v>0.85902999999999996</v>
      </c>
    </row>
    <row r="36" spans="1:20" x14ac:dyDescent="0.25">
      <c r="A36" t="s">
        <v>309</v>
      </c>
      <c r="B36" s="4" t="s">
        <v>284</v>
      </c>
      <c r="C36" s="4" t="s">
        <v>339</v>
      </c>
      <c r="D36" s="6" t="s">
        <v>246</v>
      </c>
      <c r="E36" t="s">
        <v>187</v>
      </c>
      <c r="F36" t="s">
        <v>188</v>
      </c>
      <c r="G36" s="73">
        <v>1254</v>
      </c>
      <c r="H36" s="73">
        <v>132</v>
      </c>
      <c r="I36" s="73">
        <v>1122</v>
      </c>
      <c r="J36" s="73">
        <v>891</v>
      </c>
      <c r="K36" s="21">
        <v>0.97528000000000004</v>
      </c>
      <c r="L36" s="21">
        <v>0.59967999999999999</v>
      </c>
      <c r="M36" s="21">
        <v>0</v>
      </c>
      <c r="N36" s="21">
        <v>0.95852999999999999</v>
      </c>
      <c r="O36" s="21">
        <v>0.87719000000000003</v>
      </c>
      <c r="P36" s="21">
        <v>0.80462999999999996</v>
      </c>
      <c r="Q36" s="21">
        <v>0.87321000000000004</v>
      </c>
      <c r="R36" s="21">
        <v>0.98085999999999995</v>
      </c>
      <c r="S36" s="21">
        <v>0.97326000000000001</v>
      </c>
      <c r="T36" s="21">
        <v>0.97148000000000001</v>
      </c>
    </row>
    <row r="37" spans="1:20" x14ac:dyDescent="0.25">
      <c r="A37" t="s">
        <v>309</v>
      </c>
      <c r="B37" s="4" t="s">
        <v>284</v>
      </c>
      <c r="C37" s="4" t="s">
        <v>339</v>
      </c>
      <c r="D37" s="6" t="s">
        <v>246</v>
      </c>
      <c r="E37" t="s">
        <v>199</v>
      </c>
      <c r="F37" t="s">
        <v>239</v>
      </c>
      <c r="G37" s="73">
        <v>2008</v>
      </c>
      <c r="H37" s="73">
        <v>210</v>
      </c>
      <c r="I37" s="73">
        <v>1798</v>
      </c>
      <c r="J37" s="73">
        <v>1565</v>
      </c>
      <c r="K37" s="21">
        <v>0.86753000000000002</v>
      </c>
      <c r="L37" s="21">
        <v>0.68725000000000003</v>
      </c>
      <c r="M37" s="21">
        <v>0</v>
      </c>
      <c r="N37" s="21">
        <v>0.751</v>
      </c>
      <c r="O37" s="21">
        <v>0.71564000000000005</v>
      </c>
      <c r="P37" s="21">
        <v>0.73655000000000004</v>
      </c>
      <c r="Q37" s="21">
        <v>0.88146999999999998</v>
      </c>
      <c r="R37" s="21">
        <v>0.98207</v>
      </c>
      <c r="S37" s="21">
        <v>0.97052000000000005</v>
      </c>
      <c r="T37" s="21">
        <v>0.95106000000000002</v>
      </c>
    </row>
    <row r="38" spans="1:20" x14ac:dyDescent="0.25">
      <c r="A38" t="s">
        <v>309</v>
      </c>
      <c r="B38" s="4" t="s">
        <v>284</v>
      </c>
      <c r="C38" s="4" t="s">
        <v>339</v>
      </c>
      <c r="D38" s="6" t="s">
        <v>246</v>
      </c>
      <c r="E38" t="s">
        <v>200</v>
      </c>
      <c r="F38" t="s">
        <v>240</v>
      </c>
      <c r="G38" s="73">
        <v>2116</v>
      </c>
      <c r="H38" s="73">
        <v>221</v>
      </c>
      <c r="I38" s="73">
        <v>1895</v>
      </c>
      <c r="J38" s="73">
        <v>1555</v>
      </c>
      <c r="K38" s="21">
        <v>0.13705000000000001</v>
      </c>
      <c r="L38" s="21">
        <v>0.75897999999999999</v>
      </c>
      <c r="M38" s="21">
        <v>0</v>
      </c>
      <c r="N38" s="21">
        <v>0.31852999999999998</v>
      </c>
      <c r="O38" s="21">
        <v>0.85350000000000004</v>
      </c>
      <c r="P38" s="21">
        <v>8.9800000000000001E-3</v>
      </c>
      <c r="Q38" s="21">
        <v>0.78354999999999997</v>
      </c>
      <c r="R38" s="21">
        <v>0.98062000000000005</v>
      </c>
      <c r="S38" s="21">
        <v>0.90607000000000004</v>
      </c>
      <c r="T38" s="21">
        <v>0.90607000000000004</v>
      </c>
    </row>
    <row r="39" spans="1:20" x14ac:dyDescent="0.25">
      <c r="A39" t="s">
        <v>309</v>
      </c>
      <c r="B39" s="4" t="s">
        <v>284</v>
      </c>
      <c r="C39" s="4" t="s">
        <v>340</v>
      </c>
      <c r="D39" s="6" t="s">
        <v>341</v>
      </c>
      <c r="E39" s="35" t="s">
        <v>340</v>
      </c>
      <c r="F39" s="35" t="s">
        <v>341</v>
      </c>
      <c r="G39" s="72">
        <v>15217</v>
      </c>
      <c r="H39" s="72">
        <v>1338</v>
      </c>
      <c r="I39" s="72">
        <v>13879</v>
      </c>
      <c r="J39" s="72">
        <v>12058</v>
      </c>
      <c r="K39" s="67">
        <v>0.73267000000000004</v>
      </c>
      <c r="L39" s="67">
        <v>0.79786000000000001</v>
      </c>
      <c r="M39" s="67">
        <v>0</v>
      </c>
      <c r="N39" s="67">
        <v>0.66334000000000004</v>
      </c>
      <c r="O39" s="67">
        <v>0.77478999999999998</v>
      </c>
      <c r="P39" s="67">
        <v>0.51717999999999997</v>
      </c>
      <c r="Q39" s="67">
        <v>0.92310999999999999</v>
      </c>
      <c r="R39" s="67">
        <v>0.97160999999999997</v>
      </c>
      <c r="S39" s="67">
        <v>0.97075</v>
      </c>
      <c r="T39" s="67">
        <v>0.96433000000000002</v>
      </c>
    </row>
    <row r="40" spans="1:20" x14ac:dyDescent="0.25">
      <c r="A40" t="s">
        <v>309</v>
      </c>
      <c r="B40" s="4" t="s">
        <v>284</v>
      </c>
      <c r="C40" s="4" t="s">
        <v>340</v>
      </c>
      <c r="D40" s="6" t="s">
        <v>341</v>
      </c>
      <c r="E40" t="s">
        <v>24</v>
      </c>
      <c r="F40" t="s">
        <v>25</v>
      </c>
      <c r="G40" s="73">
        <v>1754</v>
      </c>
      <c r="H40" s="73">
        <v>207</v>
      </c>
      <c r="I40" s="73">
        <v>1547</v>
      </c>
      <c r="J40" s="73">
        <v>1201</v>
      </c>
      <c r="K40" s="21">
        <v>0.72577000000000003</v>
      </c>
      <c r="L40" s="21">
        <v>0.80957999999999997</v>
      </c>
      <c r="M40" s="21">
        <v>0</v>
      </c>
      <c r="N40" s="21">
        <v>0.58950999999999998</v>
      </c>
      <c r="O40" s="21">
        <v>0.80559000000000003</v>
      </c>
      <c r="P40" s="21">
        <v>0.56498999999999999</v>
      </c>
      <c r="Q40" s="21">
        <v>0.95267999999999997</v>
      </c>
      <c r="R40" s="21">
        <v>0.97548000000000001</v>
      </c>
      <c r="S40" s="21">
        <v>0.97738000000000003</v>
      </c>
      <c r="T40" s="21">
        <v>0.97026999999999997</v>
      </c>
    </row>
    <row r="41" spans="1:20" x14ac:dyDescent="0.25">
      <c r="A41" t="s">
        <v>309</v>
      </c>
      <c r="B41" s="4" t="s">
        <v>284</v>
      </c>
      <c r="C41" s="4" t="s">
        <v>340</v>
      </c>
      <c r="D41" s="6" t="s">
        <v>341</v>
      </c>
      <c r="E41" t="s">
        <v>36</v>
      </c>
      <c r="F41" t="s">
        <v>37</v>
      </c>
      <c r="G41" s="73">
        <v>1295</v>
      </c>
      <c r="H41" s="73">
        <v>95</v>
      </c>
      <c r="I41" s="73">
        <v>1200</v>
      </c>
      <c r="J41" s="73">
        <v>1097</v>
      </c>
      <c r="K41" s="21">
        <v>0.73977000000000004</v>
      </c>
      <c r="L41" s="21">
        <v>0.92354999999999998</v>
      </c>
      <c r="M41" s="21">
        <v>0</v>
      </c>
      <c r="N41" s="21">
        <v>0.76602000000000003</v>
      </c>
      <c r="O41" s="21">
        <v>0.61699000000000004</v>
      </c>
      <c r="P41" s="21">
        <v>0.75290000000000001</v>
      </c>
      <c r="Q41" s="21">
        <v>0.96679999999999999</v>
      </c>
      <c r="R41" s="21">
        <v>0.96833999999999998</v>
      </c>
      <c r="S41" s="21">
        <v>0.98333000000000004</v>
      </c>
      <c r="T41" s="21">
        <v>0.97499999999999998</v>
      </c>
    </row>
    <row r="42" spans="1:20" x14ac:dyDescent="0.25">
      <c r="A42" t="s">
        <v>309</v>
      </c>
      <c r="B42" s="4" t="s">
        <v>284</v>
      </c>
      <c r="C42" s="4" t="s">
        <v>340</v>
      </c>
      <c r="D42" s="6" t="s">
        <v>341</v>
      </c>
      <c r="E42" t="s">
        <v>63</v>
      </c>
      <c r="F42" t="s">
        <v>64</v>
      </c>
      <c r="G42" s="73">
        <v>844</v>
      </c>
      <c r="H42" s="73">
        <v>81</v>
      </c>
      <c r="I42" s="73">
        <v>763</v>
      </c>
      <c r="J42" s="73">
        <v>771</v>
      </c>
      <c r="K42" s="21">
        <v>0.27725</v>
      </c>
      <c r="L42" s="21">
        <v>0.43719999999999998</v>
      </c>
      <c r="M42" s="21">
        <v>0</v>
      </c>
      <c r="N42" s="21">
        <v>0.50829000000000002</v>
      </c>
      <c r="O42" s="21">
        <v>0.84597</v>
      </c>
      <c r="P42" s="21">
        <v>0.43008999999999997</v>
      </c>
      <c r="Q42" s="21">
        <v>0.81161000000000005</v>
      </c>
      <c r="R42" s="21">
        <v>0.95616000000000001</v>
      </c>
      <c r="S42" s="21">
        <v>0.90825999999999996</v>
      </c>
      <c r="T42" s="21">
        <v>0.90564</v>
      </c>
    </row>
    <row r="43" spans="1:20" x14ac:dyDescent="0.25">
      <c r="A43" t="s">
        <v>309</v>
      </c>
      <c r="B43" s="4" t="s">
        <v>284</v>
      </c>
      <c r="C43" s="4" t="s">
        <v>340</v>
      </c>
      <c r="D43" s="6" t="s">
        <v>341</v>
      </c>
      <c r="E43" t="s">
        <v>59</v>
      </c>
      <c r="F43" t="s">
        <v>60</v>
      </c>
      <c r="G43" s="73">
        <v>1867</v>
      </c>
      <c r="H43" s="73">
        <v>133</v>
      </c>
      <c r="I43" s="73">
        <v>1734</v>
      </c>
      <c r="J43" s="73">
        <v>1452</v>
      </c>
      <c r="K43" s="21">
        <v>0.62827999999999995</v>
      </c>
      <c r="L43" s="21">
        <v>0.81467999999999996</v>
      </c>
      <c r="M43" s="21">
        <v>0</v>
      </c>
      <c r="N43" s="21">
        <v>0.75736000000000003</v>
      </c>
      <c r="O43" s="21">
        <v>0.89395000000000002</v>
      </c>
      <c r="P43" s="21">
        <v>0.71933999999999998</v>
      </c>
      <c r="Q43" s="21">
        <v>0.86663000000000001</v>
      </c>
      <c r="R43" s="21">
        <v>0.97858000000000001</v>
      </c>
      <c r="S43" s="21">
        <v>0.97231999999999996</v>
      </c>
      <c r="T43" s="21">
        <v>0.96423999999999999</v>
      </c>
    </row>
    <row r="44" spans="1:20" x14ac:dyDescent="0.25">
      <c r="A44" t="s">
        <v>309</v>
      </c>
      <c r="B44" s="4" t="s">
        <v>284</v>
      </c>
      <c r="C44" s="4" t="s">
        <v>340</v>
      </c>
      <c r="D44" s="6" t="s">
        <v>341</v>
      </c>
      <c r="E44" t="s">
        <v>86</v>
      </c>
      <c r="F44" t="s">
        <v>87</v>
      </c>
      <c r="G44" s="73">
        <v>609</v>
      </c>
      <c r="H44" s="73">
        <v>50</v>
      </c>
      <c r="I44" s="73">
        <v>559</v>
      </c>
      <c r="J44" s="73">
        <v>436</v>
      </c>
      <c r="K44" s="21">
        <v>0.86534999999999995</v>
      </c>
      <c r="L44" s="21">
        <v>0.92447000000000001</v>
      </c>
      <c r="M44" s="21">
        <v>0</v>
      </c>
      <c r="N44" s="21">
        <v>0.79639000000000004</v>
      </c>
      <c r="O44" s="21">
        <v>0.62397000000000002</v>
      </c>
      <c r="P44" s="21">
        <v>8.8669999999999999E-2</v>
      </c>
      <c r="Q44" s="21">
        <v>0.97043999999999997</v>
      </c>
      <c r="R44" s="21">
        <v>0.96716000000000002</v>
      </c>
      <c r="S44" s="21">
        <v>0.97853000000000001</v>
      </c>
      <c r="T44" s="21">
        <v>0.98031999999999997</v>
      </c>
    </row>
    <row r="45" spans="1:20" x14ac:dyDescent="0.25">
      <c r="A45" t="s">
        <v>309</v>
      </c>
      <c r="B45" s="4" t="s">
        <v>284</v>
      </c>
      <c r="C45" s="4" t="s">
        <v>340</v>
      </c>
      <c r="D45" s="6" t="s">
        <v>341</v>
      </c>
      <c r="E45" t="s">
        <v>116</v>
      </c>
      <c r="F45" t="s">
        <v>117</v>
      </c>
      <c r="G45" s="73">
        <v>2630</v>
      </c>
      <c r="H45" s="73">
        <v>233</v>
      </c>
      <c r="I45" s="73">
        <v>2397</v>
      </c>
      <c r="J45" s="73">
        <v>2108</v>
      </c>
      <c r="K45" s="21">
        <v>0.83574000000000004</v>
      </c>
      <c r="L45" s="21">
        <v>0.73687999999999998</v>
      </c>
      <c r="M45" s="21">
        <v>0</v>
      </c>
      <c r="N45" s="21">
        <v>0.53193999999999997</v>
      </c>
      <c r="O45" s="21">
        <v>0.73421999999999998</v>
      </c>
      <c r="P45" s="21">
        <v>0.43953999999999999</v>
      </c>
      <c r="Q45" s="21">
        <v>0.92586000000000002</v>
      </c>
      <c r="R45" s="21">
        <v>0.96958</v>
      </c>
      <c r="S45" s="21">
        <v>0.96913000000000005</v>
      </c>
      <c r="T45" s="21">
        <v>0.9637</v>
      </c>
    </row>
    <row r="46" spans="1:20" x14ac:dyDescent="0.25">
      <c r="A46" t="s">
        <v>309</v>
      </c>
      <c r="B46" s="4" t="s">
        <v>284</v>
      </c>
      <c r="C46" s="4" t="s">
        <v>340</v>
      </c>
      <c r="D46" s="6" t="s">
        <v>341</v>
      </c>
      <c r="E46" t="s">
        <v>118</v>
      </c>
      <c r="F46" t="s">
        <v>119</v>
      </c>
      <c r="G46" s="73">
        <v>724</v>
      </c>
      <c r="H46" s="73">
        <v>82</v>
      </c>
      <c r="I46" s="73">
        <v>642</v>
      </c>
      <c r="J46" s="73">
        <v>569</v>
      </c>
      <c r="K46" s="21">
        <v>0.91713</v>
      </c>
      <c r="L46" s="21">
        <v>0.84253999999999996</v>
      </c>
      <c r="M46" s="21">
        <v>0</v>
      </c>
      <c r="N46" s="21">
        <v>0.43369999999999997</v>
      </c>
      <c r="O46" s="21">
        <v>0.83011000000000001</v>
      </c>
      <c r="P46" s="21">
        <v>9.6689999999999998E-2</v>
      </c>
      <c r="Q46" s="21">
        <v>0.89088000000000001</v>
      </c>
      <c r="R46" s="21">
        <v>0.97652000000000005</v>
      </c>
      <c r="S46" s="21">
        <v>0.95016</v>
      </c>
      <c r="T46" s="21">
        <v>0.93613999999999997</v>
      </c>
    </row>
    <row r="47" spans="1:20" x14ac:dyDescent="0.25">
      <c r="A47" t="s">
        <v>309</v>
      </c>
      <c r="B47" s="4" t="s">
        <v>284</v>
      </c>
      <c r="C47" s="4" t="s">
        <v>340</v>
      </c>
      <c r="D47" s="6" t="s">
        <v>341</v>
      </c>
      <c r="E47" t="s">
        <v>120</v>
      </c>
      <c r="F47" t="s">
        <v>121</v>
      </c>
      <c r="G47" s="73">
        <v>1674</v>
      </c>
      <c r="H47" s="73">
        <v>142</v>
      </c>
      <c r="I47" s="73">
        <v>1532</v>
      </c>
      <c r="J47" s="73">
        <v>1316</v>
      </c>
      <c r="K47" s="21">
        <v>0.62902999999999998</v>
      </c>
      <c r="L47" s="21">
        <v>0.82496999999999998</v>
      </c>
      <c r="M47" s="21">
        <v>0</v>
      </c>
      <c r="N47" s="21">
        <v>0.72162000000000004</v>
      </c>
      <c r="O47" s="21">
        <v>0.66010000000000002</v>
      </c>
      <c r="P47" s="21">
        <v>8.0649999999999999E-2</v>
      </c>
      <c r="Q47" s="21">
        <v>0.92473000000000005</v>
      </c>
      <c r="R47" s="21">
        <v>0.96296000000000004</v>
      </c>
      <c r="S47" s="21">
        <v>0.96867000000000003</v>
      </c>
      <c r="T47" s="21">
        <v>0.95757000000000003</v>
      </c>
    </row>
    <row r="48" spans="1:20" x14ac:dyDescent="0.25">
      <c r="A48" t="s">
        <v>309</v>
      </c>
      <c r="B48" s="4" t="s">
        <v>284</v>
      </c>
      <c r="C48" s="4" t="s">
        <v>340</v>
      </c>
      <c r="D48" s="6" t="s">
        <v>341</v>
      </c>
      <c r="E48" t="s">
        <v>130</v>
      </c>
      <c r="F48" t="s">
        <v>131</v>
      </c>
      <c r="G48" s="73">
        <v>1009</v>
      </c>
      <c r="H48" s="73">
        <v>77</v>
      </c>
      <c r="I48" s="73">
        <v>932</v>
      </c>
      <c r="J48" s="73">
        <v>832</v>
      </c>
      <c r="K48" s="21">
        <v>0.70762999999999998</v>
      </c>
      <c r="L48" s="21">
        <v>0.75519999999999998</v>
      </c>
      <c r="M48" s="21">
        <v>0</v>
      </c>
      <c r="N48" s="21">
        <v>0.83845000000000003</v>
      </c>
      <c r="O48" s="21">
        <v>0.79583999999999999</v>
      </c>
      <c r="P48" s="21">
        <v>0.83152000000000004</v>
      </c>
      <c r="Q48" s="21">
        <v>0.92764999999999997</v>
      </c>
      <c r="R48" s="21">
        <v>0.98314999999999997</v>
      </c>
      <c r="S48" s="21">
        <v>0.98497999999999997</v>
      </c>
      <c r="T48" s="21">
        <v>0.97424999999999995</v>
      </c>
    </row>
    <row r="49" spans="1:20" x14ac:dyDescent="0.25">
      <c r="A49" t="s">
        <v>309</v>
      </c>
      <c r="B49" s="4" t="s">
        <v>284</v>
      </c>
      <c r="C49" s="4" t="s">
        <v>340</v>
      </c>
      <c r="D49" s="6" t="s">
        <v>341</v>
      </c>
      <c r="E49" t="s">
        <v>179</v>
      </c>
      <c r="F49" t="s">
        <v>233</v>
      </c>
      <c r="G49" s="73">
        <v>766</v>
      </c>
      <c r="H49" s="73">
        <v>70</v>
      </c>
      <c r="I49" s="73">
        <v>696</v>
      </c>
      <c r="J49" s="73">
        <v>585</v>
      </c>
      <c r="K49" s="21">
        <v>0.74543000000000004</v>
      </c>
      <c r="L49" s="21">
        <v>0.79112000000000005</v>
      </c>
      <c r="M49" s="21">
        <v>0</v>
      </c>
      <c r="N49" s="21">
        <v>0.97389000000000003</v>
      </c>
      <c r="O49" s="21">
        <v>0.89295000000000002</v>
      </c>
      <c r="P49" s="21">
        <v>0.97389000000000003</v>
      </c>
      <c r="Q49" s="21">
        <v>0.96606000000000003</v>
      </c>
      <c r="R49" s="21">
        <v>0.97389000000000003</v>
      </c>
      <c r="S49" s="21">
        <v>0.98131999999999997</v>
      </c>
      <c r="T49" s="21">
        <v>0.98563000000000001</v>
      </c>
    </row>
    <row r="50" spans="1:20" x14ac:dyDescent="0.25">
      <c r="A50" t="s">
        <v>309</v>
      </c>
      <c r="B50" s="4" t="s">
        <v>284</v>
      </c>
      <c r="C50" s="4" t="s">
        <v>340</v>
      </c>
      <c r="D50" s="6" t="s">
        <v>341</v>
      </c>
      <c r="E50" t="s">
        <v>180</v>
      </c>
      <c r="F50" t="s">
        <v>234</v>
      </c>
      <c r="G50" s="73">
        <v>617</v>
      </c>
      <c r="H50" s="73">
        <v>60</v>
      </c>
      <c r="I50" s="73">
        <v>557</v>
      </c>
      <c r="J50" s="73">
        <v>466</v>
      </c>
      <c r="K50" s="21">
        <v>0.93193000000000004</v>
      </c>
      <c r="L50" s="21">
        <v>0.87358000000000002</v>
      </c>
      <c r="M50" s="21">
        <v>0</v>
      </c>
      <c r="N50" s="21">
        <v>0.88492999999999999</v>
      </c>
      <c r="O50" s="21">
        <v>0.83143999999999996</v>
      </c>
      <c r="P50" s="21">
        <v>0.85736999999999997</v>
      </c>
      <c r="Q50" s="21">
        <v>0.92544999999999999</v>
      </c>
      <c r="R50" s="21">
        <v>0.96433999999999997</v>
      </c>
      <c r="S50" s="21">
        <v>0.97126999999999997</v>
      </c>
      <c r="T50" s="21">
        <v>0.97126999999999997</v>
      </c>
    </row>
    <row r="51" spans="1:20" x14ac:dyDescent="0.25">
      <c r="A51" t="s">
        <v>309</v>
      </c>
      <c r="B51" s="4" t="s">
        <v>284</v>
      </c>
      <c r="C51" s="4" t="s">
        <v>340</v>
      </c>
      <c r="D51" s="6" t="s">
        <v>341</v>
      </c>
      <c r="E51" t="s">
        <v>211</v>
      </c>
      <c r="F51" t="s">
        <v>212</v>
      </c>
      <c r="G51" s="73">
        <v>725</v>
      </c>
      <c r="H51" s="73">
        <v>59</v>
      </c>
      <c r="I51" s="73">
        <v>666</v>
      </c>
      <c r="J51" s="73">
        <v>680</v>
      </c>
      <c r="K51" s="21">
        <v>0.74621000000000004</v>
      </c>
      <c r="L51" s="21">
        <v>0.79310000000000003</v>
      </c>
      <c r="M51" s="21">
        <v>0</v>
      </c>
      <c r="N51" s="21">
        <v>0.10345</v>
      </c>
      <c r="O51" s="21">
        <v>0.84275999999999995</v>
      </c>
      <c r="P51" s="21">
        <v>0.10759000000000001</v>
      </c>
      <c r="Q51" s="21">
        <v>0.92276000000000002</v>
      </c>
      <c r="R51" s="21">
        <v>0.98068999999999995</v>
      </c>
      <c r="S51" s="21">
        <v>0.98048000000000002</v>
      </c>
      <c r="T51" s="21">
        <v>0.97446999999999995</v>
      </c>
    </row>
    <row r="52" spans="1:20" x14ac:dyDescent="0.25">
      <c r="A52" t="s">
        <v>309</v>
      </c>
      <c r="B52" s="4" t="s">
        <v>284</v>
      </c>
      <c r="C52" s="4" t="s">
        <v>340</v>
      </c>
      <c r="D52" s="6" t="s">
        <v>341</v>
      </c>
      <c r="E52" t="s">
        <v>213</v>
      </c>
      <c r="F52" t="s">
        <v>214</v>
      </c>
      <c r="G52" s="73">
        <v>703</v>
      </c>
      <c r="H52" s="73">
        <v>49</v>
      </c>
      <c r="I52" s="73">
        <v>654</v>
      </c>
      <c r="J52" s="73">
        <v>545</v>
      </c>
      <c r="K52" s="21">
        <v>0.95021</v>
      </c>
      <c r="L52" s="21">
        <v>0.94025999999999998</v>
      </c>
      <c r="M52" s="21">
        <v>0</v>
      </c>
      <c r="N52" s="21">
        <v>0.86202000000000001</v>
      </c>
      <c r="O52" s="21">
        <v>0.80654000000000003</v>
      </c>
      <c r="P52" s="21">
        <v>0.84067999999999998</v>
      </c>
      <c r="Q52" s="21">
        <v>0.97582000000000002</v>
      </c>
      <c r="R52" s="21">
        <v>0.97297</v>
      </c>
      <c r="S52" s="21">
        <v>0.98318000000000005</v>
      </c>
      <c r="T52" s="21">
        <v>0.97858999999999996</v>
      </c>
    </row>
    <row r="53" spans="1:20" x14ac:dyDescent="0.25">
      <c r="A53" t="s">
        <v>309</v>
      </c>
      <c r="B53" s="4" t="s">
        <v>284</v>
      </c>
      <c r="C53" s="4" t="s">
        <v>342</v>
      </c>
      <c r="D53" s="6" t="s">
        <v>250</v>
      </c>
      <c r="E53" s="35" t="s">
        <v>342</v>
      </c>
      <c r="F53" s="35" t="s">
        <v>250</v>
      </c>
      <c r="G53" s="72">
        <v>4827</v>
      </c>
      <c r="H53" s="72">
        <v>601</v>
      </c>
      <c r="I53" s="72">
        <v>4226</v>
      </c>
      <c r="J53" s="72">
        <v>3482</v>
      </c>
      <c r="K53" s="67">
        <v>0.56369999999999998</v>
      </c>
      <c r="L53" s="67">
        <v>0.80754000000000004</v>
      </c>
      <c r="M53" s="67">
        <v>0</v>
      </c>
      <c r="N53" s="67">
        <v>0.72302</v>
      </c>
      <c r="O53" s="67">
        <v>0.81520999999999999</v>
      </c>
      <c r="P53" s="67">
        <v>0.70354000000000005</v>
      </c>
      <c r="Q53" s="67">
        <v>0.92873000000000006</v>
      </c>
      <c r="R53" s="67">
        <v>0.97245000000000004</v>
      </c>
      <c r="S53" s="67">
        <v>0.95835000000000004</v>
      </c>
      <c r="T53" s="67">
        <v>0.9496</v>
      </c>
    </row>
    <row r="54" spans="1:20" x14ac:dyDescent="0.25">
      <c r="A54" t="s">
        <v>309</v>
      </c>
      <c r="B54" s="4" t="s">
        <v>284</v>
      </c>
      <c r="C54" s="4" t="s">
        <v>342</v>
      </c>
      <c r="D54" s="6" t="s">
        <v>250</v>
      </c>
      <c r="E54" t="s">
        <v>28</v>
      </c>
      <c r="F54" t="s">
        <v>29</v>
      </c>
      <c r="G54" s="73">
        <v>1150</v>
      </c>
      <c r="H54" s="73">
        <v>173</v>
      </c>
      <c r="I54" s="73">
        <v>977</v>
      </c>
      <c r="J54" s="73">
        <v>761</v>
      </c>
      <c r="K54" s="21">
        <v>0.96348</v>
      </c>
      <c r="L54" s="21">
        <v>0.93391000000000002</v>
      </c>
      <c r="M54" s="21">
        <v>0</v>
      </c>
      <c r="N54" s="21">
        <v>0.95391000000000004</v>
      </c>
      <c r="O54" s="21">
        <v>0.96087</v>
      </c>
      <c r="P54" s="21">
        <v>0.92957000000000001</v>
      </c>
      <c r="Q54" s="21">
        <v>0.98348000000000002</v>
      </c>
      <c r="R54" s="21">
        <v>0.97826000000000002</v>
      </c>
      <c r="S54" s="21">
        <v>0.98260000000000003</v>
      </c>
      <c r="T54" s="21">
        <v>0.98158000000000001</v>
      </c>
    </row>
    <row r="55" spans="1:20" x14ac:dyDescent="0.25">
      <c r="A55" t="s">
        <v>309</v>
      </c>
      <c r="B55" s="4" t="s">
        <v>284</v>
      </c>
      <c r="C55" s="4" t="s">
        <v>342</v>
      </c>
      <c r="D55" s="6" t="s">
        <v>250</v>
      </c>
      <c r="E55" t="s">
        <v>106</v>
      </c>
      <c r="F55" t="s">
        <v>107</v>
      </c>
      <c r="G55" s="73">
        <v>2274</v>
      </c>
      <c r="H55" s="73">
        <v>265</v>
      </c>
      <c r="I55" s="73">
        <v>2009</v>
      </c>
      <c r="J55" s="73">
        <v>1671</v>
      </c>
      <c r="K55" s="21">
        <v>0.17677999999999999</v>
      </c>
      <c r="L55" s="21">
        <v>0.70711999999999997</v>
      </c>
      <c r="M55" s="21">
        <v>0</v>
      </c>
      <c r="N55" s="21">
        <v>0.59323000000000004</v>
      </c>
      <c r="O55" s="21">
        <v>0.74361999999999995</v>
      </c>
      <c r="P55" s="21">
        <v>0.59235000000000004</v>
      </c>
      <c r="Q55" s="21">
        <v>0.87334999999999996</v>
      </c>
      <c r="R55" s="21">
        <v>0.97185999999999995</v>
      </c>
      <c r="S55" s="21">
        <v>0.92781999999999998</v>
      </c>
      <c r="T55" s="21">
        <v>0.91537999999999997</v>
      </c>
    </row>
    <row r="56" spans="1:20" x14ac:dyDescent="0.25">
      <c r="A56" t="s">
        <v>309</v>
      </c>
      <c r="B56" s="4" t="s">
        <v>284</v>
      </c>
      <c r="C56" s="4" t="s">
        <v>342</v>
      </c>
      <c r="D56" s="6" t="s">
        <v>250</v>
      </c>
      <c r="E56" t="s">
        <v>174</v>
      </c>
      <c r="F56" t="s">
        <v>175</v>
      </c>
      <c r="G56" s="73">
        <v>384</v>
      </c>
      <c r="H56" s="73">
        <v>16</v>
      </c>
      <c r="I56" s="73">
        <v>368</v>
      </c>
      <c r="J56" s="73">
        <v>383</v>
      </c>
      <c r="K56" s="21">
        <v>0.66927000000000003</v>
      </c>
      <c r="L56" s="21">
        <v>0.85938000000000003</v>
      </c>
      <c r="M56" s="21">
        <v>0</v>
      </c>
      <c r="N56" s="21">
        <v>0.65364999999999995</v>
      </c>
      <c r="O56" s="21">
        <v>0.80728999999999995</v>
      </c>
      <c r="P56" s="21">
        <v>0.64844000000000002</v>
      </c>
      <c r="Q56" s="21">
        <v>0.9375</v>
      </c>
      <c r="R56" s="21">
        <v>0.96875</v>
      </c>
      <c r="S56" s="21">
        <v>0.98641000000000001</v>
      </c>
      <c r="T56" s="21">
        <v>0.96467000000000003</v>
      </c>
    </row>
    <row r="57" spans="1:20" x14ac:dyDescent="0.25">
      <c r="A57" t="s">
        <v>309</v>
      </c>
      <c r="B57" s="4" t="s">
        <v>284</v>
      </c>
      <c r="C57" s="4" t="s">
        <v>342</v>
      </c>
      <c r="D57" s="6" t="s">
        <v>250</v>
      </c>
      <c r="E57" t="s">
        <v>221</v>
      </c>
      <c r="F57" t="s">
        <v>222</v>
      </c>
      <c r="G57" s="73">
        <v>1019</v>
      </c>
      <c r="H57" s="73">
        <v>147</v>
      </c>
      <c r="I57" s="73">
        <v>872</v>
      </c>
      <c r="J57" s="73">
        <v>667</v>
      </c>
      <c r="K57" s="21">
        <v>0.93620999999999999</v>
      </c>
      <c r="L57" s="21">
        <v>0.86948000000000003</v>
      </c>
      <c r="M57" s="21">
        <v>0</v>
      </c>
      <c r="N57" s="21">
        <v>0.77820999999999996</v>
      </c>
      <c r="O57" s="21">
        <v>0.81354000000000004</v>
      </c>
      <c r="P57" s="21">
        <v>0.71736999999999995</v>
      </c>
      <c r="Q57" s="21">
        <v>0.98724000000000001</v>
      </c>
      <c r="R57" s="21">
        <v>0.96860000000000002</v>
      </c>
      <c r="S57" s="21">
        <v>0.98968</v>
      </c>
      <c r="T57" s="21">
        <v>0.98624000000000001</v>
      </c>
    </row>
    <row r="58" spans="1:20" x14ac:dyDescent="0.25">
      <c r="A58" t="s">
        <v>309</v>
      </c>
      <c r="B58" s="4" t="s">
        <v>284</v>
      </c>
      <c r="C58" s="4" t="s">
        <v>343</v>
      </c>
      <c r="D58" s="6" t="s">
        <v>273</v>
      </c>
      <c r="E58" s="35" t="s">
        <v>343</v>
      </c>
      <c r="F58" s="35" t="s">
        <v>273</v>
      </c>
      <c r="G58" s="72">
        <v>3510</v>
      </c>
      <c r="H58" s="72">
        <v>322</v>
      </c>
      <c r="I58" s="72">
        <v>3188</v>
      </c>
      <c r="J58" s="72">
        <v>2652</v>
      </c>
      <c r="K58" s="67">
        <v>0.51339000000000001</v>
      </c>
      <c r="L58" s="67">
        <v>0.88888999999999996</v>
      </c>
      <c r="M58" s="67">
        <v>0</v>
      </c>
      <c r="N58" s="67">
        <v>0.86951999999999996</v>
      </c>
      <c r="O58" s="67">
        <v>0.88348000000000004</v>
      </c>
      <c r="P58" s="67">
        <v>0.78147999999999995</v>
      </c>
      <c r="Q58" s="67">
        <v>0.90683999999999998</v>
      </c>
      <c r="R58" s="67">
        <v>0.97835000000000005</v>
      </c>
      <c r="S58" s="67">
        <v>0.98211999999999999</v>
      </c>
      <c r="T58" s="67">
        <v>0.95733999999999997</v>
      </c>
    </row>
    <row r="59" spans="1:20" x14ac:dyDescent="0.25">
      <c r="A59" t="s">
        <v>309</v>
      </c>
      <c r="B59" s="4" t="s">
        <v>284</v>
      </c>
      <c r="C59" s="4" t="s">
        <v>343</v>
      </c>
      <c r="D59" s="6" t="s">
        <v>273</v>
      </c>
      <c r="E59" t="s">
        <v>81</v>
      </c>
      <c r="F59" t="s">
        <v>82</v>
      </c>
      <c r="G59" s="73">
        <v>1448</v>
      </c>
      <c r="H59" s="73">
        <v>113</v>
      </c>
      <c r="I59" s="73">
        <v>1335</v>
      </c>
      <c r="J59" s="73">
        <v>1122</v>
      </c>
      <c r="K59" s="21">
        <v>0.19613</v>
      </c>
      <c r="L59" s="21">
        <v>0.92334000000000005</v>
      </c>
      <c r="M59" s="21">
        <v>0</v>
      </c>
      <c r="N59" s="21">
        <v>0.80801000000000001</v>
      </c>
      <c r="O59" s="21">
        <v>0.89847999999999995</v>
      </c>
      <c r="P59" s="21">
        <v>0.75483</v>
      </c>
      <c r="Q59" s="21">
        <v>0.82596999999999998</v>
      </c>
      <c r="R59" s="21">
        <v>0.98343000000000003</v>
      </c>
      <c r="S59" s="21">
        <v>0.97302999999999995</v>
      </c>
      <c r="T59" s="21">
        <v>0.92359999999999998</v>
      </c>
    </row>
    <row r="60" spans="1:20" x14ac:dyDescent="0.25">
      <c r="A60" t="s">
        <v>309</v>
      </c>
      <c r="B60" s="4" t="s">
        <v>284</v>
      </c>
      <c r="C60" s="4" t="s">
        <v>343</v>
      </c>
      <c r="D60" s="6" t="s">
        <v>273</v>
      </c>
      <c r="E60" t="s">
        <v>134</v>
      </c>
      <c r="F60" t="s">
        <v>135</v>
      </c>
      <c r="G60" s="73">
        <v>678</v>
      </c>
      <c r="H60" s="73">
        <v>55</v>
      </c>
      <c r="I60" s="73">
        <v>623</v>
      </c>
      <c r="J60" s="73">
        <v>589</v>
      </c>
      <c r="K60" s="21">
        <v>0.85397999999999996</v>
      </c>
      <c r="L60" s="21">
        <v>0.91149999999999998</v>
      </c>
      <c r="M60" s="21">
        <v>0</v>
      </c>
      <c r="N60" s="21">
        <v>0.95133000000000001</v>
      </c>
      <c r="O60" s="21">
        <v>0.89232999999999996</v>
      </c>
      <c r="P60" s="21">
        <v>0.82152999999999998</v>
      </c>
      <c r="Q60" s="21">
        <v>0.94099999999999995</v>
      </c>
      <c r="R60" s="21">
        <v>0.98082999999999998</v>
      </c>
      <c r="S60" s="21">
        <v>0.98875999999999997</v>
      </c>
      <c r="T60" s="21">
        <v>0.97592000000000001</v>
      </c>
    </row>
    <row r="61" spans="1:20" x14ac:dyDescent="0.25">
      <c r="A61" t="s">
        <v>309</v>
      </c>
      <c r="B61" s="4" t="s">
        <v>284</v>
      </c>
      <c r="C61" s="4" t="s">
        <v>343</v>
      </c>
      <c r="D61" s="6" t="s">
        <v>273</v>
      </c>
      <c r="E61" t="s">
        <v>225</v>
      </c>
      <c r="F61" t="s">
        <v>226</v>
      </c>
      <c r="G61" s="73">
        <v>1384</v>
      </c>
      <c r="H61" s="73">
        <v>154</v>
      </c>
      <c r="I61" s="73">
        <v>1230</v>
      </c>
      <c r="J61" s="73">
        <v>941</v>
      </c>
      <c r="K61" s="21">
        <v>0.67847000000000002</v>
      </c>
      <c r="L61" s="21">
        <v>0.84175999999999995</v>
      </c>
      <c r="M61" s="21">
        <v>0</v>
      </c>
      <c r="N61" s="21">
        <v>0.89378999999999997</v>
      </c>
      <c r="O61" s="21">
        <v>0.86343999999999999</v>
      </c>
      <c r="P61" s="21">
        <v>0.78974</v>
      </c>
      <c r="Q61" s="21">
        <v>0.97470999999999997</v>
      </c>
      <c r="R61" s="21">
        <v>0.97182000000000002</v>
      </c>
      <c r="S61" s="21">
        <v>0.98862000000000005</v>
      </c>
      <c r="T61" s="21">
        <v>0.98455000000000004</v>
      </c>
    </row>
    <row r="62" spans="1:20" x14ac:dyDescent="0.25">
      <c r="A62" t="s">
        <v>309</v>
      </c>
      <c r="B62" s="4" t="s">
        <v>284</v>
      </c>
      <c r="C62" s="4" t="s">
        <v>344</v>
      </c>
      <c r="D62" s="6" t="s">
        <v>244</v>
      </c>
      <c r="E62" s="35" t="s">
        <v>344</v>
      </c>
      <c r="F62" s="35" t="s">
        <v>244</v>
      </c>
      <c r="G62" s="72">
        <v>4732</v>
      </c>
      <c r="H62" s="72">
        <v>444</v>
      </c>
      <c r="I62" s="72">
        <v>4288</v>
      </c>
      <c r="J62" s="72">
        <v>3759</v>
      </c>
      <c r="K62" s="67">
        <v>0.60524</v>
      </c>
      <c r="L62" s="67">
        <v>0.79734000000000005</v>
      </c>
      <c r="M62" s="67">
        <v>0</v>
      </c>
      <c r="N62" s="67">
        <v>0.91483999999999999</v>
      </c>
      <c r="O62" s="67">
        <v>0.40871000000000002</v>
      </c>
      <c r="P62" s="67">
        <v>0.83157000000000003</v>
      </c>
      <c r="Q62" s="67">
        <v>0.82777000000000001</v>
      </c>
      <c r="R62" s="67">
        <v>0.97274000000000005</v>
      </c>
      <c r="S62" s="67">
        <v>0.89715</v>
      </c>
      <c r="T62" s="67">
        <v>0.89622000000000002</v>
      </c>
    </row>
    <row r="63" spans="1:20" x14ac:dyDescent="0.25">
      <c r="A63" t="s">
        <v>309</v>
      </c>
      <c r="B63" s="4" t="s">
        <v>284</v>
      </c>
      <c r="C63" s="4" t="s">
        <v>344</v>
      </c>
      <c r="D63" s="6" t="s">
        <v>244</v>
      </c>
      <c r="E63" t="s">
        <v>47</v>
      </c>
      <c r="F63" t="s">
        <v>48</v>
      </c>
      <c r="G63" s="73">
        <v>700</v>
      </c>
      <c r="H63" s="73">
        <v>39</v>
      </c>
      <c r="I63" s="73">
        <v>661</v>
      </c>
      <c r="J63" s="73">
        <v>621</v>
      </c>
      <c r="K63" s="21">
        <v>0.84714</v>
      </c>
      <c r="L63" s="21">
        <v>0.95</v>
      </c>
      <c r="M63" s="21">
        <v>0</v>
      </c>
      <c r="N63" s="21">
        <v>0.81857000000000002</v>
      </c>
      <c r="O63" s="21">
        <v>0.57571000000000006</v>
      </c>
      <c r="P63" s="21">
        <v>0.78856999999999999</v>
      </c>
      <c r="Q63" s="21">
        <v>0.84570999999999996</v>
      </c>
      <c r="R63" s="21">
        <v>0.98143000000000002</v>
      </c>
      <c r="S63" s="21">
        <v>0.90620000000000001</v>
      </c>
      <c r="T63" s="21">
        <v>0.90015000000000001</v>
      </c>
    </row>
    <row r="64" spans="1:20" x14ac:dyDescent="0.25">
      <c r="A64" t="s">
        <v>309</v>
      </c>
      <c r="B64" s="4" t="s">
        <v>284</v>
      </c>
      <c r="C64" s="4" t="s">
        <v>344</v>
      </c>
      <c r="D64" s="6" t="s">
        <v>244</v>
      </c>
      <c r="E64" t="s">
        <v>55</v>
      </c>
      <c r="F64" t="s">
        <v>56</v>
      </c>
      <c r="G64" s="73">
        <v>1673</v>
      </c>
      <c r="H64" s="73">
        <v>121</v>
      </c>
      <c r="I64" s="73">
        <v>1552</v>
      </c>
      <c r="J64" s="73">
        <v>1305</v>
      </c>
      <c r="K64" s="21">
        <v>0.72863</v>
      </c>
      <c r="L64" s="21">
        <v>0.83025000000000004</v>
      </c>
      <c r="M64" s="21">
        <v>0</v>
      </c>
      <c r="N64" s="21">
        <v>0.91930999999999996</v>
      </c>
      <c r="O64" s="21">
        <v>0.42797000000000002</v>
      </c>
      <c r="P64" s="21">
        <v>0.84099999999999997</v>
      </c>
      <c r="Q64" s="21">
        <v>0.88044999999999995</v>
      </c>
      <c r="R64" s="21">
        <v>0.96472999999999998</v>
      </c>
      <c r="S64" s="21">
        <v>0.91495000000000004</v>
      </c>
      <c r="T64" s="21">
        <v>0.92139000000000004</v>
      </c>
    </row>
    <row r="65" spans="1:20" x14ac:dyDescent="0.25">
      <c r="A65" t="s">
        <v>309</v>
      </c>
      <c r="B65" s="4" t="s">
        <v>284</v>
      </c>
      <c r="C65" s="4" t="s">
        <v>344</v>
      </c>
      <c r="D65" s="6" t="s">
        <v>244</v>
      </c>
      <c r="E65" t="s">
        <v>104</v>
      </c>
      <c r="F65" t="s">
        <v>105</v>
      </c>
      <c r="G65" s="73">
        <v>1404</v>
      </c>
      <c r="H65" s="73">
        <v>159</v>
      </c>
      <c r="I65" s="73">
        <v>1245</v>
      </c>
      <c r="J65" s="73">
        <v>1132</v>
      </c>
      <c r="K65" s="21">
        <v>0.41453000000000001</v>
      </c>
      <c r="L65" s="21">
        <v>0.74217</v>
      </c>
      <c r="M65" s="21">
        <v>0</v>
      </c>
      <c r="N65" s="21">
        <v>0.93091000000000002</v>
      </c>
      <c r="O65" s="21">
        <v>0.31409999999999999</v>
      </c>
      <c r="P65" s="21">
        <v>0.83120000000000005</v>
      </c>
      <c r="Q65" s="21">
        <v>0.83618000000000003</v>
      </c>
      <c r="R65" s="21">
        <v>0.97650000000000003</v>
      </c>
      <c r="S65" s="21">
        <v>0.89639000000000002</v>
      </c>
      <c r="T65" s="21">
        <v>0.88995999999999997</v>
      </c>
    </row>
    <row r="66" spans="1:20" x14ac:dyDescent="0.25">
      <c r="A66" t="s">
        <v>309</v>
      </c>
      <c r="B66" s="4" t="s">
        <v>284</v>
      </c>
      <c r="C66" s="4" t="s">
        <v>344</v>
      </c>
      <c r="D66" s="6" t="s">
        <v>244</v>
      </c>
      <c r="E66" t="s">
        <v>108</v>
      </c>
      <c r="F66" t="s">
        <v>109</v>
      </c>
      <c r="G66" s="73">
        <v>955</v>
      </c>
      <c r="H66" s="73">
        <v>125</v>
      </c>
      <c r="I66" s="73">
        <v>830</v>
      </c>
      <c r="J66" s="73">
        <v>701</v>
      </c>
      <c r="K66" s="21">
        <v>0.49214999999999998</v>
      </c>
      <c r="L66" s="21">
        <v>0.70889999999999997</v>
      </c>
      <c r="M66" s="21">
        <v>0</v>
      </c>
      <c r="N66" s="21">
        <v>0.95392999999999994</v>
      </c>
      <c r="O66" s="21">
        <v>0.39162000000000002</v>
      </c>
      <c r="P66" s="21">
        <v>0.84711999999999998</v>
      </c>
      <c r="Q66" s="21">
        <v>0.70994999999999997</v>
      </c>
      <c r="R66" s="21">
        <v>0.97487000000000001</v>
      </c>
      <c r="S66" s="21">
        <v>0.85782999999999998</v>
      </c>
      <c r="T66" s="21">
        <v>0.85541999999999996</v>
      </c>
    </row>
    <row r="67" spans="1:20" x14ac:dyDescent="0.25">
      <c r="A67" t="s">
        <v>309</v>
      </c>
      <c r="B67" s="4" t="s">
        <v>284</v>
      </c>
      <c r="C67" s="4" t="s">
        <v>345</v>
      </c>
      <c r="D67" s="6" t="s">
        <v>243</v>
      </c>
      <c r="E67" s="35" t="s">
        <v>345</v>
      </c>
      <c r="F67" s="35" t="s">
        <v>243</v>
      </c>
      <c r="G67" s="72">
        <v>3198</v>
      </c>
      <c r="H67" s="72">
        <v>330</v>
      </c>
      <c r="I67" s="72">
        <v>2868</v>
      </c>
      <c r="J67" s="72">
        <v>2635</v>
      </c>
      <c r="K67" s="67">
        <v>0.91651000000000005</v>
      </c>
      <c r="L67" s="67">
        <v>0.93371000000000004</v>
      </c>
      <c r="M67" s="67">
        <v>0</v>
      </c>
      <c r="N67" s="67">
        <v>0.39994000000000002</v>
      </c>
      <c r="O67" s="67">
        <v>0.85460000000000003</v>
      </c>
      <c r="P67" s="67">
        <v>0.16166</v>
      </c>
      <c r="Q67" s="67">
        <v>0.96123000000000003</v>
      </c>
      <c r="R67" s="67">
        <v>0.96653999999999995</v>
      </c>
      <c r="S67" s="67">
        <v>0.97767999999999999</v>
      </c>
      <c r="T67" s="67">
        <v>0.97211000000000003</v>
      </c>
    </row>
    <row r="68" spans="1:20" x14ac:dyDescent="0.25">
      <c r="A68" t="s">
        <v>309</v>
      </c>
      <c r="B68" s="4" t="s">
        <v>284</v>
      </c>
      <c r="C68" s="4" t="s">
        <v>345</v>
      </c>
      <c r="D68" s="6" t="s">
        <v>243</v>
      </c>
      <c r="E68" t="s">
        <v>26</v>
      </c>
      <c r="F68" t="s">
        <v>27</v>
      </c>
      <c r="G68" s="73">
        <v>509</v>
      </c>
      <c r="H68" s="73">
        <v>37</v>
      </c>
      <c r="I68" s="73">
        <v>472</v>
      </c>
      <c r="J68" s="73">
        <v>505</v>
      </c>
      <c r="K68" s="21">
        <v>0.95874000000000004</v>
      </c>
      <c r="L68" s="21">
        <v>0.92927000000000004</v>
      </c>
      <c r="M68" s="21">
        <v>0</v>
      </c>
      <c r="N68" s="21">
        <v>0.17091999999999999</v>
      </c>
      <c r="O68" s="21">
        <v>0.86443999999999999</v>
      </c>
      <c r="P68" s="21">
        <v>0.16699</v>
      </c>
      <c r="Q68" s="21">
        <v>0.98624999999999996</v>
      </c>
      <c r="R68" s="21">
        <v>0.96267000000000003</v>
      </c>
      <c r="S68" s="21">
        <v>0.98941000000000001</v>
      </c>
      <c r="T68" s="21">
        <v>0.99153000000000002</v>
      </c>
    </row>
    <row r="69" spans="1:20" x14ac:dyDescent="0.25">
      <c r="A69" t="s">
        <v>309</v>
      </c>
      <c r="B69" s="4" t="s">
        <v>284</v>
      </c>
      <c r="C69" s="4" t="s">
        <v>345</v>
      </c>
      <c r="D69" s="6" t="s">
        <v>243</v>
      </c>
      <c r="E69" t="s">
        <v>57</v>
      </c>
      <c r="F69" t="s">
        <v>58</v>
      </c>
      <c r="G69" s="73">
        <v>1008</v>
      </c>
      <c r="H69" s="73">
        <v>105</v>
      </c>
      <c r="I69" s="73">
        <v>903</v>
      </c>
      <c r="J69" s="73">
        <v>765</v>
      </c>
      <c r="K69" s="21">
        <v>0.92162999999999995</v>
      </c>
      <c r="L69" s="21">
        <v>0.96328999999999998</v>
      </c>
      <c r="M69" s="21">
        <v>0</v>
      </c>
      <c r="N69" s="21">
        <v>0.75197999999999998</v>
      </c>
      <c r="O69" s="21">
        <v>0.85812999999999995</v>
      </c>
      <c r="P69" s="21">
        <v>0.19147</v>
      </c>
      <c r="Q69" s="21">
        <v>0.97123000000000004</v>
      </c>
      <c r="R69" s="21">
        <v>0.97718000000000005</v>
      </c>
      <c r="S69" s="21">
        <v>0.98338999999999999</v>
      </c>
      <c r="T69" s="21">
        <v>0.97453000000000001</v>
      </c>
    </row>
    <row r="70" spans="1:20" x14ac:dyDescent="0.25">
      <c r="A70" t="s">
        <v>309</v>
      </c>
      <c r="B70" s="4" t="s">
        <v>284</v>
      </c>
      <c r="C70" s="4" t="s">
        <v>345</v>
      </c>
      <c r="D70" s="6" t="s">
        <v>243</v>
      </c>
      <c r="E70" t="s">
        <v>94</v>
      </c>
      <c r="F70" t="s">
        <v>95</v>
      </c>
      <c r="G70" s="73">
        <v>599</v>
      </c>
      <c r="H70" s="73">
        <v>33</v>
      </c>
      <c r="I70" s="73">
        <v>566</v>
      </c>
      <c r="J70" s="73">
        <v>595</v>
      </c>
      <c r="K70" s="21">
        <v>0.91820000000000002</v>
      </c>
      <c r="L70" s="21">
        <v>0.83306000000000002</v>
      </c>
      <c r="M70" s="21">
        <v>0</v>
      </c>
      <c r="N70" s="21">
        <v>0.20366999999999999</v>
      </c>
      <c r="O70" s="21">
        <v>0.88146999999999998</v>
      </c>
      <c r="P70" s="21">
        <v>0.20533999999999999</v>
      </c>
      <c r="Q70" s="21">
        <v>0.88480999999999999</v>
      </c>
      <c r="R70" s="21">
        <v>0.92820999999999998</v>
      </c>
      <c r="S70" s="21">
        <v>0.93462999999999996</v>
      </c>
      <c r="T70" s="21">
        <v>0.93286000000000002</v>
      </c>
    </row>
    <row r="71" spans="1:20" x14ac:dyDescent="0.25">
      <c r="A71" t="s">
        <v>309</v>
      </c>
      <c r="B71" s="4" t="s">
        <v>284</v>
      </c>
      <c r="C71" s="4" t="s">
        <v>345</v>
      </c>
      <c r="D71" s="6" t="s">
        <v>243</v>
      </c>
      <c r="E71" t="s">
        <v>201</v>
      </c>
      <c r="F71" t="s">
        <v>241</v>
      </c>
      <c r="G71" s="73">
        <v>1082</v>
      </c>
      <c r="H71" s="73">
        <v>155</v>
      </c>
      <c r="I71" s="73">
        <v>927</v>
      </c>
      <c r="J71" s="73">
        <v>770</v>
      </c>
      <c r="K71" s="21">
        <v>0.89093999999999995</v>
      </c>
      <c r="L71" s="21">
        <v>0.96396000000000004</v>
      </c>
      <c r="M71" s="21">
        <v>0</v>
      </c>
      <c r="N71" s="21">
        <v>0.28835</v>
      </c>
      <c r="O71" s="21">
        <v>0.83179000000000003</v>
      </c>
      <c r="P71" s="21">
        <v>0.10721</v>
      </c>
      <c r="Q71" s="21">
        <v>0.98243999999999998</v>
      </c>
      <c r="R71" s="21">
        <v>0.97967000000000004</v>
      </c>
      <c r="S71" s="21">
        <v>0.99245000000000005</v>
      </c>
      <c r="T71" s="21">
        <v>0.98382000000000003</v>
      </c>
    </row>
    <row r="72" spans="1:20" x14ac:dyDescent="0.25">
      <c r="A72" t="s">
        <v>309</v>
      </c>
      <c r="B72" s="4" t="s">
        <v>284</v>
      </c>
      <c r="C72" s="4" t="s">
        <v>346</v>
      </c>
      <c r="D72" s="6" t="s">
        <v>247</v>
      </c>
      <c r="E72" s="35" t="s">
        <v>346</v>
      </c>
      <c r="F72" s="35" t="s">
        <v>247</v>
      </c>
      <c r="G72" s="72">
        <v>3095</v>
      </c>
      <c r="H72" s="72">
        <v>455</v>
      </c>
      <c r="I72" s="72">
        <v>2640</v>
      </c>
      <c r="J72" s="72">
        <v>2371</v>
      </c>
      <c r="K72" s="67">
        <v>0.26074000000000003</v>
      </c>
      <c r="L72" s="67">
        <v>0.38707999999999998</v>
      </c>
      <c r="M72" s="67">
        <v>0</v>
      </c>
      <c r="N72" s="67">
        <v>0.41388999999999998</v>
      </c>
      <c r="O72" s="67">
        <v>0.59418000000000004</v>
      </c>
      <c r="P72" s="67">
        <v>0.38836999999999999</v>
      </c>
      <c r="Q72" s="67">
        <v>0.69272999999999996</v>
      </c>
      <c r="R72" s="67">
        <v>0.95347000000000004</v>
      </c>
      <c r="S72" s="67">
        <v>0.81174000000000002</v>
      </c>
      <c r="T72" s="67">
        <v>0.80567999999999995</v>
      </c>
    </row>
    <row r="73" spans="1:20" x14ac:dyDescent="0.25">
      <c r="A73" t="s">
        <v>309</v>
      </c>
      <c r="B73" s="4" t="s">
        <v>284</v>
      </c>
      <c r="C73" s="4" t="s">
        <v>346</v>
      </c>
      <c r="D73" s="6" t="s">
        <v>247</v>
      </c>
      <c r="E73" t="s">
        <v>126</v>
      </c>
      <c r="F73" t="s">
        <v>127</v>
      </c>
      <c r="G73" s="73">
        <v>244</v>
      </c>
      <c r="H73" s="73">
        <v>31</v>
      </c>
      <c r="I73" s="73">
        <v>213</v>
      </c>
      <c r="J73" s="73">
        <v>222</v>
      </c>
      <c r="K73" s="21">
        <v>0.13114999999999999</v>
      </c>
      <c r="L73" s="21">
        <v>0.53278999999999999</v>
      </c>
      <c r="M73" s="21">
        <v>0</v>
      </c>
      <c r="N73" s="21">
        <v>0.56557000000000002</v>
      </c>
      <c r="O73" s="21">
        <v>0.72131000000000001</v>
      </c>
      <c r="P73" s="21">
        <v>0.54508000000000001</v>
      </c>
      <c r="Q73" s="21">
        <v>0.55327999999999999</v>
      </c>
      <c r="R73" s="21">
        <v>0.92623</v>
      </c>
      <c r="S73" s="21">
        <v>0.77464999999999995</v>
      </c>
      <c r="T73" s="21">
        <v>0.78403999999999996</v>
      </c>
    </row>
    <row r="74" spans="1:20" x14ac:dyDescent="0.25">
      <c r="A74" t="s">
        <v>309</v>
      </c>
      <c r="B74" s="4" t="s">
        <v>284</v>
      </c>
      <c r="C74" s="4" t="s">
        <v>346</v>
      </c>
      <c r="D74" s="6" t="s">
        <v>247</v>
      </c>
      <c r="E74" t="s">
        <v>150</v>
      </c>
      <c r="F74" t="s">
        <v>151</v>
      </c>
      <c r="G74" s="73">
        <v>2205</v>
      </c>
      <c r="H74" s="73">
        <v>355</v>
      </c>
      <c r="I74" s="73">
        <v>1850</v>
      </c>
      <c r="J74" s="73">
        <v>1523</v>
      </c>
      <c r="K74" s="21">
        <v>0.22675999999999999</v>
      </c>
      <c r="L74" s="21">
        <v>0.38095000000000001</v>
      </c>
      <c r="M74" s="21">
        <v>0</v>
      </c>
      <c r="N74" s="21">
        <v>0.43219999999999997</v>
      </c>
      <c r="O74" s="21">
        <v>0.67301999999999995</v>
      </c>
      <c r="P74" s="21">
        <v>0.40362999999999999</v>
      </c>
      <c r="Q74" s="21">
        <v>0.70384999999999998</v>
      </c>
      <c r="R74" s="21">
        <v>0.95420000000000005</v>
      </c>
      <c r="S74" s="21">
        <v>0.80108000000000001</v>
      </c>
      <c r="T74" s="21">
        <v>0.78973000000000004</v>
      </c>
    </row>
    <row r="75" spans="1:20" x14ac:dyDescent="0.25">
      <c r="A75" t="s">
        <v>309</v>
      </c>
      <c r="B75" s="4" t="s">
        <v>284</v>
      </c>
      <c r="C75" s="4" t="s">
        <v>346</v>
      </c>
      <c r="D75" s="6" t="s">
        <v>247</v>
      </c>
      <c r="E75" t="s">
        <v>189</v>
      </c>
      <c r="F75" t="s">
        <v>190</v>
      </c>
      <c r="G75" s="73">
        <v>369</v>
      </c>
      <c r="H75" s="73">
        <v>42</v>
      </c>
      <c r="I75" s="73">
        <v>327</v>
      </c>
      <c r="J75" s="73">
        <v>360</v>
      </c>
      <c r="K75" s="21">
        <v>6.2330000000000003E-2</v>
      </c>
      <c r="L75" s="21">
        <v>2.981E-2</v>
      </c>
      <c r="M75" s="21">
        <v>0</v>
      </c>
      <c r="N75" s="21">
        <v>0.13008</v>
      </c>
      <c r="O75" s="21">
        <v>0.31978000000000001</v>
      </c>
      <c r="P75" s="21">
        <v>0.12195</v>
      </c>
      <c r="Q75" s="21">
        <v>0.51219999999999999</v>
      </c>
      <c r="R75" s="21">
        <v>0.95935000000000004</v>
      </c>
      <c r="S75" s="21">
        <v>0.77063999999999999</v>
      </c>
      <c r="T75" s="21">
        <v>0.77981999999999996</v>
      </c>
    </row>
    <row r="76" spans="1:20" x14ac:dyDescent="0.25">
      <c r="A76" t="s">
        <v>309</v>
      </c>
      <c r="B76" s="4" t="s">
        <v>284</v>
      </c>
      <c r="C76" s="4" t="s">
        <v>346</v>
      </c>
      <c r="D76" s="6" t="s">
        <v>247</v>
      </c>
      <c r="E76" t="s">
        <v>215</v>
      </c>
      <c r="F76" t="s">
        <v>216</v>
      </c>
      <c r="G76" s="73">
        <v>277</v>
      </c>
      <c r="H76" s="73">
        <v>27</v>
      </c>
      <c r="I76" s="73">
        <v>250</v>
      </c>
      <c r="J76" s="73">
        <v>266</v>
      </c>
      <c r="K76" s="21">
        <v>0.90974999999999995</v>
      </c>
      <c r="L76" s="21">
        <v>0.78339000000000003</v>
      </c>
      <c r="M76" s="21">
        <v>0</v>
      </c>
      <c r="N76" s="21">
        <v>0.51263999999999998</v>
      </c>
      <c r="O76" s="21">
        <v>0.22022</v>
      </c>
      <c r="P76" s="21">
        <v>0.48375000000000001</v>
      </c>
      <c r="Q76" s="21">
        <v>0.96750999999999998</v>
      </c>
      <c r="R76" s="21">
        <v>0.96389999999999998</v>
      </c>
      <c r="S76" s="21">
        <v>0.97599999999999998</v>
      </c>
      <c r="T76" s="21">
        <v>0.97599999999999998</v>
      </c>
    </row>
    <row r="77" spans="1:20" x14ac:dyDescent="0.25">
      <c r="A77" t="s">
        <v>309</v>
      </c>
      <c r="B77" s="4" t="s">
        <v>284</v>
      </c>
      <c r="C77" s="4" t="s">
        <v>347</v>
      </c>
      <c r="D77" s="6" t="s">
        <v>255</v>
      </c>
      <c r="E77" s="35" t="s">
        <v>347</v>
      </c>
      <c r="F77" s="35" t="s">
        <v>255</v>
      </c>
      <c r="G77" s="72">
        <v>2742</v>
      </c>
      <c r="H77" s="72">
        <v>415</v>
      </c>
      <c r="I77" s="72">
        <v>2327</v>
      </c>
      <c r="J77" s="72">
        <v>1962</v>
      </c>
      <c r="K77" s="67">
        <v>0.15937000000000001</v>
      </c>
      <c r="L77" s="67">
        <v>0.39387</v>
      </c>
      <c r="M77" s="67">
        <v>0</v>
      </c>
      <c r="N77" s="67">
        <v>0.74507999999999996</v>
      </c>
      <c r="O77" s="67">
        <v>0.71553999999999995</v>
      </c>
      <c r="P77" s="67">
        <v>0.39205000000000001</v>
      </c>
      <c r="Q77" s="67">
        <v>0.82457999999999998</v>
      </c>
      <c r="R77" s="67">
        <v>0.95806000000000002</v>
      </c>
      <c r="S77" s="67">
        <v>0.90115999999999996</v>
      </c>
      <c r="T77" s="67">
        <v>0.89771999999999996</v>
      </c>
    </row>
    <row r="78" spans="1:20" x14ac:dyDescent="0.25">
      <c r="A78" t="s">
        <v>309</v>
      </c>
      <c r="B78" s="4" t="s">
        <v>284</v>
      </c>
      <c r="C78" s="4" t="s">
        <v>347</v>
      </c>
      <c r="D78" s="6" t="s">
        <v>255</v>
      </c>
      <c r="E78" t="s">
        <v>18</v>
      </c>
      <c r="F78" t="s">
        <v>19</v>
      </c>
      <c r="G78" s="73">
        <v>1261</v>
      </c>
      <c r="H78" s="73">
        <v>162</v>
      </c>
      <c r="I78" s="73">
        <v>1099</v>
      </c>
      <c r="J78" s="73">
        <v>927</v>
      </c>
      <c r="K78" s="21">
        <v>0.11737</v>
      </c>
      <c r="L78" s="21">
        <v>0.81442999999999999</v>
      </c>
      <c r="M78" s="21">
        <v>0</v>
      </c>
      <c r="N78" s="21">
        <v>0.72006000000000003</v>
      </c>
      <c r="O78" s="21">
        <v>0.68913999999999997</v>
      </c>
      <c r="P78" s="21">
        <v>0.69547999999999999</v>
      </c>
      <c r="Q78" s="21">
        <v>0.82474000000000003</v>
      </c>
      <c r="R78" s="21">
        <v>0.97699999999999998</v>
      </c>
      <c r="S78" s="21">
        <v>0.86897000000000002</v>
      </c>
      <c r="T78" s="21">
        <v>0.87807000000000002</v>
      </c>
    </row>
    <row r="79" spans="1:20" x14ac:dyDescent="0.25">
      <c r="A79" t="s">
        <v>309</v>
      </c>
      <c r="B79" s="4" t="s">
        <v>284</v>
      </c>
      <c r="C79" s="4" t="s">
        <v>347</v>
      </c>
      <c r="D79" s="6" t="s">
        <v>255</v>
      </c>
      <c r="E79" t="s">
        <v>22</v>
      </c>
      <c r="F79" t="s">
        <v>23</v>
      </c>
      <c r="G79" s="73">
        <v>1481</v>
      </c>
      <c r="H79" s="73">
        <v>253</v>
      </c>
      <c r="I79" s="73">
        <v>1228</v>
      </c>
      <c r="J79" s="73">
        <v>1035</v>
      </c>
      <c r="K79" s="21">
        <v>0.19514000000000001</v>
      </c>
      <c r="L79" s="21">
        <v>3.5790000000000002E-2</v>
      </c>
      <c r="M79" s="21">
        <v>0</v>
      </c>
      <c r="N79" s="21">
        <v>0.76637</v>
      </c>
      <c r="O79" s="21">
        <v>0.73801000000000005</v>
      </c>
      <c r="P79" s="21">
        <v>0.13369</v>
      </c>
      <c r="Q79" s="21">
        <v>0.82443999999999995</v>
      </c>
      <c r="R79" s="21">
        <v>0.94193000000000005</v>
      </c>
      <c r="S79" s="21">
        <v>0.92996999999999996</v>
      </c>
      <c r="T79" s="21">
        <v>0.91530999999999996</v>
      </c>
    </row>
    <row r="80" spans="1:20" x14ac:dyDescent="0.25">
      <c r="A80" t="s">
        <v>309</v>
      </c>
      <c r="B80" s="4" t="s">
        <v>284</v>
      </c>
      <c r="C80" s="4" t="s">
        <v>348</v>
      </c>
      <c r="D80" s="6" t="s">
        <v>248</v>
      </c>
      <c r="E80" s="35" t="s">
        <v>348</v>
      </c>
      <c r="F80" s="35" t="s">
        <v>248</v>
      </c>
      <c r="G80" s="72">
        <v>7230</v>
      </c>
      <c r="H80" s="72">
        <v>759</v>
      </c>
      <c r="I80" s="72">
        <v>6471</v>
      </c>
      <c r="J80" s="72">
        <v>5610</v>
      </c>
      <c r="K80" s="67">
        <v>0.54466999999999999</v>
      </c>
      <c r="L80" s="67">
        <v>0.80732999999999999</v>
      </c>
      <c r="M80" s="67">
        <v>0</v>
      </c>
      <c r="N80" s="67">
        <v>0.83692999999999995</v>
      </c>
      <c r="O80" s="67">
        <v>0.85919999999999996</v>
      </c>
      <c r="P80" s="67">
        <v>0.20913000000000001</v>
      </c>
      <c r="Q80" s="67">
        <v>0.85670999999999997</v>
      </c>
      <c r="R80" s="67">
        <v>0.97746</v>
      </c>
      <c r="S80" s="67">
        <v>0.94035000000000002</v>
      </c>
      <c r="T80" s="67">
        <v>0.92474000000000001</v>
      </c>
    </row>
    <row r="81" spans="1:20" x14ac:dyDescent="0.25">
      <c r="A81" t="s">
        <v>309</v>
      </c>
      <c r="B81" s="4" t="s">
        <v>284</v>
      </c>
      <c r="C81" s="4" t="s">
        <v>348</v>
      </c>
      <c r="D81" s="6" t="s">
        <v>248</v>
      </c>
      <c r="E81" t="s">
        <v>43</v>
      </c>
      <c r="F81" t="s">
        <v>44</v>
      </c>
      <c r="G81" s="73">
        <v>850</v>
      </c>
      <c r="H81" s="73">
        <v>34</v>
      </c>
      <c r="I81" s="73">
        <v>816</v>
      </c>
      <c r="J81" s="73">
        <v>847</v>
      </c>
      <c r="K81" s="21">
        <v>0.78471000000000002</v>
      </c>
      <c r="L81" s="21">
        <v>0.89764999999999995</v>
      </c>
      <c r="M81" s="21">
        <v>0</v>
      </c>
      <c r="N81" s="21">
        <v>0.92588000000000004</v>
      </c>
      <c r="O81" s="21">
        <v>0.89646999999999999</v>
      </c>
      <c r="P81" s="21">
        <v>0.28000000000000003</v>
      </c>
      <c r="Q81" s="21">
        <v>0.83059000000000005</v>
      </c>
      <c r="R81" s="21">
        <v>0.93881999999999999</v>
      </c>
      <c r="S81" s="21">
        <v>0.89951000000000003</v>
      </c>
      <c r="T81" s="21">
        <v>0.87744999999999995</v>
      </c>
    </row>
    <row r="82" spans="1:20" x14ac:dyDescent="0.25">
      <c r="A82" t="s">
        <v>309</v>
      </c>
      <c r="B82" s="4" t="s">
        <v>284</v>
      </c>
      <c r="C82" s="4" t="s">
        <v>348</v>
      </c>
      <c r="D82" s="6" t="s">
        <v>248</v>
      </c>
      <c r="E82" t="s">
        <v>67</v>
      </c>
      <c r="F82" t="s">
        <v>68</v>
      </c>
      <c r="G82" s="73">
        <v>1574</v>
      </c>
      <c r="H82" s="73">
        <v>172</v>
      </c>
      <c r="I82" s="73">
        <v>1402</v>
      </c>
      <c r="J82" s="73">
        <v>1173</v>
      </c>
      <c r="K82" s="21">
        <v>2.2239999999999999E-2</v>
      </c>
      <c r="L82" s="21">
        <v>0.91295999999999999</v>
      </c>
      <c r="M82" s="21">
        <v>0</v>
      </c>
      <c r="N82" s="21">
        <v>0.88436999999999999</v>
      </c>
      <c r="O82" s="21">
        <v>0.85958999999999997</v>
      </c>
      <c r="P82" s="21">
        <v>0.10736999999999999</v>
      </c>
      <c r="Q82" s="21">
        <v>0.86595</v>
      </c>
      <c r="R82" s="21">
        <v>0.98665999999999998</v>
      </c>
      <c r="S82" s="21">
        <v>0.93152999999999997</v>
      </c>
      <c r="T82" s="21">
        <v>0.92581999999999998</v>
      </c>
    </row>
    <row r="83" spans="1:20" x14ac:dyDescent="0.25">
      <c r="A83" t="s">
        <v>309</v>
      </c>
      <c r="B83" s="4" t="s">
        <v>284</v>
      </c>
      <c r="C83" s="4" t="s">
        <v>348</v>
      </c>
      <c r="D83" s="6" t="s">
        <v>248</v>
      </c>
      <c r="E83" t="s">
        <v>178</v>
      </c>
      <c r="F83" t="s">
        <v>232</v>
      </c>
      <c r="G83" s="73">
        <v>1422</v>
      </c>
      <c r="H83" s="73">
        <v>225</v>
      </c>
      <c r="I83" s="73">
        <v>1197</v>
      </c>
      <c r="J83" s="73">
        <v>887</v>
      </c>
      <c r="K83" s="21">
        <v>0.69691000000000003</v>
      </c>
      <c r="L83" s="21">
        <v>0.95921000000000001</v>
      </c>
      <c r="M83" s="21">
        <v>0</v>
      </c>
      <c r="N83" s="21">
        <v>0.86778999999999995</v>
      </c>
      <c r="O83" s="21">
        <v>0.81574999999999998</v>
      </c>
      <c r="P83" s="21">
        <v>0.44725999999999999</v>
      </c>
      <c r="Q83" s="21">
        <v>0.92335</v>
      </c>
      <c r="R83" s="21">
        <v>0.98453000000000002</v>
      </c>
      <c r="S83" s="21">
        <v>0.97660999999999998</v>
      </c>
      <c r="T83" s="21">
        <v>0.95155000000000001</v>
      </c>
    </row>
    <row r="84" spans="1:20" x14ac:dyDescent="0.25">
      <c r="A84" t="s">
        <v>309</v>
      </c>
      <c r="B84" s="4" t="s">
        <v>284</v>
      </c>
      <c r="C84" s="4" t="s">
        <v>348</v>
      </c>
      <c r="D84" s="6" t="s">
        <v>248</v>
      </c>
      <c r="E84" t="s">
        <v>124</v>
      </c>
      <c r="F84" t="s">
        <v>125</v>
      </c>
      <c r="G84" s="73">
        <v>720</v>
      </c>
      <c r="H84" s="73">
        <v>100</v>
      </c>
      <c r="I84" s="73">
        <v>620</v>
      </c>
      <c r="J84" s="73">
        <v>542</v>
      </c>
      <c r="K84" s="21">
        <v>0.44028</v>
      </c>
      <c r="L84" s="21">
        <v>0.11111</v>
      </c>
      <c r="M84" s="21">
        <v>0</v>
      </c>
      <c r="N84" s="21">
        <v>0.79722000000000004</v>
      </c>
      <c r="O84" s="21">
        <v>0.81943999999999995</v>
      </c>
      <c r="P84" s="21">
        <v>1.528E-2</v>
      </c>
      <c r="Q84" s="21">
        <v>0.75693999999999995</v>
      </c>
      <c r="R84" s="21">
        <v>0.98194000000000004</v>
      </c>
      <c r="S84" s="21">
        <v>0.90161000000000002</v>
      </c>
      <c r="T84" s="21">
        <v>0.87741999999999998</v>
      </c>
    </row>
    <row r="85" spans="1:20" x14ac:dyDescent="0.25">
      <c r="A85" t="s">
        <v>309</v>
      </c>
      <c r="B85" s="4" t="s">
        <v>284</v>
      </c>
      <c r="C85" s="4" t="s">
        <v>348</v>
      </c>
      <c r="D85" s="6" t="s">
        <v>248</v>
      </c>
      <c r="E85" t="s">
        <v>128</v>
      </c>
      <c r="F85" t="s">
        <v>129</v>
      </c>
      <c r="G85" s="73">
        <v>1697</v>
      </c>
      <c r="H85" s="73">
        <v>169</v>
      </c>
      <c r="I85" s="73">
        <v>1528</v>
      </c>
      <c r="J85" s="73">
        <v>1196</v>
      </c>
      <c r="K85" s="21">
        <v>0.94813999999999998</v>
      </c>
      <c r="L85" s="21">
        <v>0.95404</v>
      </c>
      <c r="M85" s="21">
        <v>0</v>
      </c>
      <c r="N85" s="21">
        <v>0.94932000000000005</v>
      </c>
      <c r="O85" s="21">
        <v>0.86623000000000006</v>
      </c>
      <c r="P85" s="21">
        <v>0.19622999999999999</v>
      </c>
      <c r="Q85" s="21">
        <v>0.90747999999999995</v>
      </c>
      <c r="R85" s="21">
        <v>0.98763000000000001</v>
      </c>
      <c r="S85" s="21">
        <v>0.95681000000000005</v>
      </c>
      <c r="T85" s="21">
        <v>0.95223000000000002</v>
      </c>
    </row>
    <row r="86" spans="1:20" x14ac:dyDescent="0.25">
      <c r="A86" t="s">
        <v>309</v>
      </c>
      <c r="B86" s="4" t="s">
        <v>284</v>
      </c>
      <c r="C86" s="4" t="s">
        <v>348</v>
      </c>
      <c r="D86" s="6" t="s">
        <v>248</v>
      </c>
      <c r="E86" t="s">
        <v>136</v>
      </c>
      <c r="F86" t="s">
        <v>137</v>
      </c>
      <c r="G86" s="73">
        <v>730</v>
      </c>
      <c r="H86" s="73">
        <v>46</v>
      </c>
      <c r="I86" s="73">
        <v>684</v>
      </c>
      <c r="J86" s="73">
        <v>729</v>
      </c>
      <c r="K86" s="21">
        <v>0.36575000000000002</v>
      </c>
      <c r="L86" s="21">
        <v>0.67671000000000003</v>
      </c>
      <c r="M86" s="21">
        <v>0</v>
      </c>
      <c r="N86" s="21">
        <v>0.33561999999999997</v>
      </c>
      <c r="O86" s="21">
        <v>0.90959000000000001</v>
      </c>
      <c r="P86" s="21">
        <v>8.9039999999999994E-2</v>
      </c>
      <c r="Q86" s="21">
        <v>0.77397000000000005</v>
      </c>
      <c r="R86" s="21">
        <v>0.97260000000000002</v>
      </c>
      <c r="S86" s="21">
        <v>0.94882999999999995</v>
      </c>
      <c r="T86" s="21">
        <v>0.91666999999999998</v>
      </c>
    </row>
    <row r="87" spans="1:20" x14ac:dyDescent="0.25">
      <c r="A87" t="s">
        <v>309</v>
      </c>
      <c r="B87" s="4" t="s">
        <v>284</v>
      </c>
      <c r="C87" s="4" t="s">
        <v>348</v>
      </c>
      <c r="D87" s="6" t="s">
        <v>248</v>
      </c>
      <c r="E87" t="s">
        <v>166</v>
      </c>
      <c r="F87" t="s">
        <v>167</v>
      </c>
      <c r="G87" s="73">
        <v>237</v>
      </c>
      <c r="H87" s="73">
        <v>13</v>
      </c>
      <c r="I87" s="73">
        <v>224</v>
      </c>
      <c r="J87" s="73">
        <v>236</v>
      </c>
      <c r="K87" s="21">
        <v>0.21940999999999999</v>
      </c>
      <c r="L87" s="21">
        <v>0.33755000000000002</v>
      </c>
      <c r="M87" s="21">
        <v>0</v>
      </c>
      <c r="N87" s="21">
        <v>0.87763999999999998</v>
      </c>
      <c r="O87" s="21">
        <v>0.89873000000000003</v>
      </c>
      <c r="P87" s="21">
        <v>0.25316</v>
      </c>
      <c r="Q87" s="21">
        <v>0.68354000000000004</v>
      </c>
      <c r="R87" s="21">
        <v>0.94093000000000004</v>
      </c>
      <c r="S87" s="21">
        <v>0.91964000000000001</v>
      </c>
      <c r="T87" s="21">
        <v>0.91517999999999999</v>
      </c>
    </row>
    <row r="88" spans="1:20" x14ac:dyDescent="0.25">
      <c r="A88" t="s">
        <v>309</v>
      </c>
      <c r="B88" s="4" t="s">
        <v>284</v>
      </c>
      <c r="C88" s="4" t="s">
        <v>349</v>
      </c>
      <c r="D88" s="6" t="s">
        <v>254</v>
      </c>
      <c r="E88" s="35" t="s">
        <v>349</v>
      </c>
      <c r="F88" s="35" t="s">
        <v>254</v>
      </c>
      <c r="G88" s="72">
        <v>4653</v>
      </c>
      <c r="H88" s="72">
        <v>493</v>
      </c>
      <c r="I88" s="72">
        <v>4160</v>
      </c>
      <c r="J88" s="72">
        <v>3543</v>
      </c>
      <c r="K88" s="67">
        <v>0.52503999999999995</v>
      </c>
      <c r="L88" s="67">
        <v>0.70664000000000005</v>
      </c>
      <c r="M88" s="67">
        <v>0</v>
      </c>
      <c r="N88" s="67">
        <v>0.64453000000000005</v>
      </c>
      <c r="O88" s="67">
        <v>0.54051000000000005</v>
      </c>
      <c r="P88" s="67">
        <v>0.16633999999999999</v>
      </c>
      <c r="Q88" s="67">
        <v>0.92262999999999995</v>
      </c>
      <c r="R88" s="67">
        <v>0.97184999999999999</v>
      </c>
      <c r="S88" s="67">
        <v>0.96321999999999997</v>
      </c>
      <c r="T88" s="67">
        <v>0.95745000000000002</v>
      </c>
    </row>
    <row r="89" spans="1:20" x14ac:dyDescent="0.25">
      <c r="A89" t="s">
        <v>309</v>
      </c>
      <c r="B89" s="4" t="s">
        <v>284</v>
      </c>
      <c r="C89" s="4" t="s">
        <v>349</v>
      </c>
      <c r="D89" s="6" t="s">
        <v>254</v>
      </c>
      <c r="E89" t="s">
        <v>146</v>
      </c>
      <c r="F89" t="s">
        <v>147</v>
      </c>
      <c r="G89" s="73">
        <v>1178</v>
      </c>
      <c r="H89" s="73">
        <v>135</v>
      </c>
      <c r="I89" s="73">
        <v>1043</v>
      </c>
      <c r="J89" s="73">
        <v>902</v>
      </c>
      <c r="K89" s="21">
        <v>0.85738999999999999</v>
      </c>
      <c r="L89" s="21">
        <v>0.94057999999999997</v>
      </c>
      <c r="M89" s="21">
        <v>0</v>
      </c>
      <c r="N89" s="21">
        <v>0.11036</v>
      </c>
      <c r="O89" s="21">
        <v>5.348E-2</v>
      </c>
      <c r="P89" s="21">
        <v>9.5930000000000001E-2</v>
      </c>
      <c r="Q89" s="21">
        <v>0.97028999999999999</v>
      </c>
      <c r="R89" s="21">
        <v>0.96858999999999995</v>
      </c>
      <c r="S89" s="21">
        <v>0.97890999999999995</v>
      </c>
      <c r="T89" s="21">
        <v>0.98177999999999999</v>
      </c>
    </row>
    <row r="90" spans="1:20" x14ac:dyDescent="0.25">
      <c r="A90" t="s">
        <v>309</v>
      </c>
      <c r="B90" s="4" t="s">
        <v>284</v>
      </c>
      <c r="C90" s="4" t="s">
        <v>349</v>
      </c>
      <c r="D90" s="6" t="s">
        <v>254</v>
      </c>
      <c r="E90" t="s">
        <v>148</v>
      </c>
      <c r="F90" t="s">
        <v>149</v>
      </c>
      <c r="G90" s="73">
        <v>1564</v>
      </c>
      <c r="H90" s="73">
        <v>135</v>
      </c>
      <c r="I90" s="73">
        <v>1429</v>
      </c>
      <c r="J90" s="73">
        <v>1228</v>
      </c>
      <c r="K90" s="21">
        <v>0.31968999999999997</v>
      </c>
      <c r="L90" s="21">
        <v>0.61573</v>
      </c>
      <c r="M90" s="21">
        <v>0</v>
      </c>
      <c r="N90" s="21">
        <v>0.73656999999999995</v>
      </c>
      <c r="O90" s="21">
        <v>0.64961999999999998</v>
      </c>
      <c r="P90" s="21">
        <v>0.29092000000000001</v>
      </c>
      <c r="Q90" s="21">
        <v>0.84591000000000005</v>
      </c>
      <c r="R90" s="21">
        <v>0.97187000000000001</v>
      </c>
      <c r="S90" s="21">
        <v>0.93001999999999996</v>
      </c>
      <c r="T90" s="21">
        <v>0.91742000000000001</v>
      </c>
    </row>
    <row r="91" spans="1:20" x14ac:dyDescent="0.25">
      <c r="A91" t="s">
        <v>309</v>
      </c>
      <c r="B91" s="4" t="s">
        <v>284</v>
      </c>
      <c r="C91" s="4" t="s">
        <v>349</v>
      </c>
      <c r="D91" s="6" t="s">
        <v>254</v>
      </c>
      <c r="E91" t="s">
        <v>185</v>
      </c>
      <c r="F91" t="s">
        <v>186</v>
      </c>
      <c r="G91" s="73">
        <v>679</v>
      </c>
      <c r="H91" s="73">
        <v>60</v>
      </c>
      <c r="I91" s="73">
        <v>619</v>
      </c>
      <c r="J91" s="73">
        <v>520</v>
      </c>
      <c r="K91" s="21">
        <v>0.70250000000000001</v>
      </c>
      <c r="L91" s="21">
        <v>0.77761000000000002</v>
      </c>
      <c r="M91" s="21">
        <v>0</v>
      </c>
      <c r="N91" s="21">
        <v>0.79971000000000003</v>
      </c>
      <c r="O91" s="21">
        <v>0.74521000000000004</v>
      </c>
      <c r="P91" s="21">
        <v>0.18998999999999999</v>
      </c>
      <c r="Q91" s="21">
        <v>0.96318000000000004</v>
      </c>
      <c r="R91" s="21">
        <v>0.96906999999999999</v>
      </c>
      <c r="S91" s="21">
        <v>0.98223000000000005</v>
      </c>
      <c r="T91" s="21">
        <v>0.98060999999999998</v>
      </c>
    </row>
    <row r="92" spans="1:20" x14ac:dyDescent="0.25">
      <c r="A92" t="s">
        <v>309</v>
      </c>
      <c r="B92" s="4" t="s">
        <v>284</v>
      </c>
      <c r="C92" s="4" t="s">
        <v>349</v>
      </c>
      <c r="D92" s="6" t="s">
        <v>254</v>
      </c>
      <c r="E92" t="s">
        <v>203</v>
      </c>
      <c r="F92" t="s">
        <v>204</v>
      </c>
      <c r="G92" s="73">
        <v>1232</v>
      </c>
      <c r="H92" s="73">
        <v>163</v>
      </c>
      <c r="I92" s="73">
        <v>1069</v>
      </c>
      <c r="J92" s="73">
        <v>893</v>
      </c>
      <c r="K92" s="21">
        <v>0.37013000000000001</v>
      </c>
      <c r="L92" s="21">
        <v>0.55925000000000002</v>
      </c>
      <c r="M92" s="21">
        <v>0</v>
      </c>
      <c r="N92" s="21">
        <v>0.95291999999999999</v>
      </c>
      <c r="O92" s="21">
        <v>0.75487000000000004</v>
      </c>
      <c r="P92" s="21">
        <v>6.25E-2</v>
      </c>
      <c r="Q92" s="21">
        <v>0.95211000000000001</v>
      </c>
      <c r="R92" s="21">
        <v>0.97645999999999999</v>
      </c>
      <c r="S92" s="21">
        <v>0.98129</v>
      </c>
      <c r="T92" s="21">
        <v>0.97380999999999995</v>
      </c>
    </row>
    <row r="93" spans="1:20" x14ac:dyDescent="0.25">
      <c r="A93" t="s">
        <v>309</v>
      </c>
      <c r="B93" s="4" t="s">
        <v>284</v>
      </c>
      <c r="C93" s="4" t="s">
        <v>350</v>
      </c>
      <c r="D93" s="4" t="s">
        <v>274</v>
      </c>
      <c r="E93" s="35" t="s">
        <v>350</v>
      </c>
      <c r="F93" s="35" t="s">
        <v>274</v>
      </c>
      <c r="G93" s="72">
        <v>6649</v>
      </c>
      <c r="H93" s="72">
        <v>668</v>
      </c>
      <c r="I93" s="72">
        <v>5981</v>
      </c>
      <c r="J93" s="72">
        <v>5358</v>
      </c>
      <c r="K93" s="67">
        <v>0.55362</v>
      </c>
      <c r="L93" s="67">
        <v>0.68806999999999996</v>
      </c>
      <c r="M93" s="67">
        <v>0</v>
      </c>
      <c r="N93" s="67">
        <v>0.75409999999999999</v>
      </c>
      <c r="O93" s="67">
        <v>0.75680999999999998</v>
      </c>
      <c r="P93" s="67">
        <v>0.45511000000000001</v>
      </c>
      <c r="Q93" s="67">
        <v>0.95096999999999998</v>
      </c>
      <c r="R93" s="67">
        <v>0.97338000000000002</v>
      </c>
      <c r="S93" s="67">
        <v>0.97626000000000002</v>
      </c>
      <c r="T93" s="67">
        <v>0.96940000000000004</v>
      </c>
    </row>
    <row r="94" spans="1:20" x14ac:dyDescent="0.25">
      <c r="A94" t="s">
        <v>309</v>
      </c>
      <c r="B94" s="4" t="s">
        <v>284</v>
      </c>
      <c r="C94" s="4" t="s">
        <v>350</v>
      </c>
      <c r="D94" s="4" t="s">
        <v>274</v>
      </c>
      <c r="E94" t="s">
        <v>71</v>
      </c>
      <c r="F94" t="s">
        <v>72</v>
      </c>
      <c r="G94" s="73">
        <v>1768</v>
      </c>
      <c r="H94" s="73">
        <v>186</v>
      </c>
      <c r="I94" s="73">
        <v>1582</v>
      </c>
      <c r="J94" s="73">
        <v>1354</v>
      </c>
      <c r="K94" s="21">
        <v>0.63744000000000001</v>
      </c>
      <c r="L94" s="21">
        <v>0.81560999999999995</v>
      </c>
      <c r="M94" s="21">
        <v>0</v>
      </c>
      <c r="N94" s="21">
        <v>0.74095</v>
      </c>
      <c r="O94" s="21">
        <v>0.55089999999999995</v>
      </c>
      <c r="P94" s="21">
        <v>0.10915999999999999</v>
      </c>
      <c r="Q94" s="21">
        <v>0.95870999999999995</v>
      </c>
      <c r="R94" s="21">
        <v>0.97001999999999999</v>
      </c>
      <c r="S94" s="21">
        <v>0.97724</v>
      </c>
      <c r="T94" s="21">
        <v>0.97597999999999996</v>
      </c>
    </row>
    <row r="95" spans="1:20" x14ac:dyDescent="0.25">
      <c r="A95" t="s">
        <v>309</v>
      </c>
      <c r="B95" s="4" t="s">
        <v>284</v>
      </c>
      <c r="C95" s="4" t="s">
        <v>350</v>
      </c>
      <c r="D95" s="4" t="s">
        <v>274</v>
      </c>
      <c r="E95" t="s">
        <v>122</v>
      </c>
      <c r="F95" t="s">
        <v>123</v>
      </c>
      <c r="G95" s="73">
        <v>2276</v>
      </c>
      <c r="H95" s="73">
        <v>276</v>
      </c>
      <c r="I95" s="73">
        <v>2000</v>
      </c>
      <c r="J95" s="73">
        <v>1653</v>
      </c>
      <c r="K95" s="21">
        <v>0.16037000000000001</v>
      </c>
      <c r="L95" s="21">
        <v>0.51714000000000004</v>
      </c>
      <c r="M95" s="21">
        <v>0</v>
      </c>
      <c r="N95" s="21">
        <v>0.70167000000000002</v>
      </c>
      <c r="O95" s="21">
        <v>0.84753999999999996</v>
      </c>
      <c r="P95" s="21">
        <v>0.67662999999999995</v>
      </c>
      <c r="Q95" s="21">
        <v>0.94991000000000003</v>
      </c>
      <c r="R95" s="21">
        <v>0.97890999999999995</v>
      </c>
      <c r="S95" s="21">
        <v>0.97299999999999998</v>
      </c>
      <c r="T95" s="21">
        <v>0.97050000000000003</v>
      </c>
    </row>
    <row r="96" spans="1:20" x14ac:dyDescent="0.25">
      <c r="A96" t="s">
        <v>309</v>
      </c>
      <c r="B96" s="4" t="s">
        <v>284</v>
      </c>
      <c r="C96" s="4" t="s">
        <v>350</v>
      </c>
      <c r="D96" s="4" t="s">
        <v>274</v>
      </c>
      <c r="E96" t="s">
        <v>154</v>
      </c>
      <c r="F96" t="s">
        <v>155</v>
      </c>
      <c r="G96" s="73">
        <v>818</v>
      </c>
      <c r="H96" s="73">
        <v>53</v>
      </c>
      <c r="I96" s="73">
        <v>765</v>
      </c>
      <c r="J96" s="73">
        <v>813</v>
      </c>
      <c r="K96" s="21">
        <v>0.63936000000000004</v>
      </c>
      <c r="L96" s="21">
        <v>0.39241999999999999</v>
      </c>
      <c r="M96" s="21">
        <v>0</v>
      </c>
      <c r="N96" s="21">
        <v>0.90098</v>
      </c>
      <c r="O96" s="21">
        <v>0.83618999999999999</v>
      </c>
      <c r="P96" s="21">
        <v>0.36553000000000002</v>
      </c>
      <c r="Q96" s="21">
        <v>0.92910000000000004</v>
      </c>
      <c r="R96" s="21">
        <v>0.96455000000000002</v>
      </c>
      <c r="S96" s="21">
        <v>0.96340000000000003</v>
      </c>
      <c r="T96" s="21">
        <v>0.95033000000000001</v>
      </c>
    </row>
    <row r="97" spans="1:20" x14ac:dyDescent="0.25">
      <c r="A97" t="s">
        <v>309</v>
      </c>
      <c r="B97" s="4" t="s">
        <v>284</v>
      </c>
      <c r="C97" s="4" t="s">
        <v>350</v>
      </c>
      <c r="D97" s="4" t="s">
        <v>274</v>
      </c>
      <c r="E97" t="s">
        <v>156</v>
      </c>
      <c r="F97" t="s">
        <v>157</v>
      </c>
      <c r="G97" s="73">
        <v>451</v>
      </c>
      <c r="H97" s="73">
        <v>29</v>
      </c>
      <c r="I97" s="73">
        <v>422</v>
      </c>
      <c r="J97" s="73">
        <v>429</v>
      </c>
      <c r="K97" s="21">
        <v>0.92905000000000004</v>
      </c>
      <c r="L97" s="21">
        <v>0.91352999999999995</v>
      </c>
      <c r="M97" s="21">
        <v>0</v>
      </c>
      <c r="N97" s="21">
        <v>0.70067000000000002</v>
      </c>
      <c r="O97" s="21">
        <v>0.71840000000000004</v>
      </c>
      <c r="P97" s="21">
        <v>0.49667</v>
      </c>
      <c r="Q97" s="21">
        <v>0.96009</v>
      </c>
      <c r="R97" s="21">
        <v>0.96231</v>
      </c>
      <c r="S97" s="21">
        <v>0.99051999999999996</v>
      </c>
      <c r="T97" s="21">
        <v>0.97867000000000004</v>
      </c>
    </row>
    <row r="98" spans="1:20" x14ac:dyDescent="0.25">
      <c r="A98" t="s">
        <v>309</v>
      </c>
      <c r="B98" s="4" t="s">
        <v>284</v>
      </c>
      <c r="C98" s="4" t="s">
        <v>350</v>
      </c>
      <c r="D98" s="4" t="s">
        <v>274</v>
      </c>
      <c r="E98" t="s">
        <v>164</v>
      </c>
      <c r="F98" t="s">
        <v>165</v>
      </c>
      <c r="G98" s="73">
        <v>1336</v>
      </c>
      <c r="H98" s="73">
        <v>124</v>
      </c>
      <c r="I98" s="73">
        <v>1212</v>
      </c>
      <c r="J98" s="73">
        <v>1109</v>
      </c>
      <c r="K98" s="21">
        <v>0.93337999999999999</v>
      </c>
      <c r="L98" s="21">
        <v>0.91542000000000001</v>
      </c>
      <c r="M98" s="21">
        <v>0</v>
      </c>
      <c r="N98" s="21">
        <v>0.78891999999999995</v>
      </c>
      <c r="O98" s="21">
        <v>0.83906999999999998</v>
      </c>
      <c r="P98" s="21">
        <v>0.57635000000000003</v>
      </c>
      <c r="Q98" s="21">
        <v>0.95284000000000002</v>
      </c>
      <c r="R98" s="21">
        <v>0.97753999999999996</v>
      </c>
      <c r="S98" s="21">
        <v>0.98350000000000004</v>
      </c>
      <c r="T98" s="21">
        <v>0.96782000000000001</v>
      </c>
    </row>
    <row r="99" spans="1:20" x14ac:dyDescent="0.25">
      <c r="A99" t="s">
        <v>309</v>
      </c>
      <c r="B99" s="4" t="s">
        <v>284</v>
      </c>
      <c r="C99" s="4" t="s">
        <v>351</v>
      </c>
      <c r="D99" s="6" t="s">
        <v>256</v>
      </c>
      <c r="E99" s="35" t="s">
        <v>351</v>
      </c>
      <c r="F99" s="35" t="s">
        <v>256</v>
      </c>
      <c r="G99" s="72">
        <v>3010</v>
      </c>
      <c r="H99" s="72">
        <v>327</v>
      </c>
      <c r="I99" s="72">
        <v>2683</v>
      </c>
      <c r="J99" s="72">
        <v>2426</v>
      </c>
      <c r="K99" s="67">
        <v>0.56744000000000006</v>
      </c>
      <c r="L99" s="67">
        <v>0.73555000000000004</v>
      </c>
      <c r="M99" s="67">
        <v>0</v>
      </c>
      <c r="N99" s="67">
        <v>0.76112999999999997</v>
      </c>
      <c r="O99" s="67">
        <v>0.75149999999999995</v>
      </c>
      <c r="P99" s="67">
        <v>0.70065999999999995</v>
      </c>
      <c r="Q99" s="67">
        <v>0.81827000000000005</v>
      </c>
      <c r="R99" s="67">
        <v>0.96577999999999997</v>
      </c>
      <c r="S99" s="67">
        <v>0.87738000000000005</v>
      </c>
      <c r="T99" s="67">
        <v>0.87402000000000002</v>
      </c>
    </row>
    <row r="100" spans="1:20" x14ac:dyDescent="0.25">
      <c r="A100" t="s">
        <v>309</v>
      </c>
      <c r="B100" s="4" t="s">
        <v>284</v>
      </c>
      <c r="C100" s="4" t="s">
        <v>351</v>
      </c>
      <c r="D100" s="6" t="s">
        <v>256</v>
      </c>
      <c r="E100" t="s">
        <v>75</v>
      </c>
      <c r="F100" t="s">
        <v>76</v>
      </c>
      <c r="G100" s="73">
        <v>600</v>
      </c>
      <c r="H100" s="73">
        <v>62</v>
      </c>
      <c r="I100" s="73">
        <v>538</v>
      </c>
      <c r="J100" s="73">
        <v>592</v>
      </c>
      <c r="K100" s="21">
        <v>0.78166999999999998</v>
      </c>
      <c r="L100" s="21">
        <v>0.75166999999999995</v>
      </c>
      <c r="M100" s="21">
        <v>0</v>
      </c>
      <c r="N100" s="21">
        <v>0.66332999999999998</v>
      </c>
      <c r="O100" s="21">
        <v>0.63332999999999995</v>
      </c>
      <c r="P100" s="21">
        <v>0.60167000000000004</v>
      </c>
      <c r="Q100" s="21">
        <v>0.93</v>
      </c>
      <c r="R100" s="21">
        <v>0.94167000000000001</v>
      </c>
      <c r="S100" s="21">
        <v>0.94423999999999997</v>
      </c>
      <c r="T100" s="21">
        <v>0.93308999999999997</v>
      </c>
    </row>
    <row r="101" spans="1:20" x14ac:dyDescent="0.25">
      <c r="A101" t="s">
        <v>309</v>
      </c>
      <c r="B101" s="4" t="s">
        <v>284</v>
      </c>
      <c r="C101" s="4" t="s">
        <v>351</v>
      </c>
      <c r="D101" s="6" t="s">
        <v>256</v>
      </c>
      <c r="E101" t="s">
        <v>90</v>
      </c>
      <c r="F101" t="s">
        <v>91</v>
      </c>
      <c r="G101" s="73">
        <v>1821</v>
      </c>
      <c r="H101" s="73">
        <v>237</v>
      </c>
      <c r="I101" s="73">
        <v>1584</v>
      </c>
      <c r="J101" s="73">
        <v>1250</v>
      </c>
      <c r="K101" s="21">
        <v>0.40253</v>
      </c>
      <c r="L101" s="21">
        <v>0.68918000000000001</v>
      </c>
      <c r="M101" s="21">
        <v>0</v>
      </c>
      <c r="N101" s="21">
        <v>0.84623999999999999</v>
      </c>
      <c r="O101" s="21">
        <v>0.79901</v>
      </c>
      <c r="P101" s="21">
        <v>0.77814000000000005</v>
      </c>
      <c r="Q101" s="21">
        <v>0.75397999999999998</v>
      </c>
      <c r="R101" s="21">
        <v>0.97035000000000005</v>
      </c>
      <c r="S101" s="21">
        <v>0.83586000000000005</v>
      </c>
      <c r="T101" s="21">
        <v>0.83711999999999998</v>
      </c>
    </row>
    <row r="102" spans="1:20" x14ac:dyDescent="0.25">
      <c r="A102" t="s">
        <v>309</v>
      </c>
      <c r="B102" s="4" t="s">
        <v>284</v>
      </c>
      <c r="C102" s="4" t="s">
        <v>351</v>
      </c>
      <c r="D102" s="6" t="s">
        <v>256</v>
      </c>
      <c r="E102" t="s">
        <v>98</v>
      </c>
      <c r="F102" t="s">
        <v>99</v>
      </c>
      <c r="G102" s="73">
        <v>589</v>
      </c>
      <c r="H102" s="73">
        <v>28</v>
      </c>
      <c r="I102" s="73">
        <v>561</v>
      </c>
      <c r="J102" s="73">
        <v>584</v>
      </c>
      <c r="K102" s="21">
        <v>0.85907999999999995</v>
      </c>
      <c r="L102" s="21">
        <v>0.86248000000000002</v>
      </c>
      <c r="M102" s="21">
        <v>0</v>
      </c>
      <c r="N102" s="21">
        <v>0.59762000000000004</v>
      </c>
      <c r="O102" s="21">
        <v>0.72496000000000005</v>
      </c>
      <c r="P102" s="21">
        <v>0.56196999999999997</v>
      </c>
      <c r="Q102" s="21">
        <v>0.90322999999999998</v>
      </c>
      <c r="R102" s="21">
        <v>0.97623000000000004</v>
      </c>
      <c r="S102" s="21">
        <v>0.93047999999999997</v>
      </c>
      <c r="T102" s="21">
        <v>0.92157</v>
      </c>
    </row>
    <row r="103" spans="1:20" x14ac:dyDescent="0.25">
      <c r="A103" t="s">
        <v>309</v>
      </c>
      <c r="B103" s="4" t="s">
        <v>284</v>
      </c>
      <c r="C103" s="4" t="s">
        <v>352</v>
      </c>
      <c r="D103" s="6" t="s">
        <v>258</v>
      </c>
      <c r="E103" s="35" t="s">
        <v>352</v>
      </c>
      <c r="F103" s="35" t="s">
        <v>258</v>
      </c>
      <c r="G103" s="72">
        <v>4078</v>
      </c>
      <c r="H103" s="72">
        <v>367</v>
      </c>
      <c r="I103" s="72">
        <v>3711</v>
      </c>
      <c r="J103" s="72">
        <v>3203</v>
      </c>
      <c r="K103" s="67">
        <v>0.71604000000000001</v>
      </c>
      <c r="L103" s="67">
        <v>0.90117999999999998</v>
      </c>
      <c r="M103" s="67">
        <v>0</v>
      </c>
      <c r="N103" s="67">
        <v>0.32467000000000001</v>
      </c>
      <c r="O103" s="67">
        <v>0.81511</v>
      </c>
      <c r="P103" s="67">
        <v>0.12923000000000001</v>
      </c>
      <c r="Q103" s="67">
        <v>0.89995000000000003</v>
      </c>
      <c r="R103" s="67">
        <v>0.98185</v>
      </c>
      <c r="S103" s="67">
        <v>0.95230000000000004</v>
      </c>
      <c r="T103" s="67">
        <v>0.93774999999999997</v>
      </c>
    </row>
    <row r="104" spans="1:20" x14ac:dyDescent="0.25">
      <c r="A104" t="s">
        <v>309</v>
      </c>
      <c r="B104" s="4" t="s">
        <v>284</v>
      </c>
      <c r="C104" s="4" t="s">
        <v>352</v>
      </c>
      <c r="D104" s="6" t="s">
        <v>258</v>
      </c>
      <c r="E104" t="s">
        <v>20</v>
      </c>
      <c r="F104" t="s">
        <v>21</v>
      </c>
      <c r="G104" s="73">
        <v>568</v>
      </c>
      <c r="H104" s="73">
        <v>45</v>
      </c>
      <c r="I104" s="73">
        <v>523</v>
      </c>
      <c r="J104" s="73">
        <v>456</v>
      </c>
      <c r="K104" s="21">
        <v>0.89612999999999998</v>
      </c>
      <c r="L104" s="21">
        <v>0.96655000000000002</v>
      </c>
      <c r="M104" s="21">
        <v>0</v>
      </c>
      <c r="N104" s="21">
        <v>8.4510000000000002E-2</v>
      </c>
      <c r="O104" s="21">
        <v>0.77288999999999997</v>
      </c>
      <c r="P104" s="21">
        <v>1.2319999999999999E-2</v>
      </c>
      <c r="Q104" s="21">
        <v>0.94013999999999998</v>
      </c>
      <c r="R104" s="21">
        <v>0.97358999999999996</v>
      </c>
      <c r="S104" s="21">
        <v>0.96557999999999999</v>
      </c>
      <c r="T104" s="21">
        <v>0.94645999999999997</v>
      </c>
    </row>
    <row r="105" spans="1:20" x14ac:dyDescent="0.25">
      <c r="A105" t="s">
        <v>309</v>
      </c>
      <c r="B105" s="4" t="s">
        <v>284</v>
      </c>
      <c r="C105" s="4" t="s">
        <v>352</v>
      </c>
      <c r="D105" s="6" t="s">
        <v>258</v>
      </c>
      <c r="E105" t="s">
        <v>40</v>
      </c>
      <c r="F105" t="s">
        <v>41</v>
      </c>
      <c r="G105" s="73">
        <v>841</v>
      </c>
      <c r="H105" s="73">
        <v>119</v>
      </c>
      <c r="I105" s="73">
        <v>722</v>
      </c>
      <c r="J105" s="73">
        <v>598</v>
      </c>
      <c r="K105" s="21">
        <v>0.78954000000000002</v>
      </c>
      <c r="L105" s="21">
        <v>0.90844000000000003</v>
      </c>
      <c r="M105" s="21">
        <v>0</v>
      </c>
      <c r="N105" s="21">
        <v>0.67420000000000002</v>
      </c>
      <c r="O105" s="21">
        <v>0.73007999999999995</v>
      </c>
      <c r="P105" s="21">
        <v>0.39119999999999999</v>
      </c>
      <c r="Q105" s="21">
        <v>0.89298</v>
      </c>
      <c r="R105" s="21">
        <v>0.98216000000000003</v>
      </c>
      <c r="S105" s="21">
        <v>0.96260000000000001</v>
      </c>
      <c r="T105" s="21">
        <v>0.94874999999999998</v>
      </c>
    </row>
    <row r="106" spans="1:20" x14ac:dyDescent="0.25">
      <c r="A106" t="s">
        <v>309</v>
      </c>
      <c r="B106" s="4" t="s">
        <v>284</v>
      </c>
      <c r="C106" s="4" t="s">
        <v>352</v>
      </c>
      <c r="D106" s="6" t="s">
        <v>258</v>
      </c>
      <c r="E106" t="s">
        <v>49</v>
      </c>
      <c r="F106" t="s">
        <v>50</v>
      </c>
      <c r="G106" s="73">
        <v>949</v>
      </c>
      <c r="H106" s="73">
        <v>64</v>
      </c>
      <c r="I106" s="73">
        <v>885</v>
      </c>
      <c r="J106" s="73">
        <v>747</v>
      </c>
      <c r="K106" s="21">
        <v>0.84299000000000002</v>
      </c>
      <c r="L106" s="21">
        <v>0.80084</v>
      </c>
      <c r="M106" s="21">
        <v>0</v>
      </c>
      <c r="N106" s="21">
        <v>0.28661999999999999</v>
      </c>
      <c r="O106" s="21">
        <v>0.77661000000000002</v>
      </c>
      <c r="P106" s="21">
        <v>0.18229999999999999</v>
      </c>
      <c r="Q106" s="21">
        <v>0.95784999999999998</v>
      </c>
      <c r="R106" s="21">
        <v>0.98629999999999995</v>
      </c>
      <c r="S106" s="21">
        <v>0.97740000000000005</v>
      </c>
      <c r="T106" s="21">
        <v>0.96836</v>
      </c>
    </row>
    <row r="107" spans="1:20" x14ac:dyDescent="0.25">
      <c r="A107" t="s">
        <v>309</v>
      </c>
      <c r="B107" s="4" t="s">
        <v>284</v>
      </c>
      <c r="C107" s="4" t="s">
        <v>352</v>
      </c>
      <c r="D107" s="6" t="s">
        <v>258</v>
      </c>
      <c r="E107" t="s">
        <v>181</v>
      </c>
      <c r="F107" t="s">
        <v>235</v>
      </c>
      <c r="G107" s="73">
        <v>597</v>
      </c>
      <c r="H107" s="73">
        <v>59</v>
      </c>
      <c r="I107" s="73">
        <v>538</v>
      </c>
      <c r="J107" s="73">
        <v>463</v>
      </c>
      <c r="K107" s="21">
        <v>0.18928</v>
      </c>
      <c r="L107" s="21">
        <v>0.91625000000000001</v>
      </c>
      <c r="M107" s="21">
        <v>0</v>
      </c>
      <c r="N107" s="21">
        <v>0.28476000000000001</v>
      </c>
      <c r="O107" s="21">
        <v>0.88944999999999996</v>
      </c>
      <c r="P107" s="21">
        <v>1.6750000000000001E-2</v>
      </c>
      <c r="Q107" s="21">
        <v>0.90117000000000003</v>
      </c>
      <c r="R107" s="21">
        <v>0.98492000000000002</v>
      </c>
      <c r="S107" s="21">
        <v>0.94423999999999997</v>
      </c>
      <c r="T107" s="21">
        <v>0.93493999999999999</v>
      </c>
    </row>
    <row r="108" spans="1:20" x14ac:dyDescent="0.25">
      <c r="A108" t="s">
        <v>309</v>
      </c>
      <c r="B108" s="4" t="s">
        <v>284</v>
      </c>
      <c r="C108" s="4" t="s">
        <v>352</v>
      </c>
      <c r="D108" s="6" t="s">
        <v>258</v>
      </c>
      <c r="E108" t="s">
        <v>160</v>
      </c>
      <c r="F108" t="s">
        <v>161</v>
      </c>
      <c r="G108" s="73">
        <v>1123</v>
      </c>
      <c r="H108" s="73">
        <v>80</v>
      </c>
      <c r="I108" s="73">
        <v>1043</v>
      </c>
      <c r="J108" s="73">
        <v>939</v>
      </c>
      <c r="K108" s="21">
        <v>0.74265000000000003</v>
      </c>
      <c r="L108" s="21">
        <v>0.93945000000000001</v>
      </c>
      <c r="M108" s="21">
        <v>0</v>
      </c>
      <c r="N108" s="21">
        <v>0.23776</v>
      </c>
      <c r="O108" s="21">
        <v>0.89314000000000004</v>
      </c>
      <c r="P108" s="21">
        <v>7.1199999999999996E-3</v>
      </c>
      <c r="Q108" s="21">
        <v>0.83526</v>
      </c>
      <c r="R108" s="21">
        <v>0.98041</v>
      </c>
      <c r="S108" s="21">
        <v>0.92137999999999998</v>
      </c>
      <c r="T108" s="21">
        <v>0.90125</v>
      </c>
    </row>
    <row r="109" spans="1:20" x14ac:dyDescent="0.25">
      <c r="A109" t="s">
        <v>309</v>
      </c>
      <c r="B109" s="4" t="s">
        <v>284</v>
      </c>
      <c r="C109" s="4" t="s">
        <v>353</v>
      </c>
      <c r="D109" s="6" t="s">
        <v>253</v>
      </c>
      <c r="E109" s="35" t="s">
        <v>353</v>
      </c>
      <c r="F109" s="35" t="s">
        <v>253</v>
      </c>
      <c r="G109" s="72">
        <v>8718</v>
      </c>
      <c r="H109" s="72">
        <v>1076</v>
      </c>
      <c r="I109" s="72">
        <v>7642</v>
      </c>
      <c r="J109" s="72">
        <v>6739</v>
      </c>
      <c r="K109" s="67">
        <v>0.75075000000000003</v>
      </c>
      <c r="L109" s="67">
        <v>0.67962999999999996</v>
      </c>
      <c r="M109" s="67">
        <v>0</v>
      </c>
      <c r="N109" s="67">
        <v>0.41522999999999999</v>
      </c>
      <c r="O109" s="67">
        <v>0.68191999999999997</v>
      </c>
      <c r="P109" s="67">
        <v>0.39034000000000002</v>
      </c>
      <c r="Q109" s="67">
        <v>0.82106000000000001</v>
      </c>
      <c r="R109" s="67">
        <v>0.97018000000000004</v>
      </c>
      <c r="S109" s="67">
        <v>0.91076000000000001</v>
      </c>
      <c r="T109" s="67">
        <v>0.89139000000000002</v>
      </c>
    </row>
    <row r="110" spans="1:20" x14ac:dyDescent="0.25">
      <c r="A110" t="s">
        <v>309</v>
      </c>
      <c r="B110" s="4" t="s">
        <v>284</v>
      </c>
      <c r="C110" s="4" t="s">
        <v>353</v>
      </c>
      <c r="D110" s="6" t="s">
        <v>253</v>
      </c>
      <c r="E110" t="s">
        <v>16</v>
      </c>
      <c r="F110" t="s">
        <v>17</v>
      </c>
      <c r="G110" s="73">
        <v>801</v>
      </c>
      <c r="H110" s="73">
        <v>59</v>
      </c>
      <c r="I110" s="73">
        <v>742</v>
      </c>
      <c r="J110" s="73">
        <v>698</v>
      </c>
      <c r="K110" s="21">
        <v>0.63670000000000004</v>
      </c>
      <c r="L110" s="21">
        <v>0.68664000000000003</v>
      </c>
      <c r="M110" s="21">
        <v>0</v>
      </c>
      <c r="N110" s="21">
        <v>0.47191</v>
      </c>
      <c r="O110" s="21">
        <v>0.67040999999999995</v>
      </c>
      <c r="P110" s="21">
        <v>0.46067000000000002</v>
      </c>
      <c r="Q110" s="21">
        <v>0.71160999999999996</v>
      </c>
      <c r="R110" s="21">
        <v>0.96004999999999996</v>
      </c>
      <c r="S110" s="21">
        <v>0.85309999999999997</v>
      </c>
      <c r="T110" s="21">
        <v>0.82345000000000002</v>
      </c>
    </row>
    <row r="111" spans="1:20" x14ac:dyDescent="0.25">
      <c r="A111" t="s">
        <v>309</v>
      </c>
      <c r="B111" s="4" t="s">
        <v>284</v>
      </c>
      <c r="C111" s="4" t="s">
        <v>353</v>
      </c>
      <c r="D111" s="6" t="s">
        <v>253</v>
      </c>
      <c r="E111" t="s">
        <v>61</v>
      </c>
      <c r="F111" t="s">
        <v>62</v>
      </c>
      <c r="G111" s="73">
        <v>754</v>
      </c>
      <c r="H111" s="73">
        <v>31</v>
      </c>
      <c r="I111" s="73">
        <v>723</v>
      </c>
      <c r="J111" s="73">
        <v>742</v>
      </c>
      <c r="K111" s="21">
        <v>0.69230999999999998</v>
      </c>
      <c r="L111" s="21">
        <v>0.74934000000000001</v>
      </c>
      <c r="M111" s="21">
        <v>0</v>
      </c>
      <c r="N111" s="21">
        <v>0.75597000000000003</v>
      </c>
      <c r="O111" s="21">
        <v>0.33687</v>
      </c>
      <c r="P111" s="21">
        <v>0.63926000000000005</v>
      </c>
      <c r="Q111" s="21">
        <v>0.77983999999999998</v>
      </c>
      <c r="R111" s="21">
        <v>0.94430000000000003</v>
      </c>
      <c r="S111" s="21">
        <v>0.88382000000000005</v>
      </c>
      <c r="T111" s="21">
        <v>0.86307</v>
      </c>
    </row>
    <row r="112" spans="1:20" x14ac:dyDescent="0.25">
      <c r="A112" t="s">
        <v>309</v>
      </c>
      <c r="B112" s="4" t="s">
        <v>284</v>
      </c>
      <c r="C112" s="4" t="s">
        <v>353</v>
      </c>
      <c r="D112" s="6" t="s">
        <v>253</v>
      </c>
      <c r="E112" t="s">
        <v>65</v>
      </c>
      <c r="F112" t="s">
        <v>66</v>
      </c>
      <c r="G112" s="73">
        <v>1635</v>
      </c>
      <c r="H112" s="73">
        <v>164</v>
      </c>
      <c r="I112" s="73">
        <v>1471</v>
      </c>
      <c r="J112" s="73">
        <v>1339</v>
      </c>
      <c r="K112" s="21">
        <v>0.83179999999999998</v>
      </c>
      <c r="L112" s="21">
        <v>0.81040000000000001</v>
      </c>
      <c r="M112" s="21">
        <v>0</v>
      </c>
      <c r="N112" s="21">
        <v>0.20795</v>
      </c>
      <c r="O112" s="21">
        <v>0.71131</v>
      </c>
      <c r="P112" s="21">
        <v>0.2</v>
      </c>
      <c r="Q112" s="21">
        <v>0.87583999999999995</v>
      </c>
      <c r="R112" s="21">
        <v>0.97431000000000001</v>
      </c>
      <c r="S112" s="21">
        <v>0.94221999999999995</v>
      </c>
      <c r="T112" s="21">
        <v>0.9395</v>
      </c>
    </row>
    <row r="113" spans="1:20" x14ac:dyDescent="0.25">
      <c r="A113" t="s">
        <v>309</v>
      </c>
      <c r="B113" s="4" t="s">
        <v>284</v>
      </c>
      <c r="C113" s="4" t="s">
        <v>353</v>
      </c>
      <c r="D113" s="6" t="s">
        <v>253</v>
      </c>
      <c r="E113" t="s">
        <v>152</v>
      </c>
      <c r="F113" t="s">
        <v>153</v>
      </c>
      <c r="G113" s="73">
        <v>1454</v>
      </c>
      <c r="H113" s="73">
        <v>306</v>
      </c>
      <c r="I113" s="73">
        <v>1148</v>
      </c>
      <c r="J113" s="73">
        <v>871</v>
      </c>
      <c r="K113" s="21">
        <v>0.68776000000000004</v>
      </c>
      <c r="L113" s="21">
        <v>0.43603999999999998</v>
      </c>
      <c r="M113" s="21">
        <v>0</v>
      </c>
      <c r="N113" s="21">
        <v>0.33494000000000002</v>
      </c>
      <c r="O113" s="21">
        <v>0.68225999999999998</v>
      </c>
      <c r="P113" s="21">
        <v>0.32256000000000001</v>
      </c>
      <c r="Q113" s="21">
        <v>0.77922999999999998</v>
      </c>
      <c r="R113" s="21">
        <v>0.97043000000000001</v>
      </c>
      <c r="S113" s="21">
        <v>0.90156999999999998</v>
      </c>
      <c r="T113" s="21">
        <v>0.86585000000000001</v>
      </c>
    </row>
    <row r="114" spans="1:20" x14ac:dyDescent="0.25">
      <c r="A114" t="s">
        <v>309</v>
      </c>
      <c r="B114" s="4" t="s">
        <v>284</v>
      </c>
      <c r="C114" s="4" t="s">
        <v>353</v>
      </c>
      <c r="D114" s="6" t="s">
        <v>253</v>
      </c>
      <c r="E114" t="s">
        <v>172</v>
      </c>
      <c r="F114" t="s">
        <v>173</v>
      </c>
      <c r="G114" s="73">
        <v>823</v>
      </c>
      <c r="H114" s="73">
        <v>65</v>
      </c>
      <c r="I114" s="73">
        <v>758</v>
      </c>
      <c r="J114" s="73">
        <v>767</v>
      </c>
      <c r="K114" s="21">
        <v>0.27704000000000001</v>
      </c>
      <c r="L114" s="21">
        <v>0.80923</v>
      </c>
      <c r="M114" s="21">
        <v>0</v>
      </c>
      <c r="N114" s="21">
        <v>0.81045</v>
      </c>
      <c r="O114" s="21">
        <v>0.86390999999999996</v>
      </c>
      <c r="P114" s="21">
        <v>0.80315999999999999</v>
      </c>
      <c r="Q114" s="21">
        <v>0.67315000000000003</v>
      </c>
      <c r="R114" s="21">
        <v>0.97448000000000001</v>
      </c>
      <c r="S114" s="21">
        <v>0.86148000000000002</v>
      </c>
      <c r="T114" s="21">
        <v>0.81266000000000005</v>
      </c>
    </row>
    <row r="115" spans="1:20" x14ac:dyDescent="0.25">
      <c r="A115" t="s">
        <v>309</v>
      </c>
      <c r="B115" s="4" t="s">
        <v>284</v>
      </c>
      <c r="C115" s="4" t="s">
        <v>353</v>
      </c>
      <c r="D115" s="6" t="s">
        <v>253</v>
      </c>
      <c r="E115" t="s">
        <v>205</v>
      </c>
      <c r="F115" t="s">
        <v>206</v>
      </c>
      <c r="G115" s="73">
        <v>3251</v>
      </c>
      <c r="H115" s="73">
        <v>451</v>
      </c>
      <c r="I115" s="73">
        <v>2800</v>
      </c>
      <c r="J115" s="73">
        <v>2322</v>
      </c>
      <c r="K115" s="21">
        <v>0.89971999999999996</v>
      </c>
      <c r="L115" s="21">
        <v>0.67210000000000003</v>
      </c>
      <c r="M115" s="21">
        <v>0</v>
      </c>
      <c r="N115" s="21">
        <v>0.36235000000000001</v>
      </c>
      <c r="O115" s="21">
        <v>0.70377999999999996</v>
      </c>
      <c r="P115" s="21">
        <v>0.33682000000000001</v>
      </c>
      <c r="Q115" s="21">
        <v>0.88619000000000003</v>
      </c>
      <c r="R115" s="21">
        <v>0.97538999999999998</v>
      </c>
      <c r="S115" s="21">
        <v>0.93357000000000001</v>
      </c>
      <c r="T115" s="21">
        <v>0.92320999999999998</v>
      </c>
    </row>
    <row r="116" spans="1:20" x14ac:dyDescent="0.25">
      <c r="A116" t="s">
        <v>309</v>
      </c>
      <c r="B116" s="4" t="s">
        <v>284</v>
      </c>
      <c r="C116" s="4" t="s">
        <v>354</v>
      </c>
      <c r="D116" s="6" t="s">
        <v>257</v>
      </c>
      <c r="E116" s="35" t="s">
        <v>354</v>
      </c>
      <c r="F116" s="35" t="s">
        <v>257</v>
      </c>
      <c r="G116" s="72">
        <v>4998</v>
      </c>
      <c r="H116" s="72">
        <v>608</v>
      </c>
      <c r="I116" s="72">
        <v>4390</v>
      </c>
      <c r="J116" s="72">
        <v>3674</v>
      </c>
      <c r="K116" s="67">
        <v>0.46117999999999998</v>
      </c>
      <c r="L116" s="67">
        <v>0.81733</v>
      </c>
      <c r="M116" s="67">
        <v>0</v>
      </c>
      <c r="N116" s="67">
        <v>0.53981999999999997</v>
      </c>
      <c r="O116" s="67">
        <v>0.69328000000000001</v>
      </c>
      <c r="P116" s="67">
        <v>0.38835999999999998</v>
      </c>
      <c r="Q116" s="67">
        <v>0.89136000000000004</v>
      </c>
      <c r="R116" s="67">
        <v>0.97519</v>
      </c>
      <c r="S116" s="67">
        <v>0.95672000000000001</v>
      </c>
      <c r="T116" s="67">
        <v>0.94533</v>
      </c>
    </row>
    <row r="117" spans="1:20" x14ac:dyDescent="0.25">
      <c r="A117" t="s">
        <v>309</v>
      </c>
      <c r="B117" s="4" t="s">
        <v>284</v>
      </c>
      <c r="C117" s="4" t="s">
        <v>354</v>
      </c>
      <c r="D117" s="6" t="s">
        <v>257</v>
      </c>
      <c r="E117" t="s">
        <v>32</v>
      </c>
      <c r="F117" t="s">
        <v>33</v>
      </c>
      <c r="G117" s="73">
        <v>1194</v>
      </c>
      <c r="H117" s="73">
        <v>148</v>
      </c>
      <c r="I117" s="73">
        <v>1046</v>
      </c>
      <c r="J117" s="73">
        <v>878</v>
      </c>
      <c r="K117" s="21">
        <v>0.79647999999999997</v>
      </c>
      <c r="L117" s="21">
        <v>0.88693</v>
      </c>
      <c r="M117" s="21">
        <v>0</v>
      </c>
      <c r="N117" s="21">
        <v>0.40284999999999999</v>
      </c>
      <c r="O117" s="21">
        <v>0.82579999999999998</v>
      </c>
      <c r="P117" s="21">
        <v>0.39028000000000002</v>
      </c>
      <c r="Q117" s="21">
        <v>0.81910000000000005</v>
      </c>
      <c r="R117" s="21">
        <v>0.98324999999999996</v>
      </c>
      <c r="S117" s="21">
        <v>0.93020999999999998</v>
      </c>
      <c r="T117" s="21">
        <v>0.90153000000000005</v>
      </c>
    </row>
    <row r="118" spans="1:20" x14ac:dyDescent="0.25">
      <c r="A118" t="s">
        <v>309</v>
      </c>
      <c r="B118" s="4" t="s">
        <v>284</v>
      </c>
      <c r="C118" s="4" t="s">
        <v>354</v>
      </c>
      <c r="D118" s="6" t="s">
        <v>257</v>
      </c>
      <c r="E118" t="s">
        <v>73</v>
      </c>
      <c r="F118" t="s">
        <v>74</v>
      </c>
      <c r="G118" s="73">
        <v>1169</v>
      </c>
      <c r="H118" s="73">
        <v>137</v>
      </c>
      <c r="I118" s="73">
        <v>1032</v>
      </c>
      <c r="J118" s="73">
        <v>772</v>
      </c>
      <c r="K118" s="21">
        <v>0.52095999999999998</v>
      </c>
      <c r="L118" s="21">
        <v>0.66125</v>
      </c>
      <c r="M118" s="21">
        <v>0</v>
      </c>
      <c r="N118" s="21">
        <v>0.58938999999999997</v>
      </c>
      <c r="O118" s="21">
        <v>0.36355999999999999</v>
      </c>
      <c r="P118" s="21">
        <v>6.6720000000000002E-2</v>
      </c>
      <c r="Q118" s="21">
        <v>0.91274999999999995</v>
      </c>
      <c r="R118" s="21">
        <v>0.97262999999999999</v>
      </c>
      <c r="S118" s="21">
        <v>0.97577999999999998</v>
      </c>
      <c r="T118" s="21">
        <v>0.95640000000000003</v>
      </c>
    </row>
    <row r="119" spans="1:20" x14ac:dyDescent="0.25">
      <c r="A119" t="s">
        <v>309</v>
      </c>
      <c r="B119" s="4" t="s">
        <v>284</v>
      </c>
      <c r="C119" s="4" t="s">
        <v>354</v>
      </c>
      <c r="D119" s="6" t="s">
        <v>257</v>
      </c>
      <c r="E119" t="s">
        <v>140</v>
      </c>
      <c r="F119" t="s">
        <v>141</v>
      </c>
      <c r="G119" s="73">
        <v>1712</v>
      </c>
      <c r="H119" s="73">
        <v>203</v>
      </c>
      <c r="I119" s="73">
        <v>1509</v>
      </c>
      <c r="J119" s="73">
        <v>1354</v>
      </c>
      <c r="K119" s="21">
        <v>0.33645000000000003</v>
      </c>
      <c r="L119" s="21">
        <v>0.85338999999999998</v>
      </c>
      <c r="M119" s="21">
        <v>0</v>
      </c>
      <c r="N119" s="21">
        <v>0.67523</v>
      </c>
      <c r="O119" s="21">
        <v>0.78095999999999999</v>
      </c>
      <c r="P119" s="21">
        <v>0.60455999999999999</v>
      </c>
      <c r="Q119" s="21">
        <v>0.92173000000000005</v>
      </c>
      <c r="R119" s="21">
        <v>0.97079000000000004</v>
      </c>
      <c r="S119" s="21">
        <v>0.95759000000000005</v>
      </c>
      <c r="T119" s="21">
        <v>0.95957999999999999</v>
      </c>
    </row>
    <row r="120" spans="1:20" x14ac:dyDescent="0.25">
      <c r="A120" t="s">
        <v>309</v>
      </c>
      <c r="B120" s="4" t="s">
        <v>284</v>
      </c>
      <c r="C120" s="4" t="s">
        <v>354</v>
      </c>
      <c r="D120" s="6" t="s">
        <v>257</v>
      </c>
      <c r="E120" t="s">
        <v>144</v>
      </c>
      <c r="F120" t="s">
        <v>145</v>
      </c>
      <c r="G120" s="73">
        <v>923</v>
      </c>
      <c r="H120" s="73">
        <v>120</v>
      </c>
      <c r="I120" s="73">
        <v>803</v>
      </c>
      <c r="J120" s="73">
        <v>670</v>
      </c>
      <c r="K120" s="21">
        <v>0.18310000000000001</v>
      </c>
      <c r="L120" s="21">
        <v>0.85807</v>
      </c>
      <c r="M120" s="21">
        <v>0</v>
      </c>
      <c r="N120" s="21">
        <v>0.40303</v>
      </c>
      <c r="O120" s="21">
        <v>0.77681</v>
      </c>
      <c r="P120" s="21">
        <v>0.39219999999999999</v>
      </c>
      <c r="Q120" s="21">
        <v>0.90141000000000004</v>
      </c>
      <c r="R120" s="21">
        <v>0.97616000000000003</v>
      </c>
      <c r="S120" s="21">
        <v>0.96513000000000004</v>
      </c>
      <c r="T120" s="21">
        <v>0.96138999999999997</v>
      </c>
    </row>
    <row r="121" spans="1:20" x14ac:dyDescent="0.25">
      <c r="A121" t="s">
        <v>309</v>
      </c>
      <c r="B121" s="4" t="s">
        <v>284</v>
      </c>
      <c r="C121" s="4" t="s">
        <v>355</v>
      </c>
      <c r="D121" s="6" t="s">
        <v>251</v>
      </c>
      <c r="E121" s="35" t="s">
        <v>355</v>
      </c>
      <c r="F121" s="35" t="s">
        <v>251</v>
      </c>
      <c r="G121" s="72">
        <v>6631</v>
      </c>
      <c r="H121" s="72">
        <v>765</v>
      </c>
      <c r="I121" s="72">
        <v>5866</v>
      </c>
      <c r="J121" s="72">
        <v>5092</v>
      </c>
      <c r="K121" s="67">
        <v>0.74875999999999998</v>
      </c>
      <c r="L121" s="67">
        <v>0.73970999999999998</v>
      </c>
      <c r="M121" s="67">
        <v>0</v>
      </c>
      <c r="N121" s="67">
        <v>0.75011000000000005</v>
      </c>
      <c r="O121" s="67">
        <v>0.71120000000000005</v>
      </c>
      <c r="P121" s="67">
        <v>0.56130000000000002</v>
      </c>
      <c r="Q121" s="67">
        <v>0.95838000000000001</v>
      </c>
      <c r="R121" s="67">
        <v>0.95989000000000002</v>
      </c>
      <c r="S121" s="67">
        <v>0.97579000000000005</v>
      </c>
      <c r="T121" s="67">
        <v>0.97528000000000004</v>
      </c>
    </row>
    <row r="122" spans="1:20" x14ac:dyDescent="0.25">
      <c r="A122" t="s">
        <v>309</v>
      </c>
      <c r="B122" s="4" t="s">
        <v>284</v>
      </c>
      <c r="C122" s="4" t="s">
        <v>355</v>
      </c>
      <c r="D122" s="6" t="s">
        <v>251</v>
      </c>
      <c r="E122" t="s">
        <v>51</v>
      </c>
      <c r="F122" t="s">
        <v>52</v>
      </c>
      <c r="G122" s="73">
        <v>371</v>
      </c>
      <c r="H122" s="73">
        <v>16</v>
      </c>
      <c r="I122" s="73">
        <v>355</v>
      </c>
      <c r="J122" s="73">
        <v>353</v>
      </c>
      <c r="K122" s="21">
        <v>0.95687</v>
      </c>
      <c r="L122" s="21">
        <v>0.97035000000000005</v>
      </c>
      <c r="M122" s="21">
        <v>0</v>
      </c>
      <c r="N122" s="21">
        <v>0.94069999999999998</v>
      </c>
      <c r="O122" s="21">
        <v>0.63880999999999999</v>
      </c>
      <c r="P122" s="21">
        <v>0.92722000000000004</v>
      </c>
      <c r="Q122" s="21">
        <v>0.94879000000000002</v>
      </c>
      <c r="R122" s="21">
        <v>0.94608999999999999</v>
      </c>
      <c r="S122" s="21">
        <v>0.97465000000000002</v>
      </c>
      <c r="T122" s="21">
        <v>0.96338000000000001</v>
      </c>
    </row>
    <row r="123" spans="1:20" x14ac:dyDescent="0.25">
      <c r="A123" t="s">
        <v>309</v>
      </c>
      <c r="B123" s="4" t="s">
        <v>284</v>
      </c>
      <c r="C123" s="4" t="s">
        <v>355</v>
      </c>
      <c r="D123" s="6" t="s">
        <v>251</v>
      </c>
      <c r="E123" t="s">
        <v>77</v>
      </c>
      <c r="F123" t="s">
        <v>78</v>
      </c>
      <c r="G123" s="73">
        <v>1311</v>
      </c>
      <c r="H123" s="73">
        <v>135</v>
      </c>
      <c r="I123" s="73">
        <v>1176</v>
      </c>
      <c r="J123" s="73">
        <v>991</v>
      </c>
      <c r="K123" s="21">
        <v>0.85965000000000003</v>
      </c>
      <c r="L123" s="21">
        <v>0.81311999999999995</v>
      </c>
      <c r="M123" s="21">
        <v>0</v>
      </c>
      <c r="N123" s="21">
        <v>0.68725999999999998</v>
      </c>
      <c r="O123" s="21">
        <v>0.74980999999999998</v>
      </c>
      <c r="P123" s="21">
        <v>0.64607000000000003</v>
      </c>
      <c r="Q123" s="21">
        <v>0.93669000000000002</v>
      </c>
      <c r="R123" s="21">
        <v>0.97406999999999999</v>
      </c>
      <c r="S123" s="21">
        <v>0.96258999999999995</v>
      </c>
      <c r="T123" s="21">
        <v>0.96172999999999997</v>
      </c>
    </row>
    <row r="124" spans="1:20" x14ac:dyDescent="0.25">
      <c r="A124" t="s">
        <v>309</v>
      </c>
      <c r="B124" s="4" t="s">
        <v>284</v>
      </c>
      <c r="C124" s="4" t="s">
        <v>355</v>
      </c>
      <c r="D124" s="6" t="s">
        <v>251</v>
      </c>
      <c r="E124" t="s">
        <v>85</v>
      </c>
      <c r="F124" t="s">
        <v>231</v>
      </c>
      <c r="G124" s="73">
        <v>443</v>
      </c>
      <c r="H124" s="73">
        <v>44</v>
      </c>
      <c r="I124" s="73">
        <v>399</v>
      </c>
      <c r="J124" s="73">
        <v>314</v>
      </c>
      <c r="K124" s="21">
        <v>0.88261999999999996</v>
      </c>
      <c r="L124" s="21">
        <v>0.95711000000000002</v>
      </c>
      <c r="M124" s="21">
        <v>0</v>
      </c>
      <c r="N124" s="21">
        <v>0.83296000000000003</v>
      </c>
      <c r="O124" s="21">
        <v>0.82618999999999998</v>
      </c>
      <c r="P124" s="21">
        <v>0.80586999999999998</v>
      </c>
      <c r="Q124" s="21">
        <v>0.96840000000000004</v>
      </c>
      <c r="R124" s="21">
        <v>0.97291000000000005</v>
      </c>
      <c r="S124" s="21">
        <v>0.97743999999999998</v>
      </c>
      <c r="T124" s="21">
        <v>0.97994999999999999</v>
      </c>
    </row>
    <row r="125" spans="1:20" x14ac:dyDescent="0.25">
      <c r="A125" t="s">
        <v>309</v>
      </c>
      <c r="B125" s="4" t="s">
        <v>284</v>
      </c>
      <c r="C125" s="4" t="s">
        <v>355</v>
      </c>
      <c r="D125" s="6" t="s">
        <v>251</v>
      </c>
      <c r="E125" t="s">
        <v>142</v>
      </c>
      <c r="F125" t="s">
        <v>143</v>
      </c>
      <c r="G125" s="73">
        <v>1423</v>
      </c>
      <c r="H125" s="73">
        <v>171</v>
      </c>
      <c r="I125" s="73">
        <v>1252</v>
      </c>
      <c r="J125" s="73">
        <v>1154</v>
      </c>
      <c r="K125" s="21">
        <v>0.40196999999999999</v>
      </c>
      <c r="L125" s="21">
        <v>0.68025000000000002</v>
      </c>
      <c r="M125" s="21">
        <v>0</v>
      </c>
      <c r="N125" s="21">
        <v>0.46311000000000002</v>
      </c>
      <c r="O125" s="21">
        <v>0.54673000000000005</v>
      </c>
      <c r="P125" s="21">
        <v>0.38158999999999998</v>
      </c>
      <c r="Q125" s="21">
        <v>0.96908000000000005</v>
      </c>
      <c r="R125" s="21">
        <v>0.98172999999999999</v>
      </c>
      <c r="S125" s="21">
        <v>0.98082999999999998</v>
      </c>
      <c r="T125" s="21">
        <v>0.98562000000000005</v>
      </c>
    </row>
    <row r="126" spans="1:20" x14ac:dyDescent="0.25">
      <c r="A126" t="s">
        <v>309</v>
      </c>
      <c r="B126" s="4" t="s">
        <v>284</v>
      </c>
      <c r="C126" s="4" t="s">
        <v>355</v>
      </c>
      <c r="D126" s="6" t="s">
        <v>251</v>
      </c>
      <c r="E126" t="s">
        <v>191</v>
      </c>
      <c r="F126" t="s">
        <v>192</v>
      </c>
      <c r="G126" s="73">
        <v>1269</v>
      </c>
      <c r="H126" s="73">
        <v>172</v>
      </c>
      <c r="I126" s="73">
        <v>1097</v>
      </c>
      <c r="J126" s="73">
        <v>924</v>
      </c>
      <c r="K126" s="21">
        <v>0.96060000000000001</v>
      </c>
      <c r="L126" s="21">
        <v>0.92828999999999995</v>
      </c>
      <c r="M126" s="21">
        <v>0</v>
      </c>
      <c r="N126" s="21">
        <v>0.89598</v>
      </c>
      <c r="O126" s="21">
        <v>0.73285999999999996</v>
      </c>
      <c r="P126" s="21">
        <v>0.13081000000000001</v>
      </c>
      <c r="Q126" s="21">
        <v>0.98345000000000005</v>
      </c>
      <c r="R126" s="21">
        <v>0.97006000000000003</v>
      </c>
      <c r="S126" s="21">
        <v>0.98358999999999996</v>
      </c>
      <c r="T126" s="21">
        <v>0.98450000000000004</v>
      </c>
    </row>
    <row r="127" spans="1:20" x14ac:dyDescent="0.25">
      <c r="A127" t="s">
        <v>309</v>
      </c>
      <c r="B127" s="4" t="s">
        <v>284</v>
      </c>
      <c r="C127" s="4" t="s">
        <v>355</v>
      </c>
      <c r="D127" s="6" t="s">
        <v>251</v>
      </c>
      <c r="E127" t="s">
        <v>197</v>
      </c>
      <c r="F127" t="s">
        <v>198</v>
      </c>
      <c r="G127" s="73">
        <v>1814</v>
      </c>
      <c r="H127" s="73">
        <v>227</v>
      </c>
      <c r="I127" s="73">
        <v>1587</v>
      </c>
      <c r="J127" s="73">
        <v>1356</v>
      </c>
      <c r="K127" s="21">
        <v>0.71719999999999995</v>
      </c>
      <c r="L127" s="21">
        <v>0.50109999999999999</v>
      </c>
      <c r="M127" s="21">
        <v>0</v>
      </c>
      <c r="N127" s="21">
        <v>0.85943000000000003</v>
      </c>
      <c r="O127" s="21">
        <v>0.78390000000000004</v>
      </c>
      <c r="P127" s="21">
        <v>0.80761000000000005</v>
      </c>
      <c r="Q127" s="21">
        <v>0.94762999999999997</v>
      </c>
      <c r="R127" s="21">
        <v>0.92503000000000002</v>
      </c>
      <c r="S127" s="21">
        <v>0.97606000000000004</v>
      </c>
      <c r="T127" s="21">
        <v>0.97226999999999997</v>
      </c>
    </row>
    <row r="128" spans="1:20" x14ac:dyDescent="0.25">
      <c r="A128" t="s">
        <v>309</v>
      </c>
      <c r="B128" s="4" t="s">
        <v>284</v>
      </c>
      <c r="C128" s="4" t="s">
        <v>356</v>
      </c>
      <c r="D128" s="6" t="s">
        <v>357</v>
      </c>
      <c r="E128" s="35" t="s">
        <v>356</v>
      </c>
      <c r="F128" s="35" t="s">
        <v>357</v>
      </c>
      <c r="G128" s="72">
        <v>6625</v>
      </c>
      <c r="H128" s="72">
        <v>765</v>
      </c>
      <c r="I128" s="72">
        <v>5860</v>
      </c>
      <c r="J128" s="72">
        <v>5549</v>
      </c>
      <c r="K128" s="67">
        <v>0.47532000000000002</v>
      </c>
      <c r="L128" s="67">
        <v>0.48271999999999998</v>
      </c>
      <c r="M128" s="67">
        <v>0</v>
      </c>
      <c r="N128" s="67">
        <v>0.17630000000000001</v>
      </c>
      <c r="O128" s="67">
        <v>0.52634000000000003</v>
      </c>
      <c r="P128" s="67">
        <v>0.14641999999999999</v>
      </c>
      <c r="Q128" s="67">
        <v>0.74897999999999998</v>
      </c>
      <c r="R128" s="67">
        <v>0.93766000000000005</v>
      </c>
      <c r="S128" s="67">
        <v>0.81842999999999999</v>
      </c>
      <c r="T128" s="67">
        <v>0.79898000000000002</v>
      </c>
    </row>
    <row r="129" spans="1:20" x14ac:dyDescent="0.25">
      <c r="A129" t="s">
        <v>309</v>
      </c>
      <c r="B129" s="4" t="s">
        <v>284</v>
      </c>
      <c r="C129" s="4" t="s">
        <v>356</v>
      </c>
      <c r="D129" s="6" t="s">
        <v>357</v>
      </c>
      <c r="E129" t="s">
        <v>38</v>
      </c>
      <c r="F129" t="s">
        <v>39</v>
      </c>
      <c r="G129" s="73">
        <v>411</v>
      </c>
      <c r="H129" s="73">
        <v>23</v>
      </c>
      <c r="I129" s="73">
        <v>388</v>
      </c>
      <c r="J129" s="73">
        <v>404</v>
      </c>
      <c r="K129" s="21">
        <v>0.31873000000000001</v>
      </c>
      <c r="L129" s="21">
        <v>0.61799999999999999</v>
      </c>
      <c r="M129" s="21">
        <v>0</v>
      </c>
      <c r="N129" s="21">
        <v>0.21654999999999999</v>
      </c>
      <c r="O129" s="21">
        <v>0.32846999999999998</v>
      </c>
      <c r="P129" s="21">
        <v>0.19220999999999999</v>
      </c>
      <c r="Q129" s="21">
        <v>0.61799999999999999</v>
      </c>
      <c r="R129" s="21">
        <v>0.95620000000000005</v>
      </c>
      <c r="S129" s="21">
        <v>0.75514999999999999</v>
      </c>
      <c r="T129" s="21">
        <v>0.73453999999999997</v>
      </c>
    </row>
    <row r="130" spans="1:20" x14ac:dyDescent="0.25">
      <c r="A130" t="s">
        <v>309</v>
      </c>
      <c r="B130" s="4" t="s">
        <v>284</v>
      </c>
      <c r="C130" s="4" t="s">
        <v>356</v>
      </c>
      <c r="D130" s="6" t="s">
        <v>357</v>
      </c>
      <c r="E130" t="s">
        <v>45</v>
      </c>
      <c r="F130" t="s">
        <v>46</v>
      </c>
      <c r="G130" s="73">
        <v>358</v>
      </c>
      <c r="H130" s="73">
        <v>27</v>
      </c>
      <c r="I130" s="73">
        <v>331</v>
      </c>
      <c r="J130" s="73">
        <v>351</v>
      </c>
      <c r="K130" s="21">
        <v>0.69274000000000002</v>
      </c>
      <c r="L130" s="21">
        <v>0.83520000000000005</v>
      </c>
      <c r="M130" s="21">
        <v>0</v>
      </c>
      <c r="N130" s="21">
        <v>0.13128000000000001</v>
      </c>
      <c r="O130" s="21">
        <v>0.64803999999999995</v>
      </c>
      <c r="P130" s="21">
        <v>0.10614999999999999</v>
      </c>
      <c r="Q130" s="21">
        <v>0.91620000000000001</v>
      </c>
      <c r="R130" s="21">
        <v>0.93017000000000005</v>
      </c>
      <c r="S130" s="21">
        <v>0.92447000000000001</v>
      </c>
      <c r="T130" s="21">
        <v>0.92749000000000004</v>
      </c>
    </row>
    <row r="131" spans="1:20" x14ac:dyDescent="0.25">
      <c r="A131" t="s">
        <v>309</v>
      </c>
      <c r="B131" s="4" t="s">
        <v>284</v>
      </c>
      <c r="C131" s="4" t="s">
        <v>356</v>
      </c>
      <c r="D131" s="6" t="s">
        <v>357</v>
      </c>
      <c r="E131" t="s">
        <v>177</v>
      </c>
      <c r="F131" t="s">
        <v>230</v>
      </c>
      <c r="G131" s="73">
        <v>336</v>
      </c>
      <c r="H131" s="73">
        <v>16</v>
      </c>
      <c r="I131" s="73">
        <v>320</v>
      </c>
      <c r="J131" s="73">
        <v>331</v>
      </c>
      <c r="K131" s="21">
        <v>0.68452000000000002</v>
      </c>
      <c r="L131" s="21">
        <v>0.65773999999999999</v>
      </c>
      <c r="M131" s="21">
        <v>0</v>
      </c>
      <c r="N131" s="21">
        <v>0.42857000000000001</v>
      </c>
      <c r="O131" s="21">
        <v>0.45238</v>
      </c>
      <c r="P131" s="21">
        <v>0.32142999999999999</v>
      </c>
      <c r="Q131" s="21">
        <v>0.87797999999999998</v>
      </c>
      <c r="R131" s="21">
        <v>0.94642999999999999</v>
      </c>
      <c r="S131" s="21">
        <v>0.90937999999999997</v>
      </c>
      <c r="T131" s="21">
        <v>0.90937999999999997</v>
      </c>
    </row>
    <row r="132" spans="1:20" x14ac:dyDescent="0.25">
      <c r="A132" t="s">
        <v>309</v>
      </c>
      <c r="B132" s="4" t="s">
        <v>284</v>
      </c>
      <c r="C132" s="4" t="s">
        <v>356</v>
      </c>
      <c r="D132" s="6" t="s">
        <v>357</v>
      </c>
      <c r="E132" t="s">
        <v>83</v>
      </c>
      <c r="F132" t="s">
        <v>84</v>
      </c>
      <c r="G132" s="73">
        <v>1536</v>
      </c>
      <c r="H132" s="73">
        <v>205</v>
      </c>
      <c r="I132" s="73">
        <v>1331</v>
      </c>
      <c r="J132" s="73">
        <v>1093</v>
      </c>
      <c r="K132" s="21">
        <v>0.54361999999999999</v>
      </c>
      <c r="L132" s="21">
        <v>0.71809999999999996</v>
      </c>
      <c r="M132" s="21">
        <v>0</v>
      </c>
      <c r="N132" s="21">
        <v>0.15690000000000001</v>
      </c>
      <c r="O132" s="21">
        <v>0.27994999999999998</v>
      </c>
      <c r="P132" s="21">
        <v>0.13802</v>
      </c>
      <c r="Q132" s="21">
        <v>0.71614999999999995</v>
      </c>
      <c r="R132" s="21">
        <v>0.91146000000000005</v>
      </c>
      <c r="S132" s="21">
        <v>0.81893000000000005</v>
      </c>
      <c r="T132" s="21">
        <v>0.80840999999999996</v>
      </c>
    </row>
    <row r="133" spans="1:20" x14ac:dyDescent="0.25">
      <c r="A133" t="s">
        <v>309</v>
      </c>
      <c r="B133" s="4" t="s">
        <v>284</v>
      </c>
      <c r="C133" s="4" t="s">
        <v>356</v>
      </c>
      <c r="D133" s="6" t="s">
        <v>357</v>
      </c>
      <c r="E133" t="s">
        <v>92</v>
      </c>
      <c r="F133" t="s">
        <v>93</v>
      </c>
      <c r="G133" s="73">
        <v>549</v>
      </c>
      <c r="H133" s="73">
        <v>54</v>
      </c>
      <c r="I133" s="73">
        <v>495</v>
      </c>
      <c r="J133" s="73">
        <v>522</v>
      </c>
      <c r="K133" s="21">
        <v>0.40437000000000001</v>
      </c>
      <c r="L133" s="21">
        <v>0.78505999999999998</v>
      </c>
      <c r="M133" s="21">
        <v>0</v>
      </c>
      <c r="N133" s="21">
        <v>8.5610000000000006E-2</v>
      </c>
      <c r="O133" s="21">
        <v>0.19489999999999999</v>
      </c>
      <c r="P133" s="21">
        <v>7.2859999999999994E-2</v>
      </c>
      <c r="Q133" s="21">
        <v>0.74317</v>
      </c>
      <c r="R133" s="21">
        <v>0.91439000000000004</v>
      </c>
      <c r="S133" s="21">
        <v>0.80403999999999998</v>
      </c>
      <c r="T133" s="21">
        <v>0.80808000000000002</v>
      </c>
    </row>
    <row r="134" spans="1:20" x14ac:dyDescent="0.25">
      <c r="A134" t="s">
        <v>309</v>
      </c>
      <c r="B134" s="4" t="s">
        <v>284</v>
      </c>
      <c r="C134" s="4" t="s">
        <v>356</v>
      </c>
      <c r="D134" s="6" t="s">
        <v>357</v>
      </c>
      <c r="E134" t="s">
        <v>102</v>
      </c>
      <c r="F134" t="s">
        <v>103</v>
      </c>
      <c r="G134" s="73">
        <v>849</v>
      </c>
      <c r="H134" s="73">
        <v>92</v>
      </c>
      <c r="I134" s="73">
        <v>757</v>
      </c>
      <c r="J134" s="73">
        <v>802</v>
      </c>
      <c r="K134" s="21">
        <v>0.74675999999999998</v>
      </c>
      <c r="L134" s="21">
        <v>0.77620999999999996</v>
      </c>
      <c r="M134" s="21">
        <v>0</v>
      </c>
      <c r="N134" s="21">
        <v>0.18845999999999999</v>
      </c>
      <c r="O134" s="21">
        <v>0.77856000000000003</v>
      </c>
      <c r="P134" s="21">
        <v>0.20141000000000001</v>
      </c>
      <c r="Q134" s="21">
        <v>0.76678000000000002</v>
      </c>
      <c r="R134" s="21">
        <v>0.96348999999999996</v>
      </c>
      <c r="S134" s="21">
        <v>0.82959000000000005</v>
      </c>
      <c r="T134" s="21">
        <v>0.81637999999999999</v>
      </c>
    </row>
    <row r="135" spans="1:20" x14ac:dyDescent="0.25">
      <c r="A135" t="s">
        <v>309</v>
      </c>
      <c r="B135" s="4" t="s">
        <v>284</v>
      </c>
      <c r="C135" s="4" t="s">
        <v>356</v>
      </c>
      <c r="D135" s="6" t="s">
        <v>357</v>
      </c>
      <c r="E135" t="s">
        <v>182</v>
      </c>
      <c r="F135" t="s">
        <v>236</v>
      </c>
      <c r="G135" s="73">
        <v>1143</v>
      </c>
      <c r="H135" s="73">
        <v>85</v>
      </c>
      <c r="I135" s="73">
        <v>1058</v>
      </c>
      <c r="J135" s="73">
        <v>1110</v>
      </c>
      <c r="K135" s="21">
        <v>0.43919999999999998</v>
      </c>
      <c r="L135" s="21">
        <v>1.6619999999999999E-2</v>
      </c>
      <c r="M135" s="21">
        <v>0</v>
      </c>
      <c r="N135" s="21">
        <v>0.14523</v>
      </c>
      <c r="O135" s="21">
        <v>0.76639999999999997</v>
      </c>
      <c r="P135" s="21">
        <v>0.11111</v>
      </c>
      <c r="Q135" s="21">
        <v>0.63954999999999995</v>
      </c>
      <c r="R135" s="21">
        <v>0.93437999999999999</v>
      </c>
      <c r="S135" s="21">
        <v>0.73157000000000005</v>
      </c>
      <c r="T135" s="21">
        <v>0.68620000000000003</v>
      </c>
    </row>
    <row r="136" spans="1:20" x14ac:dyDescent="0.25">
      <c r="A136" t="s">
        <v>309</v>
      </c>
      <c r="B136" s="4" t="s">
        <v>284</v>
      </c>
      <c r="C136" s="4" t="s">
        <v>356</v>
      </c>
      <c r="D136" s="6" t="s">
        <v>357</v>
      </c>
      <c r="E136" t="s">
        <v>170</v>
      </c>
      <c r="F136" t="s">
        <v>171</v>
      </c>
      <c r="G136" s="73">
        <v>1443</v>
      </c>
      <c r="H136" s="73">
        <v>263</v>
      </c>
      <c r="I136" s="73">
        <v>1180</v>
      </c>
      <c r="J136" s="73">
        <v>936</v>
      </c>
      <c r="K136" s="21">
        <v>0.24046999999999999</v>
      </c>
      <c r="L136" s="21">
        <v>0.14692</v>
      </c>
      <c r="M136" s="21">
        <v>0</v>
      </c>
      <c r="N136" s="21">
        <v>0.18987999999999999</v>
      </c>
      <c r="O136" s="21">
        <v>0.61953999999999998</v>
      </c>
      <c r="P136" s="21">
        <v>0.13514000000000001</v>
      </c>
      <c r="Q136" s="21">
        <v>0.82813999999999999</v>
      </c>
      <c r="R136" s="21">
        <v>0.95633999999999997</v>
      </c>
      <c r="S136" s="21">
        <v>0.86102000000000001</v>
      </c>
      <c r="T136" s="21">
        <v>0.82965999999999995</v>
      </c>
    </row>
    <row r="137" spans="1:20" x14ac:dyDescent="0.25">
      <c r="A137" t="s">
        <v>309</v>
      </c>
      <c r="B137" s="4" t="s">
        <v>284</v>
      </c>
      <c r="C137" s="4" t="s">
        <v>358</v>
      </c>
      <c r="D137" s="6" t="s">
        <v>245</v>
      </c>
      <c r="E137" s="35" t="s">
        <v>358</v>
      </c>
      <c r="F137" s="35" t="s">
        <v>245</v>
      </c>
      <c r="G137" s="72">
        <v>12267</v>
      </c>
      <c r="H137" s="72">
        <v>1311</v>
      </c>
      <c r="I137" s="72">
        <v>10956</v>
      </c>
      <c r="J137" s="72">
        <v>9503</v>
      </c>
      <c r="K137" s="67">
        <v>0.70913999999999999</v>
      </c>
      <c r="L137" s="67">
        <v>0.83721000000000001</v>
      </c>
      <c r="M137" s="67">
        <v>0</v>
      </c>
      <c r="N137" s="67">
        <v>0.62517</v>
      </c>
      <c r="O137" s="67">
        <v>0.70677000000000001</v>
      </c>
      <c r="P137" s="67">
        <v>0.59257000000000004</v>
      </c>
      <c r="Q137" s="67">
        <v>0.92166000000000003</v>
      </c>
      <c r="R137" s="67">
        <v>0.96494999999999997</v>
      </c>
      <c r="S137" s="67">
        <v>0.96386000000000005</v>
      </c>
      <c r="T137" s="67">
        <v>0.96148</v>
      </c>
    </row>
    <row r="138" spans="1:20" x14ac:dyDescent="0.25">
      <c r="A138" t="s">
        <v>309</v>
      </c>
      <c r="B138" s="4" t="s">
        <v>284</v>
      </c>
      <c r="C138" s="4" t="s">
        <v>358</v>
      </c>
      <c r="D138" s="6" t="s">
        <v>245</v>
      </c>
      <c r="E138" t="s">
        <v>176</v>
      </c>
      <c r="F138" t="s">
        <v>229</v>
      </c>
      <c r="G138" s="73">
        <v>834</v>
      </c>
      <c r="H138" s="73">
        <v>78</v>
      </c>
      <c r="I138" s="73">
        <v>756</v>
      </c>
      <c r="J138" s="73">
        <v>675</v>
      </c>
      <c r="K138" s="21">
        <v>0.75539999999999996</v>
      </c>
      <c r="L138" s="21">
        <v>0.75180000000000002</v>
      </c>
      <c r="M138" s="21">
        <v>0</v>
      </c>
      <c r="N138" s="21">
        <v>0.41607</v>
      </c>
      <c r="O138" s="21">
        <v>0.77098</v>
      </c>
      <c r="P138" s="21">
        <v>0.42686000000000002</v>
      </c>
      <c r="Q138" s="21">
        <v>0.84531999999999996</v>
      </c>
      <c r="R138" s="21">
        <v>0.96282999999999996</v>
      </c>
      <c r="S138" s="21">
        <v>0.94577</v>
      </c>
      <c r="T138" s="21">
        <v>0.94708999999999999</v>
      </c>
    </row>
    <row r="139" spans="1:20" x14ac:dyDescent="0.25">
      <c r="A139" t="s">
        <v>309</v>
      </c>
      <c r="B139" s="4" t="s">
        <v>284</v>
      </c>
      <c r="C139" s="4" t="s">
        <v>358</v>
      </c>
      <c r="D139" s="6" t="s">
        <v>245</v>
      </c>
      <c r="E139" t="s">
        <v>69</v>
      </c>
      <c r="F139" t="s">
        <v>70</v>
      </c>
      <c r="G139" s="73">
        <v>382</v>
      </c>
      <c r="H139" s="73">
        <v>36</v>
      </c>
      <c r="I139" s="73">
        <v>346</v>
      </c>
      <c r="J139" s="73">
        <v>308</v>
      </c>
      <c r="K139" s="21">
        <v>0.93979000000000001</v>
      </c>
      <c r="L139" s="21">
        <v>0.95287999999999995</v>
      </c>
      <c r="M139" s="21">
        <v>0</v>
      </c>
      <c r="N139" s="21">
        <v>0.81413999999999997</v>
      </c>
      <c r="O139" s="21">
        <v>0.71204000000000001</v>
      </c>
      <c r="P139" s="21">
        <v>0.81152000000000002</v>
      </c>
      <c r="Q139" s="21">
        <v>0.96858999999999995</v>
      </c>
      <c r="R139" s="21">
        <v>0.98168</v>
      </c>
      <c r="S139" s="21">
        <v>0.97977000000000003</v>
      </c>
      <c r="T139" s="21">
        <v>0.97399000000000002</v>
      </c>
    </row>
    <row r="140" spans="1:20" x14ac:dyDescent="0.25">
      <c r="A140" t="s">
        <v>309</v>
      </c>
      <c r="B140" s="4" t="s">
        <v>284</v>
      </c>
      <c r="C140" s="4" t="s">
        <v>358</v>
      </c>
      <c r="D140" s="6" t="s">
        <v>245</v>
      </c>
      <c r="E140" t="s">
        <v>183</v>
      </c>
      <c r="F140" t="s">
        <v>237</v>
      </c>
      <c r="G140" s="73">
        <v>984</v>
      </c>
      <c r="H140" s="73">
        <v>127</v>
      </c>
      <c r="I140" s="73">
        <v>857</v>
      </c>
      <c r="J140" s="73">
        <v>700</v>
      </c>
      <c r="K140" s="21">
        <v>0.70223999999999998</v>
      </c>
      <c r="L140" s="21">
        <v>0.82316999999999996</v>
      </c>
      <c r="M140" s="21">
        <v>0</v>
      </c>
      <c r="N140" s="21">
        <v>0.47255999999999998</v>
      </c>
      <c r="O140" s="21">
        <v>0.42072999999999999</v>
      </c>
      <c r="P140" s="21">
        <v>0.38618000000000002</v>
      </c>
      <c r="Q140" s="21">
        <v>0.97358</v>
      </c>
      <c r="R140" s="21">
        <v>0.94511999999999996</v>
      </c>
      <c r="S140" s="21">
        <v>0.98950000000000005</v>
      </c>
      <c r="T140" s="21">
        <v>0.98250000000000004</v>
      </c>
    </row>
    <row r="141" spans="1:20" x14ac:dyDescent="0.25">
      <c r="A141" t="s">
        <v>309</v>
      </c>
      <c r="B141" s="4" t="s">
        <v>284</v>
      </c>
      <c r="C141" s="4" t="s">
        <v>358</v>
      </c>
      <c r="D141" s="6" t="s">
        <v>245</v>
      </c>
      <c r="E141" t="s">
        <v>158</v>
      </c>
      <c r="F141" t="s">
        <v>159</v>
      </c>
      <c r="G141" s="73">
        <v>1093</v>
      </c>
      <c r="H141" s="73">
        <v>184</v>
      </c>
      <c r="I141" s="73">
        <v>909</v>
      </c>
      <c r="J141" s="73">
        <v>733</v>
      </c>
      <c r="K141" s="21">
        <v>0.92315000000000003</v>
      </c>
      <c r="L141" s="21">
        <v>0.90576000000000001</v>
      </c>
      <c r="M141" s="21">
        <v>0</v>
      </c>
      <c r="N141" s="21">
        <v>0.13175000000000001</v>
      </c>
      <c r="O141" s="21">
        <v>0.71272000000000002</v>
      </c>
      <c r="P141" s="21">
        <v>0.13815</v>
      </c>
      <c r="Q141" s="21">
        <v>0.98445000000000005</v>
      </c>
      <c r="R141" s="21">
        <v>0.97713000000000005</v>
      </c>
      <c r="S141" s="21">
        <v>0.9879</v>
      </c>
      <c r="T141" s="21">
        <v>0.98240000000000005</v>
      </c>
    </row>
    <row r="142" spans="1:20" x14ac:dyDescent="0.25">
      <c r="A142" t="s">
        <v>309</v>
      </c>
      <c r="B142" s="4" t="s">
        <v>284</v>
      </c>
      <c r="C142" s="4" t="s">
        <v>358</v>
      </c>
      <c r="D142" s="6" t="s">
        <v>245</v>
      </c>
      <c r="E142" t="s">
        <v>184</v>
      </c>
      <c r="F142" t="s">
        <v>238</v>
      </c>
      <c r="G142" s="73">
        <v>1106</v>
      </c>
      <c r="H142" s="73">
        <v>97</v>
      </c>
      <c r="I142" s="73">
        <v>1009</v>
      </c>
      <c r="J142" s="73">
        <v>861</v>
      </c>
      <c r="K142" s="21">
        <v>0.93579999999999997</v>
      </c>
      <c r="L142" s="21">
        <v>0.94937000000000005</v>
      </c>
      <c r="M142" s="21">
        <v>0</v>
      </c>
      <c r="N142" s="21">
        <v>0.14828</v>
      </c>
      <c r="O142" s="21">
        <v>0.63924000000000003</v>
      </c>
      <c r="P142" s="21">
        <v>0.16997999999999999</v>
      </c>
      <c r="Q142" s="21">
        <v>0.90868000000000004</v>
      </c>
      <c r="R142" s="21">
        <v>0.97467999999999999</v>
      </c>
      <c r="S142" s="21">
        <v>0.94845999999999997</v>
      </c>
      <c r="T142" s="21">
        <v>0.94054000000000004</v>
      </c>
    </row>
    <row r="143" spans="1:20" x14ac:dyDescent="0.25">
      <c r="A143" t="s">
        <v>309</v>
      </c>
      <c r="B143" s="4" t="s">
        <v>284</v>
      </c>
      <c r="C143" s="4" t="s">
        <v>358</v>
      </c>
      <c r="D143" s="6" t="s">
        <v>245</v>
      </c>
      <c r="E143" t="s">
        <v>168</v>
      </c>
      <c r="F143" t="s">
        <v>169</v>
      </c>
      <c r="G143" s="73">
        <v>748</v>
      </c>
      <c r="H143" s="73">
        <v>77</v>
      </c>
      <c r="I143" s="73">
        <v>671</v>
      </c>
      <c r="J143" s="73">
        <v>605</v>
      </c>
      <c r="K143" s="21">
        <v>0.90642</v>
      </c>
      <c r="L143" s="21">
        <v>0.92112000000000005</v>
      </c>
      <c r="M143" s="21">
        <v>0</v>
      </c>
      <c r="N143" s="21">
        <v>0.75668000000000002</v>
      </c>
      <c r="O143" s="21">
        <v>0.79010999999999998</v>
      </c>
      <c r="P143" s="21">
        <v>0.73797000000000001</v>
      </c>
      <c r="Q143" s="21">
        <v>0.96389999999999998</v>
      </c>
      <c r="R143" s="21">
        <v>0.97326000000000001</v>
      </c>
      <c r="S143" s="21">
        <v>0.97765000000000002</v>
      </c>
      <c r="T143" s="21">
        <v>0.97914000000000001</v>
      </c>
    </row>
    <row r="144" spans="1:20" x14ac:dyDescent="0.25">
      <c r="A144" t="s">
        <v>309</v>
      </c>
      <c r="B144" s="4" t="s">
        <v>284</v>
      </c>
      <c r="C144" s="4" t="s">
        <v>358</v>
      </c>
      <c r="D144" s="6" t="s">
        <v>245</v>
      </c>
      <c r="E144" t="s">
        <v>193</v>
      </c>
      <c r="F144" t="s">
        <v>194</v>
      </c>
      <c r="G144" s="73">
        <v>2057</v>
      </c>
      <c r="H144" s="73">
        <v>163</v>
      </c>
      <c r="I144" s="73">
        <v>1894</v>
      </c>
      <c r="J144" s="73">
        <v>1738</v>
      </c>
      <c r="K144" s="21">
        <v>0.29363</v>
      </c>
      <c r="L144" s="21">
        <v>0.61789000000000005</v>
      </c>
      <c r="M144" s="21">
        <v>0</v>
      </c>
      <c r="N144" s="21">
        <v>0.83665999999999996</v>
      </c>
      <c r="O144" s="21">
        <v>0.85075000000000001</v>
      </c>
      <c r="P144" s="21">
        <v>0.76275999999999999</v>
      </c>
      <c r="Q144" s="21">
        <v>0.86728000000000005</v>
      </c>
      <c r="R144" s="21">
        <v>0.96694000000000002</v>
      </c>
      <c r="S144" s="21">
        <v>0.95935000000000004</v>
      </c>
      <c r="T144" s="21">
        <v>0.95565</v>
      </c>
    </row>
    <row r="145" spans="1:20" x14ac:dyDescent="0.25">
      <c r="A145" t="s">
        <v>309</v>
      </c>
      <c r="B145" s="4" t="s">
        <v>284</v>
      </c>
      <c r="C145" s="4" t="s">
        <v>358</v>
      </c>
      <c r="D145" s="6" t="s">
        <v>245</v>
      </c>
      <c r="E145" t="s">
        <v>195</v>
      </c>
      <c r="F145" t="s">
        <v>196</v>
      </c>
      <c r="G145" s="73">
        <v>963</v>
      </c>
      <c r="H145" s="73">
        <v>82</v>
      </c>
      <c r="I145" s="73">
        <v>881</v>
      </c>
      <c r="J145" s="73">
        <v>746</v>
      </c>
      <c r="K145" s="21">
        <v>0.82555000000000001</v>
      </c>
      <c r="L145" s="21">
        <v>0.88680999999999999</v>
      </c>
      <c r="M145" s="21">
        <v>0</v>
      </c>
      <c r="N145" s="21">
        <v>0.83592999999999995</v>
      </c>
      <c r="O145" s="21">
        <v>0.73519999999999996</v>
      </c>
      <c r="P145" s="21">
        <v>0.82555000000000001</v>
      </c>
      <c r="Q145" s="21">
        <v>0.98131000000000002</v>
      </c>
      <c r="R145" s="21">
        <v>0.95326999999999995</v>
      </c>
      <c r="S145" s="21">
        <v>0.98297000000000001</v>
      </c>
      <c r="T145" s="21">
        <v>0.98638000000000003</v>
      </c>
    </row>
    <row r="146" spans="1:20" x14ac:dyDescent="0.25">
      <c r="A146" t="s">
        <v>309</v>
      </c>
      <c r="B146" s="4" t="s">
        <v>284</v>
      </c>
      <c r="C146" s="4" t="s">
        <v>358</v>
      </c>
      <c r="D146" s="6" t="s">
        <v>245</v>
      </c>
      <c r="E146" t="s">
        <v>202</v>
      </c>
      <c r="F146" t="s">
        <v>242</v>
      </c>
      <c r="G146" s="73">
        <v>1457</v>
      </c>
      <c r="H146" s="73">
        <v>179</v>
      </c>
      <c r="I146" s="73">
        <v>1278</v>
      </c>
      <c r="J146" s="73">
        <v>1088</v>
      </c>
      <c r="K146" s="21">
        <v>0.71379999999999999</v>
      </c>
      <c r="L146" s="21">
        <v>0.94577999999999995</v>
      </c>
      <c r="M146" s="21">
        <v>0</v>
      </c>
      <c r="N146" s="21">
        <v>0.86409999999999998</v>
      </c>
      <c r="O146" s="21">
        <v>0.79410000000000003</v>
      </c>
      <c r="P146" s="21">
        <v>0.80096000000000001</v>
      </c>
      <c r="Q146" s="21">
        <v>0.97392000000000001</v>
      </c>
      <c r="R146" s="21">
        <v>0.96294000000000002</v>
      </c>
      <c r="S146" s="21">
        <v>0.98592000000000002</v>
      </c>
      <c r="T146" s="21">
        <v>0.98199999999999998</v>
      </c>
    </row>
    <row r="147" spans="1:20" x14ac:dyDescent="0.25">
      <c r="A147" t="s">
        <v>309</v>
      </c>
      <c r="B147" s="4" t="s">
        <v>284</v>
      </c>
      <c r="C147" s="4" t="s">
        <v>358</v>
      </c>
      <c r="D147" s="6" t="s">
        <v>245</v>
      </c>
      <c r="E147" t="s">
        <v>207</v>
      </c>
      <c r="F147" t="s">
        <v>208</v>
      </c>
      <c r="G147" s="73">
        <v>630</v>
      </c>
      <c r="H147" s="73">
        <v>85</v>
      </c>
      <c r="I147" s="73">
        <v>545</v>
      </c>
      <c r="J147" s="73">
        <v>458</v>
      </c>
      <c r="K147" s="21">
        <v>0.77937000000000001</v>
      </c>
      <c r="L147" s="21">
        <v>0.85238000000000003</v>
      </c>
      <c r="M147" s="21">
        <v>0</v>
      </c>
      <c r="N147" s="21">
        <v>0.36825000000000002</v>
      </c>
      <c r="O147" s="21">
        <v>0.41270000000000001</v>
      </c>
      <c r="P147" s="21">
        <v>0.35555999999999999</v>
      </c>
      <c r="Q147" s="21">
        <v>0.82221999999999995</v>
      </c>
      <c r="R147" s="21">
        <v>0.92381000000000002</v>
      </c>
      <c r="S147" s="21">
        <v>0.87156</v>
      </c>
      <c r="T147" s="21">
        <v>0.88624000000000003</v>
      </c>
    </row>
    <row r="148" spans="1:20" x14ac:dyDescent="0.25">
      <c r="A148" t="s">
        <v>309</v>
      </c>
      <c r="B148" s="4" t="s">
        <v>284</v>
      </c>
      <c r="C148" s="4" t="s">
        <v>358</v>
      </c>
      <c r="D148" s="6" t="s">
        <v>245</v>
      </c>
      <c r="E148" t="s">
        <v>219</v>
      </c>
      <c r="F148" t="s">
        <v>220</v>
      </c>
      <c r="G148" s="73">
        <v>1504</v>
      </c>
      <c r="H148" s="73">
        <v>158</v>
      </c>
      <c r="I148" s="73">
        <v>1346</v>
      </c>
      <c r="J148" s="73">
        <v>1142</v>
      </c>
      <c r="K148" s="21">
        <v>0.68883000000000005</v>
      </c>
      <c r="L148" s="21">
        <v>0.85106000000000004</v>
      </c>
      <c r="M148" s="21">
        <v>0</v>
      </c>
      <c r="N148" s="21">
        <v>0.83909999999999996</v>
      </c>
      <c r="O148" s="21">
        <v>0.68484</v>
      </c>
      <c r="P148" s="21">
        <v>0.81516</v>
      </c>
      <c r="Q148" s="21">
        <v>0.91290000000000004</v>
      </c>
      <c r="R148" s="21">
        <v>0.97606000000000004</v>
      </c>
      <c r="S148" s="21">
        <v>0.95913999999999999</v>
      </c>
      <c r="T148" s="21">
        <v>0.95394000000000001</v>
      </c>
    </row>
    <row r="149" spans="1:20" x14ac:dyDescent="0.25">
      <c r="A149" t="s">
        <v>309</v>
      </c>
      <c r="B149" s="4" t="s">
        <v>284</v>
      </c>
      <c r="C149" s="4" t="s">
        <v>358</v>
      </c>
      <c r="D149" s="6" t="s">
        <v>245</v>
      </c>
      <c r="E149" t="s">
        <v>223</v>
      </c>
      <c r="F149" t="s">
        <v>224</v>
      </c>
      <c r="G149" s="73">
        <v>509</v>
      </c>
      <c r="H149" s="73">
        <v>45</v>
      </c>
      <c r="I149" s="73">
        <v>464</v>
      </c>
      <c r="J149" s="73">
        <v>449</v>
      </c>
      <c r="K149" s="21">
        <v>0.65029000000000003</v>
      </c>
      <c r="L149" s="21">
        <v>0.82515000000000005</v>
      </c>
      <c r="M149" s="21">
        <v>0</v>
      </c>
      <c r="N149" s="21">
        <v>0.77210000000000001</v>
      </c>
      <c r="O149" s="21">
        <v>0.70530000000000004</v>
      </c>
      <c r="P149" s="21">
        <v>0.68959000000000004</v>
      </c>
      <c r="Q149" s="21">
        <v>0.84872000000000003</v>
      </c>
      <c r="R149" s="21">
        <v>0.97250000000000003</v>
      </c>
      <c r="S149" s="21">
        <v>0.94396999999999998</v>
      </c>
      <c r="T149" s="21">
        <v>0.94611999999999996</v>
      </c>
    </row>
    <row r="150" spans="1:20" x14ac:dyDescent="0.25">
      <c r="A150" t="s">
        <v>309</v>
      </c>
      <c r="B150" s="4" t="s">
        <v>284</v>
      </c>
      <c r="C150" s="4" t="s">
        <v>359</v>
      </c>
      <c r="D150" s="6" t="s">
        <v>249</v>
      </c>
      <c r="E150" s="35" t="s">
        <v>359</v>
      </c>
      <c r="F150" s="35" t="s">
        <v>249</v>
      </c>
      <c r="G150" s="72">
        <v>5285</v>
      </c>
      <c r="H150" s="72">
        <v>595</v>
      </c>
      <c r="I150" s="72">
        <v>4690</v>
      </c>
      <c r="J150" s="72">
        <v>4123</v>
      </c>
      <c r="K150" s="67">
        <v>0.7228</v>
      </c>
      <c r="L150" s="67">
        <v>0.92601999999999995</v>
      </c>
      <c r="M150" s="67">
        <v>0</v>
      </c>
      <c r="N150" s="67">
        <v>0.78505000000000003</v>
      </c>
      <c r="O150" s="67">
        <v>0.76973000000000003</v>
      </c>
      <c r="P150" s="67">
        <v>0.70104</v>
      </c>
      <c r="Q150" s="67">
        <v>0.90349999999999997</v>
      </c>
      <c r="R150" s="67">
        <v>0.96121000000000001</v>
      </c>
      <c r="S150" s="67">
        <v>0.95948999999999995</v>
      </c>
      <c r="T150" s="67">
        <v>0.93966000000000005</v>
      </c>
    </row>
    <row r="151" spans="1:20" x14ac:dyDescent="0.25">
      <c r="A151" t="s">
        <v>309</v>
      </c>
      <c r="B151" s="4" t="s">
        <v>284</v>
      </c>
      <c r="C151" s="4" t="s">
        <v>359</v>
      </c>
      <c r="D151" s="6" t="s">
        <v>249</v>
      </c>
      <c r="E151" t="s">
        <v>14</v>
      </c>
      <c r="F151" t="s">
        <v>15</v>
      </c>
      <c r="G151" s="73">
        <v>367</v>
      </c>
      <c r="H151" s="73">
        <v>18</v>
      </c>
      <c r="I151" s="73">
        <v>349</v>
      </c>
      <c r="J151" s="73">
        <v>360</v>
      </c>
      <c r="K151" s="21">
        <v>0.92915999999999999</v>
      </c>
      <c r="L151" s="21">
        <v>0.94823000000000002</v>
      </c>
      <c r="M151" s="21">
        <v>0</v>
      </c>
      <c r="N151" s="21">
        <v>0.95094999999999996</v>
      </c>
      <c r="O151" s="21">
        <v>0.90736000000000006</v>
      </c>
      <c r="P151" s="21">
        <v>0.78747</v>
      </c>
      <c r="Q151" s="21">
        <v>0.98638000000000003</v>
      </c>
      <c r="R151" s="21">
        <v>0.98092999999999997</v>
      </c>
      <c r="S151" s="21">
        <v>0.99139999999999995</v>
      </c>
      <c r="T151" s="21">
        <v>0.99426999999999999</v>
      </c>
    </row>
    <row r="152" spans="1:20" x14ac:dyDescent="0.25">
      <c r="A152" t="s">
        <v>309</v>
      </c>
      <c r="B152" s="4" t="s">
        <v>284</v>
      </c>
      <c r="C152" s="4" t="s">
        <v>359</v>
      </c>
      <c r="D152" s="6" t="s">
        <v>249</v>
      </c>
      <c r="E152" t="s">
        <v>30</v>
      </c>
      <c r="F152" t="s">
        <v>31</v>
      </c>
      <c r="G152" s="73">
        <v>1210</v>
      </c>
      <c r="H152" s="73">
        <v>184</v>
      </c>
      <c r="I152" s="73">
        <v>1026</v>
      </c>
      <c r="J152" s="73">
        <v>759</v>
      </c>
      <c r="K152" s="21">
        <v>0.48594999999999999</v>
      </c>
      <c r="L152" s="21">
        <v>0.91239999999999999</v>
      </c>
      <c r="M152" s="21">
        <v>0</v>
      </c>
      <c r="N152" s="21">
        <v>0.88346999999999998</v>
      </c>
      <c r="O152" s="21">
        <v>0.73387999999999998</v>
      </c>
      <c r="P152" s="21">
        <v>0.75371999999999995</v>
      </c>
      <c r="Q152" s="21">
        <v>0.77024999999999999</v>
      </c>
      <c r="R152" s="21">
        <v>0.96611999999999998</v>
      </c>
      <c r="S152" s="21">
        <v>0.92398000000000002</v>
      </c>
      <c r="T152" s="21">
        <v>0.86550000000000005</v>
      </c>
    </row>
    <row r="153" spans="1:20" x14ac:dyDescent="0.25">
      <c r="A153" t="s">
        <v>309</v>
      </c>
      <c r="B153" s="4" t="s">
        <v>284</v>
      </c>
      <c r="C153" s="4" t="s">
        <v>359</v>
      </c>
      <c r="D153" s="6" t="s">
        <v>249</v>
      </c>
      <c r="E153" t="s">
        <v>34</v>
      </c>
      <c r="F153" t="s">
        <v>35</v>
      </c>
      <c r="G153" s="73">
        <v>630</v>
      </c>
      <c r="H153" s="73">
        <v>33</v>
      </c>
      <c r="I153" s="73">
        <v>597</v>
      </c>
      <c r="J153" s="73">
        <v>621</v>
      </c>
      <c r="K153" s="21">
        <v>0.92381000000000002</v>
      </c>
      <c r="L153" s="21">
        <v>0.94443999999999995</v>
      </c>
      <c r="M153" s="21">
        <v>0</v>
      </c>
      <c r="N153" s="21">
        <v>0.74761999999999995</v>
      </c>
      <c r="O153" s="21">
        <v>0.90952</v>
      </c>
      <c r="P153" s="21">
        <v>0.67778000000000005</v>
      </c>
      <c r="Q153" s="21">
        <v>0.9254</v>
      </c>
      <c r="R153" s="21">
        <v>0.97143000000000002</v>
      </c>
      <c r="S153" s="21">
        <v>0.96314999999999995</v>
      </c>
      <c r="T153" s="21">
        <v>0.95979999999999999</v>
      </c>
    </row>
    <row r="154" spans="1:20" x14ac:dyDescent="0.25">
      <c r="A154" t="s">
        <v>309</v>
      </c>
      <c r="B154" s="4" t="s">
        <v>284</v>
      </c>
      <c r="C154" s="4" t="s">
        <v>359</v>
      </c>
      <c r="D154" s="6" t="s">
        <v>249</v>
      </c>
      <c r="E154" t="s">
        <v>79</v>
      </c>
      <c r="F154" t="s">
        <v>80</v>
      </c>
      <c r="G154" s="73">
        <v>371</v>
      </c>
      <c r="H154" s="73">
        <v>23</v>
      </c>
      <c r="I154" s="73">
        <v>348</v>
      </c>
      <c r="J154" s="73">
        <v>352</v>
      </c>
      <c r="K154" s="21">
        <v>0.71158999999999994</v>
      </c>
      <c r="L154" s="21">
        <v>0.96496000000000004</v>
      </c>
      <c r="M154" s="21">
        <v>0</v>
      </c>
      <c r="N154" s="21">
        <v>0.85714000000000001</v>
      </c>
      <c r="O154" s="21">
        <v>0.85445000000000004</v>
      </c>
      <c r="P154" s="21">
        <v>0.46092</v>
      </c>
      <c r="Q154" s="21">
        <v>0.90566000000000002</v>
      </c>
      <c r="R154" s="21">
        <v>0.95957000000000003</v>
      </c>
      <c r="S154" s="21">
        <v>0.93677999999999995</v>
      </c>
      <c r="T154" s="21">
        <v>0.93677999999999995</v>
      </c>
    </row>
    <row r="155" spans="1:20" x14ac:dyDescent="0.25">
      <c r="A155" t="s">
        <v>309</v>
      </c>
      <c r="B155" s="4" t="s">
        <v>284</v>
      </c>
      <c r="C155" s="4" t="s">
        <v>359</v>
      </c>
      <c r="D155" s="6" t="s">
        <v>249</v>
      </c>
      <c r="E155" t="s">
        <v>96</v>
      </c>
      <c r="F155" t="s">
        <v>97</v>
      </c>
      <c r="G155" s="73">
        <v>1909</v>
      </c>
      <c r="H155" s="73">
        <v>281</v>
      </c>
      <c r="I155" s="73">
        <v>1628</v>
      </c>
      <c r="J155" s="73">
        <v>1256</v>
      </c>
      <c r="K155" s="21">
        <v>0.76270000000000004</v>
      </c>
      <c r="L155" s="21">
        <v>0.90308999999999995</v>
      </c>
      <c r="M155" s="21">
        <v>0</v>
      </c>
      <c r="N155" s="21">
        <v>0.69932000000000005</v>
      </c>
      <c r="O155" s="21">
        <v>0.7077</v>
      </c>
      <c r="P155" s="21">
        <v>0.68674999999999997</v>
      </c>
      <c r="Q155" s="21">
        <v>0.95494999999999997</v>
      </c>
      <c r="R155" s="21">
        <v>0.94762000000000002</v>
      </c>
      <c r="S155" s="21">
        <v>0.96928999999999998</v>
      </c>
      <c r="T155" s="21">
        <v>0.95823000000000003</v>
      </c>
    </row>
    <row r="156" spans="1:20" x14ac:dyDescent="0.25">
      <c r="A156" t="s">
        <v>309</v>
      </c>
      <c r="B156" s="4" t="s">
        <v>284</v>
      </c>
      <c r="C156" s="4" t="s">
        <v>359</v>
      </c>
      <c r="D156" s="6" t="s">
        <v>249</v>
      </c>
      <c r="E156" t="s">
        <v>114</v>
      </c>
      <c r="F156" t="s">
        <v>115</v>
      </c>
      <c r="G156" s="73">
        <v>798</v>
      </c>
      <c r="H156" s="73">
        <v>56</v>
      </c>
      <c r="I156" s="73">
        <v>742</v>
      </c>
      <c r="J156" s="73">
        <v>775</v>
      </c>
      <c r="K156" s="21">
        <v>0.73809999999999998</v>
      </c>
      <c r="L156" s="21">
        <v>0.95865</v>
      </c>
      <c r="M156" s="21">
        <v>0</v>
      </c>
      <c r="N156" s="21">
        <v>0.76065000000000005</v>
      </c>
      <c r="O156" s="21">
        <v>0.75939999999999996</v>
      </c>
      <c r="P156" s="21">
        <v>0.74560999999999999</v>
      </c>
      <c r="Q156" s="21">
        <v>0.92606999999999995</v>
      </c>
      <c r="R156" s="21">
        <v>0.96992</v>
      </c>
      <c r="S156" s="21">
        <v>0.97977999999999998</v>
      </c>
      <c r="T156" s="21">
        <v>0.96092</v>
      </c>
    </row>
  </sheetData>
  <mergeCells count="1">
    <mergeCell ref="F5:N5"/>
  </mergeCells>
  <printOptions horizontalCentered="1"/>
  <pageMargins left="0.70866141732283472" right="0.70866141732283472" top="0.74803149606299213" bottom="0.74803149606299213" header="0.31496062992125984" footer="0.31496062992125984"/>
  <pageSetup paperSize="9" scale="37" orientation="portrait" r:id="rId1"/>
  <headerFooter>
    <oddFooter>&amp;C&amp;F | &amp;A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ECE98-3AC2-42DA-ACB4-D1164776E3CD}">
  <dimension ref="A1:K164"/>
  <sheetViews>
    <sheetView topLeftCell="B121" workbookViewId="0">
      <selection activeCell="H158" sqref="H158"/>
    </sheetView>
  </sheetViews>
  <sheetFormatPr defaultRowHeight="15" x14ac:dyDescent="0.25"/>
  <cols>
    <col min="1" max="1" width="61" bestFit="1" customWidth="1"/>
    <col min="2" max="2" width="10.42578125" bestFit="1" customWidth="1"/>
    <col min="3" max="3" width="43.42578125" bestFit="1" customWidth="1"/>
    <col min="4" max="4" width="13.28515625" bestFit="1" customWidth="1"/>
    <col min="5" max="5" width="16" customWidth="1"/>
    <col min="6" max="6" width="14" customWidth="1"/>
    <col min="9" max="9" width="14" customWidth="1"/>
    <col min="10" max="10" width="15.7109375" customWidth="1"/>
    <col min="11" max="11" width="59.28515625" customWidth="1"/>
  </cols>
  <sheetData>
    <row r="1" spans="1:11" x14ac:dyDescent="0.25">
      <c r="A1" s="35"/>
      <c r="B1" s="35"/>
      <c r="C1" s="35"/>
      <c r="D1" s="35"/>
      <c r="E1" s="35"/>
      <c r="F1" s="35"/>
      <c r="G1" s="35"/>
      <c r="H1" s="35"/>
    </row>
    <row r="2" spans="1:11" x14ac:dyDescent="0.25">
      <c r="A2" s="35" t="s">
        <v>742</v>
      </c>
      <c r="B2" s="35" t="s">
        <v>741</v>
      </c>
      <c r="C2" s="35" t="s">
        <v>740</v>
      </c>
      <c r="D2" s="35" t="s">
        <v>739</v>
      </c>
      <c r="E2" s="35" t="s">
        <v>304</v>
      </c>
      <c r="F2" s="35" t="s">
        <v>738</v>
      </c>
      <c r="G2" s="35" t="s">
        <v>737</v>
      </c>
      <c r="H2" s="35" t="s">
        <v>736</v>
      </c>
      <c r="K2" s="35" t="s">
        <v>874</v>
      </c>
    </row>
    <row r="3" spans="1:11" x14ac:dyDescent="0.25">
      <c r="A3" t="s">
        <v>15</v>
      </c>
      <c r="B3" t="s">
        <v>14</v>
      </c>
      <c r="C3" t="s">
        <v>249</v>
      </c>
      <c r="D3" t="s">
        <v>359</v>
      </c>
      <c r="E3" t="s">
        <v>284</v>
      </c>
      <c r="F3" t="s">
        <v>327</v>
      </c>
      <c r="G3" t="s">
        <v>735</v>
      </c>
      <c r="H3" t="str">
        <f>RIGHT(D3,3)</f>
        <v>030</v>
      </c>
      <c r="K3" t="s">
        <v>312</v>
      </c>
    </row>
    <row r="4" spans="1:11" x14ac:dyDescent="0.25">
      <c r="A4" t="s">
        <v>312</v>
      </c>
      <c r="B4" t="s">
        <v>329</v>
      </c>
      <c r="D4" t="s">
        <v>631</v>
      </c>
      <c r="E4" t="s">
        <v>311</v>
      </c>
      <c r="F4" t="s">
        <v>328</v>
      </c>
      <c r="G4" t="s">
        <v>734</v>
      </c>
      <c r="H4" t="s">
        <v>631</v>
      </c>
      <c r="K4" t="s">
        <v>313</v>
      </c>
    </row>
    <row r="5" spans="1:11" x14ac:dyDescent="0.25">
      <c r="A5" t="s">
        <v>733</v>
      </c>
      <c r="B5" t="s">
        <v>16</v>
      </c>
      <c r="C5" t="s">
        <v>253</v>
      </c>
      <c r="D5" t="s">
        <v>353</v>
      </c>
      <c r="E5" t="s">
        <v>284</v>
      </c>
      <c r="F5" t="s">
        <v>327</v>
      </c>
      <c r="G5" t="s">
        <v>732</v>
      </c>
      <c r="H5" t="str">
        <f>RIGHT(D5,3)</f>
        <v>012</v>
      </c>
      <c r="K5" t="s">
        <v>314</v>
      </c>
    </row>
    <row r="6" spans="1:11" x14ac:dyDescent="0.25">
      <c r="A6" t="s">
        <v>19</v>
      </c>
      <c r="B6" t="s">
        <v>18</v>
      </c>
      <c r="C6" t="s">
        <v>255</v>
      </c>
      <c r="D6" t="s">
        <v>347</v>
      </c>
      <c r="E6" t="s">
        <v>284</v>
      </c>
      <c r="F6" t="s">
        <v>327</v>
      </c>
      <c r="G6" t="s">
        <v>731</v>
      </c>
      <c r="H6" t="str">
        <f>RIGHT(D6,3)</f>
        <v>028</v>
      </c>
      <c r="K6" t="s">
        <v>315</v>
      </c>
    </row>
    <row r="7" spans="1:11" x14ac:dyDescent="0.25">
      <c r="A7" t="s">
        <v>21</v>
      </c>
      <c r="B7" t="s">
        <v>20</v>
      </c>
      <c r="C7" t="s">
        <v>258</v>
      </c>
      <c r="D7" t="s">
        <v>352</v>
      </c>
      <c r="E7" t="s">
        <v>284</v>
      </c>
      <c r="F7" t="s">
        <v>327</v>
      </c>
      <c r="G7" t="s">
        <v>730</v>
      </c>
      <c r="H7" t="str">
        <f>RIGHT(D7,3)</f>
        <v>025</v>
      </c>
      <c r="K7" t="s">
        <v>316</v>
      </c>
    </row>
    <row r="8" spans="1:11" x14ac:dyDescent="0.25">
      <c r="A8" t="s">
        <v>23</v>
      </c>
      <c r="B8" t="s">
        <v>22</v>
      </c>
      <c r="C8" t="s">
        <v>255</v>
      </c>
      <c r="D8" t="s">
        <v>347</v>
      </c>
      <c r="E8" t="s">
        <v>284</v>
      </c>
      <c r="F8" t="s">
        <v>327</v>
      </c>
      <c r="G8" t="s">
        <v>729</v>
      </c>
      <c r="H8" t="str">
        <f>RIGHT(D8,3)</f>
        <v>028</v>
      </c>
      <c r="K8" t="s">
        <v>317</v>
      </c>
    </row>
    <row r="9" spans="1:11" x14ac:dyDescent="0.25">
      <c r="A9" t="s">
        <v>25</v>
      </c>
      <c r="B9" t="s">
        <v>24</v>
      </c>
      <c r="C9" t="s">
        <v>341</v>
      </c>
      <c r="D9" t="s">
        <v>340</v>
      </c>
      <c r="E9" t="s">
        <v>284</v>
      </c>
      <c r="F9" t="s">
        <v>327</v>
      </c>
      <c r="G9" t="s">
        <v>728</v>
      </c>
      <c r="H9" t="str">
        <f>RIGHT(D9,3)</f>
        <v>035</v>
      </c>
      <c r="K9" t="s">
        <v>15</v>
      </c>
    </row>
    <row r="10" spans="1:11" x14ac:dyDescent="0.25">
      <c r="A10" t="s">
        <v>313</v>
      </c>
      <c r="B10" t="s">
        <v>330</v>
      </c>
      <c r="D10" t="s">
        <v>631</v>
      </c>
      <c r="E10" t="s">
        <v>311</v>
      </c>
      <c r="F10" t="s">
        <v>328</v>
      </c>
      <c r="G10" t="s">
        <v>727</v>
      </c>
      <c r="H10" t="s">
        <v>631</v>
      </c>
      <c r="K10" t="s">
        <v>17</v>
      </c>
    </row>
    <row r="11" spans="1:11" x14ac:dyDescent="0.25">
      <c r="A11" t="s">
        <v>27</v>
      </c>
      <c r="B11" t="s">
        <v>26</v>
      </c>
      <c r="C11" t="s">
        <v>243</v>
      </c>
      <c r="D11" t="s">
        <v>345</v>
      </c>
      <c r="E11" t="s">
        <v>284</v>
      </c>
      <c r="F11" t="s">
        <v>327</v>
      </c>
      <c r="G11" t="s">
        <v>726</v>
      </c>
      <c r="H11" t="str">
        <f t="shared" ref="H11:H16" si="0">RIGHT(D11,3)</f>
        <v>018</v>
      </c>
      <c r="K11" t="s">
        <v>19</v>
      </c>
    </row>
    <row r="12" spans="1:11" x14ac:dyDescent="0.25">
      <c r="A12" t="s">
        <v>29</v>
      </c>
      <c r="B12" t="s">
        <v>28</v>
      </c>
      <c r="C12" t="s">
        <v>250</v>
      </c>
      <c r="D12" t="s">
        <v>342</v>
      </c>
      <c r="E12" t="s">
        <v>284</v>
      </c>
      <c r="F12" t="s">
        <v>327</v>
      </c>
      <c r="G12" t="s">
        <v>725</v>
      </c>
      <c r="H12" t="str">
        <f t="shared" si="0"/>
        <v>032</v>
      </c>
      <c r="K12" t="s">
        <v>21</v>
      </c>
    </row>
    <row r="13" spans="1:11" x14ac:dyDescent="0.25">
      <c r="A13" t="s">
        <v>31</v>
      </c>
      <c r="B13" t="s">
        <v>30</v>
      </c>
      <c r="C13" t="s">
        <v>249</v>
      </c>
      <c r="D13" t="s">
        <v>359</v>
      </c>
      <c r="E13" t="s">
        <v>284</v>
      </c>
      <c r="F13" t="s">
        <v>327</v>
      </c>
      <c r="G13" t="s">
        <v>724</v>
      </c>
      <c r="H13" t="str">
        <f t="shared" si="0"/>
        <v>030</v>
      </c>
      <c r="K13" t="s">
        <v>23</v>
      </c>
    </row>
    <row r="14" spans="1:11" x14ac:dyDescent="0.25">
      <c r="A14" t="s">
        <v>33</v>
      </c>
      <c r="B14" t="s">
        <v>32</v>
      </c>
      <c r="C14" t="s">
        <v>257</v>
      </c>
      <c r="D14" t="s">
        <v>354</v>
      </c>
      <c r="E14" t="s">
        <v>284</v>
      </c>
      <c r="F14" t="s">
        <v>327</v>
      </c>
      <c r="G14" t="s">
        <v>723</v>
      </c>
      <c r="H14" t="str">
        <f t="shared" si="0"/>
        <v>034</v>
      </c>
      <c r="K14" t="s">
        <v>25</v>
      </c>
    </row>
    <row r="15" spans="1:11" x14ac:dyDescent="0.25">
      <c r="A15" t="s">
        <v>35</v>
      </c>
      <c r="B15" t="s">
        <v>34</v>
      </c>
      <c r="C15" t="s">
        <v>249</v>
      </c>
      <c r="D15" t="s">
        <v>359</v>
      </c>
      <c r="E15" t="s">
        <v>284</v>
      </c>
      <c r="F15" t="s">
        <v>327</v>
      </c>
      <c r="G15" t="s">
        <v>722</v>
      </c>
      <c r="H15" t="str">
        <f t="shared" si="0"/>
        <v>030</v>
      </c>
      <c r="K15" t="s">
        <v>27</v>
      </c>
    </row>
    <row r="16" spans="1:11" x14ac:dyDescent="0.25">
      <c r="A16" t="s">
        <v>37</v>
      </c>
      <c r="B16" t="s">
        <v>36</v>
      </c>
      <c r="C16" t="s">
        <v>341</v>
      </c>
      <c r="D16" t="s">
        <v>340</v>
      </c>
      <c r="E16" t="s">
        <v>284</v>
      </c>
      <c r="F16" t="s">
        <v>327</v>
      </c>
      <c r="G16" t="s">
        <v>721</v>
      </c>
      <c r="H16" t="str">
        <f t="shared" si="0"/>
        <v>035</v>
      </c>
      <c r="K16" t="s">
        <v>29</v>
      </c>
    </row>
    <row r="17" spans="1:11" x14ac:dyDescent="0.25">
      <c r="A17" t="s">
        <v>314</v>
      </c>
      <c r="B17" t="s">
        <v>331</v>
      </c>
      <c r="D17" t="s">
        <v>631</v>
      </c>
      <c r="E17" t="s">
        <v>311</v>
      </c>
      <c r="F17" t="s">
        <v>328</v>
      </c>
      <c r="G17" t="s">
        <v>720</v>
      </c>
      <c r="H17" t="s">
        <v>631</v>
      </c>
      <c r="K17" t="s">
        <v>31</v>
      </c>
    </row>
    <row r="18" spans="1:11" x14ac:dyDescent="0.25">
      <c r="A18" t="s">
        <v>39</v>
      </c>
      <c r="B18" t="s">
        <v>38</v>
      </c>
      <c r="C18" t="s">
        <v>416</v>
      </c>
      <c r="D18" t="s">
        <v>356</v>
      </c>
      <c r="E18" t="s">
        <v>284</v>
      </c>
      <c r="F18" t="s">
        <v>327</v>
      </c>
      <c r="G18" t="s">
        <v>719</v>
      </c>
      <c r="H18" t="str">
        <f>RIGHT(D18,3)</f>
        <v>021</v>
      </c>
      <c r="K18" t="s">
        <v>33</v>
      </c>
    </row>
    <row r="19" spans="1:11" x14ac:dyDescent="0.25">
      <c r="A19" t="s">
        <v>41</v>
      </c>
      <c r="B19" t="s">
        <v>40</v>
      </c>
      <c r="C19" t="s">
        <v>258</v>
      </c>
      <c r="D19" t="s">
        <v>352</v>
      </c>
      <c r="E19" t="s">
        <v>284</v>
      </c>
      <c r="F19" t="s">
        <v>327</v>
      </c>
      <c r="G19" t="s">
        <v>718</v>
      </c>
      <c r="H19" t="str">
        <f>RIGHT(D19,3)</f>
        <v>025</v>
      </c>
      <c r="K19" t="s">
        <v>35</v>
      </c>
    </row>
    <row r="20" spans="1:11" x14ac:dyDescent="0.25">
      <c r="A20" t="s">
        <v>717</v>
      </c>
      <c r="B20" t="s">
        <v>42</v>
      </c>
      <c r="C20" t="s">
        <v>252</v>
      </c>
      <c r="D20" t="s">
        <v>335</v>
      </c>
      <c r="E20" t="s">
        <v>284</v>
      </c>
      <c r="F20" t="s">
        <v>327</v>
      </c>
      <c r="G20" t="s">
        <v>716</v>
      </c>
      <c r="H20" t="str">
        <f>RIGHT(D20,3)</f>
        <v>005</v>
      </c>
      <c r="K20" t="s">
        <v>37</v>
      </c>
    </row>
    <row r="21" spans="1:11" x14ac:dyDescent="0.25">
      <c r="A21" t="s">
        <v>44</v>
      </c>
      <c r="B21" t="s">
        <v>43</v>
      </c>
      <c r="C21" t="s">
        <v>248</v>
      </c>
      <c r="D21" t="s">
        <v>348</v>
      </c>
      <c r="E21" t="s">
        <v>284</v>
      </c>
      <c r="F21" t="s">
        <v>327</v>
      </c>
      <c r="G21" t="s">
        <v>715</v>
      </c>
      <c r="H21" t="str">
        <f>RIGHT(D21,3)</f>
        <v>029</v>
      </c>
      <c r="K21" t="s">
        <v>39</v>
      </c>
    </row>
    <row r="22" spans="1:11" x14ac:dyDescent="0.25">
      <c r="A22" t="s">
        <v>46</v>
      </c>
      <c r="B22" t="s">
        <v>45</v>
      </c>
      <c r="C22" t="s">
        <v>416</v>
      </c>
      <c r="D22" t="s">
        <v>356</v>
      </c>
      <c r="E22" t="s">
        <v>284</v>
      </c>
      <c r="F22" t="s">
        <v>327</v>
      </c>
      <c r="G22" t="s">
        <v>714</v>
      </c>
      <c r="H22" t="str">
        <f>RIGHT(D22,3)</f>
        <v>021</v>
      </c>
      <c r="K22" t="s">
        <v>41</v>
      </c>
    </row>
    <row r="23" spans="1:11" x14ac:dyDescent="0.25">
      <c r="A23" t="s">
        <v>315</v>
      </c>
      <c r="B23" t="s">
        <v>332</v>
      </c>
      <c r="D23" t="s">
        <v>631</v>
      </c>
      <c r="E23" t="s">
        <v>311</v>
      </c>
      <c r="F23" t="s">
        <v>328</v>
      </c>
      <c r="G23" t="s">
        <v>713</v>
      </c>
      <c r="H23" t="s">
        <v>631</v>
      </c>
      <c r="K23" t="s">
        <v>717</v>
      </c>
    </row>
    <row r="24" spans="1:11" x14ac:dyDescent="0.25">
      <c r="A24" t="s">
        <v>48</v>
      </c>
      <c r="B24" t="s">
        <v>47</v>
      </c>
      <c r="C24" t="s">
        <v>244</v>
      </c>
      <c r="D24" t="s">
        <v>344</v>
      </c>
      <c r="E24" t="s">
        <v>284</v>
      </c>
      <c r="F24" t="s">
        <v>327</v>
      </c>
      <c r="G24" t="s">
        <v>712</v>
      </c>
      <c r="H24" t="str">
        <f t="shared" ref="H24:H43" si="1">RIGHT(D24,3)</f>
        <v>011</v>
      </c>
      <c r="K24" t="s">
        <v>44</v>
      </c>
    </row>
    <row r="25" spans="1:11" x14ac:dyDescent="0.25">
      <c r="A25" t="s">
        <v>50</v>
      </c>
      <c r="B25" t="s">
        <v>49</v>
      </c>
      <c r="C25" t="s">
        <v>258</v>
      </c>
      <c r="D25" t="s">
        <v>352</v>
      </c>
      <c r="E25" t="s">
        <v>284</v>
      </c>
      <c r="F25" t="s">
        <v>327</v>
      </c>
      <c r="G25" t="s">
        <v>711</v>
      </c>
      <c r="H25" t="str">
        <f t="shared" si="1"/>
        <v>025</v>
      </c>
      <c r="K25" t="s">
        <v>46</v>
      </c>
    </row>
    <row r="26" spans="1:11" x14ac:dyDescent="0.25">
      <c r="A26" t="s">
        <v>52</v>
      </c>
      <c r="B26" t="s">
        <v>51</v>
      </c>
      <c r="C26" t="s">
        <v>251</v>
      </c>
      <c r="D26" t="s">
        <v>355</v>
      </c>
      <c r="E26" t="s">
        <v>284</v>
      </c>
      <c r="F26" t="s">
        <v>327</v>
      </c>
      <c r="G26" t="s">
        <v>710</v>
      </c>
      <c r="H26" t="str">
        <f t="shared" si="1"/>
        <v>016</v>
      </c>
      <c r="K26" t="s">
        <v>48</v>
      </c>
    </row>
    <row r="27" spans="1:11" x14ac:dyDescent="0.25">
      <c r="A27" t="s">
        <v>229</v>
      </c>
      <c r="B27" t="s">
        <v>176</v>
      </c>
      <c r="C27" t="s">
        <v>245</v>
      </c>
      <c r="D27" t="s">
        <v>358</v>
      </c>
      <c r="E27" t="s">
        <v>284</v>
      </c>
      <c r="F27" t="s">
        <v>327</v>
      </c>
      <c r="G27" t="s">
        <v>709</v>
      </c>
      <c r="H27" t="str">
        <f t="shared" si="1"/>
        <v>007</v>
      </c>
      <c r="K27" t="s">
        <v>50</v>
      </c>
    </row>
    <row r="28" spans="1:11" x14ac:dyDescent="0.25">
      <c r="A28" t="s">
        <v>64</v>
      </c>
      <c r="B28" t="s">
        <v>63</v>
      </c>
      <c r="C28" t="s">
        <v>341</v>
      </c>
      <c r="D28" t="s">
        <v>340</v>
      </c>
      <c r="E28" t="s">
        <v>284</v>
      </c>
      <c r="F28" t="s">
        <v>327</v>
      </c>
      <c r="G28" t="s">
        <v>708</v>
      </c>
      <c r="H28" t="str">
        <f t="shared" si="1"/>
        <v>035</v>
      </c>
      <c r="K28" t="s">
        <v>52</v>
      </c>
    </row>
    <row r="29" spans="1:11" x14ac:dyDescent="0.25">
      <c r="A29" t="s">
        <v>54</v>
      </c>
      <c r="B29" t="s">
        <v>53</v>
      </c>
      <c r="C29" t="s">
        <v>252</v>
      </c>
      <c r="D29" t="s">
        <v>335</v>
      </c>
      <c r="E29" t="s">
        <v>284</v>
      </c>
      <c r="F29" t="s">
        <v>327</v>
      </c>
      <c r="G29" t="s">
        <v>707</v>
      </c>
      <c r="H29" t="str">
        <f t="shared" si="1"/>
        <v>005</v>
      </c>
      <c r="K29" t="s">
        <v>229</v>
      </c>
    </row>
    <row r="30" spans="1:11" x14ac:dyDescent="0.25">
      <c r="A30" t="s">
        <v>56</v>
      </c>
      <c r="B30" t="s">
        <v>55</v>
      </c>
      <c r="C30" t="s">
        <v>244</v>
      </c>
      <c r="D30" t="s">
        <v>344</v>
      </c>
      <c r="E30" t="s">
        <v>284</v>
      </c>
      <c r="F30" t="s">
        <v>327</v>
      </c>
      <c r="G30" t="s">
        <v>706</v>
      </c>
      <c r="H30" t="str">
        <f t="shared" si="1"/>
        <v>011</v>
      </c>
      <c r="K30" t="s">
        <v>64</v>
      </c>
    </row>
    <row r="31" spans="1:11" x14ac:dyDescent="0.25">
      <c r="A31" t="s">
        <v>58</v>
      </c>
      <c r="B31" t="s">
        <v>57</v>
      </c>
      <c r="C31" t="s">
        <v>243</v>
      </c>
      <c r="D31" t="s">
        <v>345</v>
      </c>
      <c r="E31" t="s">
        <v>284</v>
      </c>
      <c r="F31" t="s">
        <v>327</v>
      </c>
      <c r="G31" t="s">
        <v>705</v>
      </c>
      <c r="H31" t="str">
        <f t="shared" si="1"/>
        <v>018</v>
      </c>
      <c r="K31" t="s">
        <v>54</v>
      </c>
    </row>
    <row r="32" spans="1:11" x14ac:dyDescent="0.25">
      <c r="A32" t="s">
        <v>60</v>
      </c>
      <c r="B32" t="s">
        <v>59</v>
      </c>
      <c r="C32" t="s">
        <v>341</v>
      </c>
      <c r="D32" t="s">
        <v>340</v>
      </c>
      <c r="E32" t="s">
        <v>284</v>
      </c>
      <c r="F32" t="s">
        <v>327</v>
      </c>
      <c r="G32" t="s">
        <v>704</v>
      </c>
      <c r="H32" t="str">
        <f t="shared" si="1"/>
        <v>035</v>
      </c>
      <c r="K32" t="s">
        <v>56</v>
      </c>
    </row>
    <row r="33" spans="1:11" x14ac:dyDescent="0.25">
      <c r="A33" t="s">
        <v>62</v>
      </c>
      <c r="B33" t="s">
        <v>61</v>
      </c>
      <c r="C33" t="s">
        <v>253</v>
      </c>
      <c r="D33" t="s">
        <v>353</v>
      </c>
      <c r="E33" t="s">
        <v>284</v>
      </c>
      <c r="F33" t="s">
        <v>327</v>
      </c>
      <c r="G33" t="s">
        <v>703</v>
      </c>
      <c r="H33" t="str">
        <f t="shared" si="1"/>
        <v>012</v>
      </c>
      <c r="K33" t="s">
        <v>58</v>
      </c>
    </row>
    <row r="34" spans="1:11" x14ac:dyDescent="0.25">
      <c r="A34" t="s">
        <v>66</v>
      </c>
      <c r="B34" t="s">
        <v>65</v>
      </c>
      <c r="C34" t="s">
        <v>253</v>
      </c>
      <c r="D34" t="s">
        <v>353</v>
      </c>
      <c r="E34" t="s">
        <v>284</v>
      </c>
      <c r="F34" t="s">
        <v>327</v>
      </c>
      <c r="G34" t="s">
        <v>702</v>
      </c>
      <c r="H34" t="str">
        <f t="shared" si="1"/>
        <v>012</v>
      </c>
      <c r="K34" t="s">
        <v>60</v>
      </c>
    </row>
    <row r="35" spans="1:11" x14ac:dyDescent="0.25">
      <c r="A35" t="s">
        <v>68</v>
      </c>
      <c r="B35" t="s">
        <v>67</v>
      </c>
      <c r="C35" t="s">
        <v>248</v>
      </c>
      <c r="D35" t="s">
        <v>348</v>
      </c>
      <c r="E35" t="s">
        <v>284</v>
      </c>
      <c r="F35" t="s">
        <v>327</v>
      </c>
      <c r="G35" t="s">
        <v>701</v>
      </c>
      <c r="H35" t="str">
        <f t="shared" si="1"/>
        <v>029</v>
      </c>
      <c r="K35" t="s">
        <v>62</v>
      </c>
    </row>
    <row r="36" spans="1:11" x14ac:dyDescent="0.25">
      <c r="A36" t="s">
        <v>70</v>
      </c>
      <c r="B36" t="s">
        <v>69</v>
      </c>
      <c r="C36" t="s">
        <v>245</v>
      </c>
      <c r="D36" t="s">
        <v>358</v>
      </c>
      <c r="E36" t="s">
        <v>284</v>
      </c>
      <c r="F36" t="s">
        <v>327</v>
      </c>
      <c r="G36" t="s">
        <v>700</v>
      </c>
      <c r="H36" t="str">
        <f t="shared" si="1"/>
        <v>007</v>
      </c>
      <c r="K36" t="s">
        <v>66</v>
      </c>
    </row>
    <row r="37" spans="1:11" x14ac:dyDescent="0.25">
      <c r="A37" t="s">
        <v>72</v>
      </c>
      <c r="B37" t="s">
        <v>71</v>
      </c>
      <c r="C37" t="s">
        <v>274</v>
      </c>
      <c r="D37" t="s">
        <v>350</v>
      </c>
      <c r="E37" t="s">
        <v>284</v>
      </c>
      <c r="F37" t="s">
        <v>327</v>
      </c>
      <c r="G37" t="s">
        <v>699</v>
      </c>
      <c r="H37" t="str">
        <f t="shared" si="1"/>
        <v>033</v>
      </c>
      <c r="K37" t="s">
        <v>68</v>
      </c>
    </row>
    <row r="38" spans="1:11" x14ac:dyDescent="0.25">
      <c r="A38" t="s">
        <v>74</v>
      </c>
      <c r="B38" t="s">
        <v>73</v>
      </c>
      <c r="C38" t="s">
        <v>257</v>
      </c>
      <c r="D38" t="s">
        <v>354</v>
      </c>
      <c r="E38" t="s">
        <v>284</v>
      </c>
      <c r="F38" t="s">
        <v>327</v>
      </c>
      <c r="G38" t="s">
        <v>698</v>
      </c>
      <c r="H38" t="str">
        <f t="shared" si="1"/>
        <v>034</v>
      </c>
      <c r="K38" t="s">
        <v>70</v>
      </c>
    </row>
    <row r="39" spans="1:11" x14ac:dyDescent="0.25">
      <c r="A39" t="s">
        <v>697</v>
      </c>
      <c r="B39" t="s">
        <v>75</v>
      </c>
      <c r="C39" t="s">
        <v>256</v>
      </c>
      <c r="D39" t="s">
        <v>351</v>
      </c>
      <c r="E39" t="s">
        <v>284</v>
      </c>
      <c r="F39" t="s">
        <v>327</v>
      </c>
      <c r="G39" t="s">
        <v>696</v>
      </c>
      <c r="H39" t="str">
        <f t="shared" si="1"/>
        <v>010</v>
      </c>
      <c r="K39" t="s">
        <v>72</v>
      </c>
    </row>
    <row r="40" spans="1:11" x14ac:dyDescent="0.25">
      <c r="A40" t="s">
        <v>78</v>
      </c>
      <c r="B40" t="s">
        <v>77</v>
      </c>
      <c r="C40" t="s">
        <v>251</v>
      </c>
      <c r="D40" t="s">
        <v>355</v>
      </c>
      <c r="E40" t="s">
        <v>284</v>
      </c>
      <c r="F40" t="s">
        <v>327</v>
      </c>
      <c r="G40" t="s">
        <v>695</v>
      </c>
      <c r="H40" t="str">
        <f t="shared" si="1"/>
        <v>016</v>
      </c>
      <c r="K40" t="s">
        <v>74</v>
      </c>
    </row>
    <row r="41" spans="1:11" x14ac:dyDescent="0.25">
      <c r="A41" t="s">
        <v>80</v>
      </c>
      <c r="B41" t="s">
        <v>79</v>
      </c>
      <c r="C41" t="s">
        <v>249</v>
      </c>
      <c r="D41" t="s">
        <v>359</v>
      </c>
      <c r="E41" t="s">
        <v>284</v>
      </c>
      <c r="F41" t="s">
        <v>327</v>
      </c>
      <c r="G41" t="s">
        <v>694</v>
      </c>
      <c r="H41" t="str">
        <f t="shared" si="1"/>
        <v>030</v>
      </c>
      <c r="K41" t="s">
        <v>697</v>
      </c>
    </row>
    <row r="42" spans="1:11" x14ac:dyDescent="0.25">
      <c r="A42" t="s">
        <v>230</v>
      </c>
      <c r="B42" t="s">
        <v>177</v>
      </c>
      <c r="C42" t="s">
        <v>416</v>
      </c>
      <c r="D42" t="s">
        <v>356</v>
      </c>
      <c r="E42" t="s">
        <v>284</v>
      </c>
      <c r="F42" t="s">
        <v>327</v>
      </c>
      <c r="G42" t="s">
        <v>693</v>
      </c>
      <c r="H42" t="str">
        <f t="shared" si="1"/>
        <v>021</v>
      </c>
      <c r="K42" t="s">
        <v>78</v>
      </c>
    </row>
    <row r="43" spans="1:11" x14ac:dyDescent="0.25">
      <c r="A43" t="s">
        <v>82</v>
      </c>
      <c r="B43" t="s">
        <v>81</v>
      </c>
      <c r="C43" t="s">
        <v>273</v>
      </c>
      <c r="D43" t="s">
        <v>343</v>
      </c>
      <c r="E43" t="s">
        <v>284</v>
      </c>
      <c r="F43" t="s">
        <v>327</v>
      </c>
      <c r="G43" t="s">
        <v>692</v>
      </c>
      <c r="H43" t="str">
        <f t="shared" si="1"/>
        <v>026</v>
      </c>
      <c r="K43" t="s">
        <v>80</v>
      </c>
    </row>
    <row r="44" spans="1:11" x14ac:dyDescent="0.25">
      <c r="A44" t="s">
        <v>316</v>
      </c>
      <c r="B44" t="s">
        <v>333</v>
      </c>
      <c r="D44" t="s">
        <v>631</v>
      </c>
      <c r="E44" t="s">
        <v>311</v>
      </c>
      <c r="F44" t="s">
        <v>328</v>
      </c>
      <c r="G44" t="s">
        <v>691</v>
      </c>
      <c r="H44" t="s">
        <v>631</v>
      </c>
      <c r="K44" t="s">
        <v>230</v>
      </c>
    </row>
    <row r="45" spans="1:11" x14ac:dyDescent="0.25">
      <c r="A45" t="s">
        <v>84</v>
      </c>
      <c r="B45" t="s">
        <v>83</v>
      </c>
      <c r="C45" t="s">
        <v>416</v>
      </c>
      <c r="D45" t="s">
        <v>356</v>
      </c>
      <c r="E45" t="s">
        <v>284</v>
      </c>
      <c r="F45" t="s">
        <v>327</v>
      </c>
      <c r="G45" t="s">
        <v>690</v>
      </c>
      <c r="H45" t="str">
        <f t="shared" ref="H45:H76" si="2">RIGHT(D45,3)</f>
        <v>021</v>
      </c>
      <c r="K45" t="s">
        <v>82</v>
      </c>
    </row>
    <row r="46" spans="1:11" x14ac:dyDescent="0.25">
      <c r="A46" t="s">
        <v>689</v>
      </c>
      <c r="B46" t="s">
        <v>85</v>
      </c>
      <c r="C46" t="s">
        <v>251</v>
      </c>
      <c r="D46" t="s">
        <v>355</v>
      </c>
      <c r="E46" t="s">
        <v>284</v>
      </c>
      <c r="F46" t="s">
        <v>327</v>
      </c>
      <c r="G46" t="s">
        <v>688</v>
      </c>
      <c r="H46" t="str">
        <f t="shared" si="2"/>
        <v>016</v>
      </c>
      <c r="K46" t="s">
        <v>84</v>
      </c>
    </row>
    <row r="47" spans="1:11" x14ac:dyDescent="0.25">
      <c r="A47" t="s">
        <v>87</v>
      </c>
      <c r="B47" t="s">
        <v>86</v>
      </c>
      <c r="C47" t="s">
        <v>341</v>
      </c>
      <c r="D47" t="s">
        <v>340</v>
      </c>
      <c r="E47" t="s">
        <v>284</v>
      </c>
      <c r="F47" t="s">
        <v>327</v>
      </c>
      <c r="G47" t="s">
        <v>687</v>
      </c>
      <c r="H47" t="str">
        <f t="shared" si="2"/>
        <v>035</v>
      </c>
      <c r="K47" t="s">
        <v>689</v>
      </c>
    </row>
    <row r="48" spans="1:11" x14ac:dyDescent="0.25">
      <c r="A48" t="s">
        <v>89</v>
      </c>
      <c r="B48" t="s">
        <v>88</v>
      </c>
      <c r="C48" t="s">
        <v>246</v>
      </c>
      <c r="D48" t="s">
        <v>339</v>
      </c>
      <c r="E48" t="s">
        <v>284</v>
      </c>
      <c r="F48" t="s">
        <v>327</v>
      </c>
      <c r="G48" t="s">
        <v>686</v>
      </c>
      <c r="H48" t="str">
        <f t="shared" si="2"/>
        <v>031</v>
      </c>
      <c r="K48" t="s">
        <v>87</v>
      </c>
    </row>
    <row r="49" spans="1:11" x14ac:dyDescent="0.25">
      <c r="A49" t="s">
        <v>685</v>
      </c>
      <c r="B49" t="s">
        <v>90</v>
      </c>
      <c r="C49" t="s">
        <v>256</v>
      </c>
      <c r="D49" t="s">
        <v>351</v>
      </c>
      <c r="E49" t="s">
        <v>284</v>
      </c>
      <c r="F49" t="s">
        <v>327</v>
      </c>
      <c r="G49" t="s">
        <v>684</v>
      </c>
      <c r="H49" t="str">
        <f t="shared" si="2"/>
        <v>010</v>
      </c>
      <c r="K49" t="s">
        <v>89</v>
      </c>
    </row>
    <row r="50" spans="1:11" x14ac:dyDescent="0.25">
      <c r="A50" t="s">
        <v>93</v>
      </c>
      <c r="B50" t="s">
        <v>92</v>
      </c>
      <c r="C50" t="s">
        <v>416</v>
      </c>
      <c r="D50" t="s">
        <v>356</v>
      </c>
      <c r="E50" t="s">
        <v>284</v>
      </c>
      <c r="F50" t="s">
        <v>327</v>
      </c>
      <c r="G50" t="s">
        <v>683</v>
      </c>
      <c r="H50" t="str">
        <f t="shared" si="2"/>
        <v>021</v>
      </c>
      <c r="K50" t="s">
        <v>685</v>
      </c>
    </row>
    <row r="51" spans="1:11" x14ac:dyDescent="0.25">
      <c r="A51" t="s">
        <v>95</v>
      </c>
      <c r="B51" t="s">
        <v>94</v>
      </c>
      <c r="C51" t="s">
        <v>243</v>
      </c>
      <c r="D51" t="s">
        <v>345</v>
      </c>
      <c r="E51" t="s">
        <v>284</v>
      </c>
      <c r="F51" t="s">
        <v>327</v>
      </c>
      <c r="G51" t="s">
        <v>682</v>
      </c>
      <c r="H51" t="str">
        <f t="shared" si="2"/>
        <v>018</v>
      </c>
      <c r="K51" t="s">
        <v>93</v>
      </c>
    </row>
    <row r="52" spans="1:11" x14ac:dyDescent="0.25">
      <c r="A52" t="s">
        <v>97</v>
      </c>
      <c r="B52" t="s">
        <v>96</v>
      </c>
      <c r="C52" t="s">
        <v>249</v>
      </c>
      <c r="D52" t="s">
        <v>359</v>
      </c>
      <c r="E52" t="s">
        <v>284</v>
      </c>
      <c r="F52" t="s">
        <v>327</v>
      </c>
      <c r="G52" t="s">
        <v>681</v>
      </c>
      <c r="H52" t="str">
        <f t="shared" si="2"/>
        <v>030</v>
      </c>
      <c r="K52" t="s">
        <v>95</v>
      </c>
    </row>
    <row r="53" spans="1:11" x14ac:dyDescent="0.25">
      <c r="A53" t="s">
        <v>99</v>
      </c>
      <c r="B53" t="s">
        <v>98</v>
      </c>
      <c r="C53" t="s">
        <v>256</v>
      </c>
      <c r="D53" t="s">
        <v>351</v>
      </c>
      <c r="E53" t="s">
        <v>284</v>
      </c>
      <c r="F53" t="s">
        <v>327</v>
      </c>
      <c r="G53" t="s">
        <v>680</v>
      </c>
      <c r="H53" t="str">
        <f t="shared" si="2"/>
        <v>010</v>
      </c>
      <c r="K53" t="s">
        <v>97</v>
      </c>
    </row>
    <row r="54" spans="1:11" x14ac:dyDescent="0.25">
      <c r="A54" t="s">
        <v>101</v>
      </c>
      <c r="B54" t="s">
        <v>100</v>
      </c>
      <c r="C54" t="s">
        <v>252</v>
      </c>
      <c r="D54" t="s">
        <v>335</v>
      </c>
      <c r="E54" t="s">
        <v>284</v>
      </c>
      <c r="F54" t="s">
        <v>327</v>
      </c>
      <c r="G54" t="s">
        <v>679</v>
      </c>
      <c r="H54" t="str">
        <f t="shared" si="2"/>
        <v>005</v>
      </c>
      <c r="K54" t="s">
        <v>99</v>
      </c>
    </row>
    <row r="55" spans="1:11" x14ac:dyDescent="0.25">
      <c r="A55" t="s">
        <v>103</v>
      </c>
      <c r="B55" t="s">
        <v>102</v>
      </c>
      <c r="C55" t="s">
        <v>416</v>
      </c>
      <c r="D55" t="s">
        <v>356</v>
      </c>
      <c r="E55" t="s">
        <v>284</v>
      </c>
      <c r="F55" t="s">
        <v>327</v>
      </c>
      <c r="G55" t="s">
        <v>678</v>
      </c>
      <c r="H55" t="str">
        <f t="shared" si="2"/>
        <v>021</v>
      </c>
      <c r="K55" t="s">
        <v>101</v>
      </c>
    </row>
    <row r="56" spans="1:11" x14ac:dyDescent="0.25">
      <c r="A56" t="s">
        <v>105</v>
      </c>
      <c r="B56" t="s">
        <v>104</v>
      </c>
      <c r="C56" t="s">
        <v>244</v>
      </c>
      <c r="D56" t="s">
        <v>344</v>
      </c>
      <c r="E56" t="s">
        <v>284</v>
      </c>
      <c r="F56" t="s">
        <v>327</v>
      </c>
      <c r="G56" t="s">
        <v>677</v>
      </c>
      <c r="H56" t="str">
        <f t="shared" si="2"/>
        <v>011</v>
      </c>
      <c r="K56" t="s">
        <v>103</v>
      </c>
    </row>
    <row r="57" spans="1:11" x14ac:dyDescent="0.25">
      <c r="A57" t="s">
        <v>107</v>
      </c>
      <c r="B57" t="s">
        <v>106</v>
      </c>
      <c r="C57" t="s">
        <v>250</v>
      </c>
      <c r="D57" t="s">
        <v>342</v>
      </c>
      <c r="E57" t="s">
        <v>284</v>
      </c>
      <c r="F57" t="s">
        <v>327</v>
      </c>
      <c r="G57" t="s">
        <v>676</v>
      </c>
      <c r="H57" t="str">
        <f t="shared" si="2"/>
        <v>032</v>
      </c>
      <c r="K57" t="s">
        <v>105</v>
      </c>
    </row>
    <row r="58" spans="1:11" x14ac:dyDescent="0.25">
      <c r="A58" t="s">
        <v>109</v>
      </c>
      <c r="B58" t="s">
        <v>108</v>
      </c>
      <c r="C58" t="s">
        <v>244</v>
      </c>
      <c r="D58" t="s">
        <v>344</v>
      </c>
      <c r="E58" t="s">
        <v>284</v>
      </c>
      <c r="F58" t="s">
        <v>327</v>
      </c>
      <c r="G58" t="s">
        <v>675</v>
      </c>
      <c r="H58" t="str">
        <f t="shared" si="2"/>
        <v>011</v>
      </c>
      <c r="K58" t="s">
        <v>107</v>
      </c>
    </row>
    <row r="59" spans="1:11" x14ac:dyDescent="0.25">
      <c r="A59" t="s">
        <v>674</v>
      </c>
      <c r="B59" t="s">
        <v>110</v>
      </c>
      <c r="C59" t="s">
        <v>252</v>
      </c>
      <c r="D59" t="s">
        <v>335</v>
      </c>
      <c r="E59" t="s">
        <v>284</v>
      </c>
      <c r="F59" t="s">
        <v>327</v>
      </c>
      <c r="G59" t="s">
        <v>673</v>
      </c>
      <c r="H59" t="str">
        <f t="shared" si="2"/>
        <v>005</v>
      </c>
      <c r="K59" t="s">
        <v>109</v>
      </c>
    </row>
    <row r="60" spans="1:11" x14ac:dyDescent="0.25">
      <c r="A60" t="s">
        <v>117</v>
      </c>
      <c r="B60" t="s">
        <v>116</v>
      </c>
      <c r="C60" t="s">
        <v>341</v>
      </c>
      <c r="D60" t="s">
        <v>340</v>
      </c>
      <c r="E60" t="s">
        <v>284</v>
      </c>
      <c r="F60" t="s">
        <v>327</v>
      </c>
      <c r="G60" t="s">
        <v>672</v>
      </c>
      <c r="H60" t="str">
        <f t="shared" si="2"/>
        <v>035</v>
      </c>
      <c r="K60" t="s">
        <v>674</v>
      </c>
    </row>
    <row r="61" spans="1:11" x14ac:dyDescent="0.25">
      <c r="A61" t="s">
        <v>113</v>
      </c>
      <c r="B61" t="s">
        <v>112</v>
      </c>
      <c r="C61" t="s">
        <v>252</v>
      </c>
      <c r="D61" t="s">
        <v>335</v>
      </c>
      <c r="E61" t="s">
        <v>284</v>
      </c>
      <c r="F61" t="s">
        <v>327</v>
      </c>
      <c r="G61" t="s">
        <v>671</v>
      </c>
      <c r="H61" t="str">
        <f t="shared" si="2"/>
        <v>005</v>
      </c>
      <c r="K61" t="s">
        <v>117</v>
      </c>
    </row>
    <row r="62" spans="1:11" x14ac:dyDescent="0.25">
      <c r="A62" t="s">
        <v>115</v>
      </c>
      <c r="B62" t="s">
        <v>114</v>
      </c>
      <c r="C62" t="s">
        <v>249</v>
      </c>
      <c r="D62" t="s">
        <v>359</v>
      </c>
      <c r="E62" t="s">
        <v>284</v>
      </c>
      <c r="F62" t="s">
        <v>327</v>
      </c>
      <c r="G62" t="s">
        <v>670</v>
      </c>
      <c r="H62" t="str">
        <f t="shared" si="2"/>
        <v>030</v>
      </c>
      <c r="K62" t="s">
        <v>113</v>
      </c>
    </row>
    <row r="63" spans="1:11" x14ac:dyDescent="0.25">
      <c r="A63" t="s">
        <v>119</v>
      </c>
      <c r="B63" t="s">
        <v>118</v>
      </c>
      <c r="C63" t="s">
        <v>341</v>
      </c>
      <c r="D63" t="s">
        <v>340</v>
      </c>
      <c r="E63" t="s">
        <v>284</v>
      </c>
      <c r="F63" t="s">
        <v>327</v>
      </c>
      <c r="G63" t="s">
        <v>669</v>
      </c>
      <c r="H63" t="str">
        <f t="shared" si="2"/>
        <v>035</v>
      </c>
      <c r="K63" t="s">
        <v>115</v>
      </c>
    </row>
    <row r="64" spans="1:11" x14ac:dyDescent="0.25">
      <c r="A64" t="s">
        <v>232</v>
      </c>
      <c r="B64" t="s">
        <v>178</v>
      </c>
      <c r="C64" t="s">
        <v>248</v>
      </c>
      <c r="D64" t="s">
        <v>348</v>
      </c>
      <c r="E64" t="s">
        <v>284</v>
      </c>
      <c r="F64" t="s">
        <v>327</v>
      </c>
      <c r="G64" t="s">
        <v>668</v>
      </c>
      <c r="H64" t="str">
        <f t="shared" si="2"/>
        <v>029</v>
      </c>
      <c r="K64" t="s">
        <v>119</v>
      </c>
    </row>
    <row r="65" spans="1:11" x14ac:dyDescent="0.25">
      <c r="A65" t="s">
        <v>121</v>
      </c>
      <c r="B65" t="s">
        <v>120</v>
      </c>
      <c r="C65" t="s">
        <v>341</v>
      </c>
      <c r="D65" t="s">
        <v>340</v>
      </c>
      <c r="E65" t="s">
        <v>284</v>
      </c>
      <c r="F65" t="s">
        <v>327</v>
      </c>
      <c r="G65" t="s">
        <v>667</v>
      </c>
      <c r="H65" t="str">
        <f t="shared" si="2"/>
        <v>035</v>
      </c>
      <c r="K65" t="s">
        <v>232</v>
      </c>
    </row>
    <row r="66" spans="1:11" x14ac:dyDescent="0.25">
      <c r="A66" t="s">
        <v>123</v>
      </c>
      <c r="B66" t="s">
        <v>122</v>
      </c>
      <c r="C66" t="s">
        <v>274</v>
      </c>
      <c r="D66" t="s">
        <v>350</v>
      </c>
      <c r="E66" t="s">
        <v>284</v>
      </c>
      <c r="F66" t="s">
        <v>327</v>
      </c>
      <c r="G66" t="s">
        <v>666</v>
      </c>
      <c r="H66" t="str">
        <f t="shared" si="2"/>
        <v>033</v>
      </c>
      <c r="K66" t="s">
        <v>121</v>
      </c>
    </row>
    <row r="67" spans="1:11" x14ac:dyDescent="0.25">
      <c r="A67" t="s">
        <v>125</v>
      </c>
      <c r="B67" t="s">
        <v>124</v>
      </c>
      <c r="C67" t="s">
        <v>248</v>
      </c>
      <c r="D67" t="s">
        <v>348</v>
      </c>
      <c r="E67" t="s">
        <v>284</v>
      </c>
      <c r="F67" t="s">
        <v>327</v>
      </c>
      <c r="G67" t="s">
        <v>665</v>
      </c>
      <c r="H67" t="str">
        <f t="shared" si="2"/>
        <v>029</v>
      </c>
      <c r="K67" t="s">
        <v>123</v>
      </c>
    </row>
    <row r="68" spans="1:11" x14ac:dyDescent="0.25">
      <c r="A68" t="s">
        <v>127</v>
      </c>
      <c r="B68" t="s">
        <v>126</v>
      </c>
      <c r="C68" t="s">
        <v>247</v>
      </c>
      <c r="D68" t="s">
        <v>346</v>
      </c>
      <c r="E68" t="s">
        <v>284</v>
      </c>
      <c r="F68" t="s">
        <v>327</v>
      </c>
      <c r="G68" t="s">
        <v>664</v>
      </c>
      <c r="H68" t="str">
        <f t="shared" si="2"/>
        <v>027</v>
      </c>
      <c r="K68" t="s">
        <v>125</v>
      </c>
    </row>
    <row r="69" spans="1:11" x14ac:dyDescent="0.25">
      <c r="A69" t="s">
        <v>129</v>
      </c>
      <c r="B69" t="s">
        <v>128</v>
      </c>
      <c r="C69" t="s">
        <v>248</v>
      </c>
      <c r="D69" t="s">
        <v>348</v>
      </c>
      <c r="E69" t="s">
        <v>284</v>
      </c>
      <c r="F69" t="s">
        <v>327</v>
      </c>
      <c r="G69" t="s">
        <v>663</v>
      </c>
      <c r="H69" t="str">
        <f t="shared" si="2"/>
        <v>029</v>
      </c>
      <c r="K69" t="s">
        <v>127</v>
      </c>
    </row>
    <row r="70" spans="1:11" x14ac:dyDescent="0.25">
      <c r="A70" t="s">
        <v>131</v>
      </c>
      <c r="B70" t="s">
        <v>130</v>
      </c>
      <c r="C70" t="s">
        <v>341</v>
      </c>
      <c r="D70" t="s">
        <v>340</v>
      </c>
      <c r="E70" t="s">
        <v>284</v>
      </c>
      <c r="F70" t="s">
        <v>327</v>
      </c>
      <c r="G70" t="s">
        <v>662</v>
      </c>
      <c r="H70" t="str">
        <f t="shared" si="2"/>
        <v>035</v>
      </c>
      <c r="K70" t="s">
        <v>129</v>
      </c>
    </row>
    <row r="71" spans="1:11" x14ac:dyDescent="0.25">
      <c r="A71" t="s">
        <v>133</v>
      </c>
      <c r="B71" t="s">
        <v>132</v>
      </c>
      <c r="C71" t="s">
        <v>246</v>
      </c>
      <c r="D71" t="s">
        <v>339</v>
      </c>
      <c r="E71" t="s">
        <v>284</v>
      </c>
      <c r="F71" t="s">
        <v>327</v>
      </c>
      <c r="G71" t="s">
        <v>661</v>
      </c>
      <c r="H71" t="str">
        <f t="shared" si="2"/>
        <v>031</v>
      </c>
      <c r="K71" t="s">
        <v>131</v>
      </c>
    </row>
    <row r="72" spans="1:11" x14ac:dyDescent="0.25">
      <c r="A72" t="s">
        <v>135</v>
      </c>
      <c r="B72" t="s">
        <v>134</v>
      </c>
      <c r="C72" t="s">
        <v>273</v>
      </c>
      <c r="D72" t="s">
        <v>343</v>
      </c>
      <c r="E72" t="s">
        <v>284</v>
      </c>
      <c r="F72" t="s">
        <v>327</v>
      </c>
      <c r="G72" t="s">
        <v>660</v>
      </c>
      <c r="H72" t="str">
        <f t="shared" si="2"/>
        <v>026</v>
      </c>
      <c r="K72" t="s">
        <v>133</v>
      </c>
    </row>
    <row r="73" spans="1:11" x14ac:dyDescent="0.25">
      <c r="A73" t="s">
        <v>137</v>
      </c>
      <c r="B73" t="s">
        <v>136</v>
      </c>
      <c r="C73" t="s">
        <v>248</v>
      </c>
      <c r="D73" t="s">
        <v>348</v>
      </c>
      <c r="E73" t="s">
        <v>284</v>
      </c>
      <c r="F73" t="s">
        <v>327</v>
      </c>
      <c r="G73" t="s">
        <v>659</v>
      </c>
      <c r="H73" t="str">
        <f t="shared" si="2"/>
        <v>029</v>
      </c>
      <c r="K73" t="s">
        <v>135</v>
      </c>
    </row>
    <row r="74" spans="1:11" x14ac:dyDescent="0.25">
      <c r="A74" t="s">
        <v>139</v>
      </c>
      <c r="B74" t="s">
        <v>138</v>
      </c>
      <c r="C74" t="s">
        <v>246</v>
      </c>
      <c r="D74" t="s">
        <v>339</v>
      </c>
      <c r="E74" t="s">
        <v>284</v>
      </c>
      <c r="F74" t="s">
        <v>327</v>
      </c>
      <c r="G74" t="s">
        <v>658</v>
      </c>
      <c r="H74" t="str">
        <f t="shared" si="2"/>
        <v>031</v>
      </c>
      <c r="K74" t="s">
        <v>137</v>
      </c>
    </row>
    <row r="75" spans="1:11" x14ac:dyDescent="0.25">
      <c r="A75" t="s">
        <v>141</v>
      </c>
      <c r="B75" t="s">
        <v>140</v>
      </c>
      <c r="C75" t="s">
        <v>257</v>
      </c>
      <c r="D75" t="s">
        <v>354</v>
      </c>
      <c r="E75" t="s">
        <v>284</v>
      </c>
      <c r="F75" t="s">
        <v>327</v>
      </c>
      <c r="G75" t="s">
        <v>657</v>
      </c>
      <c r="H75" t="str">
        <f t="shared" si="2"/>
        <v>034</v>
      </c>
      <c r="K75" t="s">
        <v>139</v>
      </c>
    </row>
    <row r="76" spans="1:11" x14ac:dyDescent="0.25">
      <c r="A76" t="s">
        <v>143</v>
      </c>
      <c r="B76" t="s">
        <v>142</v>
      </c>
      <c r="C76" t="s">
        <v>251</v>
      </c>
      <c r="D76" t="s">
        <v>355</v>
      </c>
      <c r="E76" t="s">
        <v>284</v>
      </c>
      <c r="F76" t="s">
        <v>327</v>
      </c>
      <c r="G76" t="s">
        <v>656</v>
      </c>
      <c r="H76" t="str">
        <f t="shared" si="2"/>
        <v>016</v>
      </c>
      <c r="K76" t="s">
        <v>141</v>
      </c>
    </row>
    <row r="77" spans="1:11" x14ac:dyDescent="0.25">
      <c r="A77" t="s">
        <v>233</v>
      </c>
      <c r="B77" t="s">
        <v>179</v>
      </c>
      <c r="C77" t="s">
        <v>341</v>
      </c>
      <c r="D77" t="s">
        <v>340</v>
      </c>
      <c r="E77" t="s">
        <v>284</v>
      </c>
      <c r="F77" t="s">
        <v>327</v>
      </c>
      <c r="G77" t="s">
        <v>655</v>
      </c>
      <c r="H77" t="str">
        <f t="shared" ref="H77:H97" si="3">RIGHT(D77,3)</f>
        <v>035</v>
      </c>
      <c r="K77" t="s">
        <v>143</v>
      </c>
    </row>
    <row r="78" spans="1:11" x14ac:dyDescent="0.25">
      <c r="A78" t="s">
        <v>654</v>
      </c>
      <c r="B78" t="s">
        <v>180</v>
      </c>
      <c r="C78" t="s">
        <v>341</v>
      </c>
      <c r="D78" t="s">
        <v>340</v>
      </c>
      <c r="E78" t="s">
        <v>284</v>
      </c>
      <c r="F78" t="s">
        <v>327</v>
      </c>
      <c r="G78" t="s">
        <v>653</v>
      </c>
      <c r="H78" t="str">
        <f t="shared" si="3"/>
        <v>035</v>
      </c>
      <c r="K78" t="s">
        <v>233</v>
      </c>
    </row>
    <row r="79" spans="1:11" x14ac:dyDescent="0.25">
      <c r="A79" t="s">
        <v>235</v>
      </c>
      <c r="B79" t="s">
        <v>181</v>
      </c>
      <c r="C79" t="s">
        <v>258</v>
      </c>
      <c r="D79" t="s">
        <v>352</v>
      </c>
      <c r="E79" t="s">
        <v>284</v>
      </c>
      <c r="F79" t="s">
        <v>327</v>
      </c>
      <c r="G79" t="s">
        <v>652</v>
      </c>
      <c r="H79" t="str">
        <f t="shared" si="3"/>
        <v>025</v>
      </c>
      <c r="K79" t="s">
        <v>654</v>
      </c>
    </row>
    <row r="80" spans="1:11" x14ac:dyDescent="0.25">
      <c r="A80" t="s">
        <v>145</v>
      </c>
      <c r="B80" t="s">
        <v>144</v>
      </c>
      <c r="C80" t="s">
        <v>257</v>
      </c>
      <c r="D80" t="s">
        <v>354</v>
      </c>
      <c r="E80" t="s">
        <v>284</v>
      </c>
      <c r="F80" t="s">
        <v>327</v>
      </c>
      <c r="G80" t="s">
        <v>651</v>
      </c>
      <c r="H80" t="str">
        <f t="shared" si="3"/>
        <v>034</v>
      </c>
      <c r="K80" t="s">
        <v>235</v>
      </c>
    </row>
    <row r="81" spans="1:11" x14ac:dyDescent="0.25">
      <c r="A81" t="s">
        <v>147</v>
      </c>
      <c r="B81" t="s">
        <v>146</v>
      </c>
      <c r="C81" t="s">
        <v>254</v>
      </c>
      <c r="D81" t="s">
        <v>349</v>
      </c>
      <c r="E81" t="s">
        <v>284</v>
      </c>
      <c r="F81" t="s">
        <v>327</v>
      </c>
      <c r="G81" t="s">
        <v>650</v>
      </c>
      <c r="H81" t="str">
        <f t="shared" si="3"/>
        <v>014</v>
      </c>
      <c r="K81" t="s">
        <v>145</v>
      </c>
    </row>
    <row r="82" spans="1:11" x14ac:dyDescent="0.25">
      <c r="A82" t="s">
        <v>149</v>
      </c>
      <c r="B82" t="s">
        <v>148</v>
      </c>
      <c r="C82" t="s">
        <v>254</v>
      </c>
      <c r="D82" t="s">
        <v>349</v>
      </c>
      <c r="E82" t="s">
        <v>284</v>
      </c>
      <c r="F82" t="s">
        <v>327</v>
      </c>
      <c r="G82" t="s">
        <v>649</v>
      </c>
      <c r="H82" t="str">
        <f t="shared" si="3"/>
        <v>014</v>
      </c>
      <c r="K82" t="s">
        <v>147</v>
      </c>
    </row>
    <row r="83" spans="1:11" x14ac:dyDescent="0.25">
      <c r="A83" t="s">
        <v>151</v>
      </c>
      <c r="B83" t="s">
        <v>150</v>
      </c>
      <c r="C83" t="s">
        <v>247</v>
      </c>
      <c r="D83" t="s">
        <v>346</v>
      </c>
      <c r="E83" t="s">
        <v>284</v>
      </c>
      <c r="F83" t="s">
        <v>327</v>
      </c>
      <c r="G83" t="s">
        <v>648</v>
      </c>
      <c r="H83" t="str">
        <f t="shared" si="3"/>
        <v>027</v>
      </c>
      <c r="K83" t="s">
        <v>149</v>
      </c>
    </row>
    <row r="84" spans="1:11" x14ac:dyDescent="0.25">
      <c r="A84" t="s">
        <v>236</v>
      </c>
      <c r="B84" t="s">
        <v>182</v>
      </c>
      <c r="C84" t="s">
        <v>416</v>
      </c>
      <c r="D84" t="s">
        <v>356</v>
      </c>
      <c r="E84" t="s">
        <v>284</v>
      </c>
      <c r="F84" t="s">
        <v>327</v>
      </c>
      <c r="G84" t="s">
        <v>647</v>
      </c>
      <c r="H84" t="str">
        <f t="shared" si="3"/>
        <v>021</v>
      </c>
      <c r="K84" t="s">
        <v>151</v>
      </c>
    </row>
    <row r="85" spans="1:11" x14ac:dyDescent="0.25">
      <c r="A85" t="s">
        <v>153</v>
      </c>
      <c r="B85" t="s">
        <v>152</v>
      </c>
      <c r="C85" t="s">
        <v>253</v>
      </c>
      <c r="D85" t="s">
        <v>353</v>
      </c>
      <c r="E85" t="s">
        <v>284</v>
      </c>
      <c r="F85" t="s">
        <v>327</v>
      </c>
      <c r="G85" t="s">
        <v>646</v>
      </c>
      <c r="H85" t="str">
        <f t="shared" si="3"/>
        <v>012</v>
      </c>
      <c r="K85" t="s">
        <v>236</v>
      </c>
    </row>
    <row r="86" spans="1:11" x14ac:dyDescent="0.25">
      <c r="A86" t="s">
        <v>155</v>
      </c>
      <c r="B86" t="s">
        <v>154</v>
      </c>
      <c r="C86" t="s">
        <v>274</v>
      </c>
      <c r="D86" t="s">
        <v>350</v>
      </c>
      <c r="E86" t="s">
        <v>284</v>
      </c>
      <c r="F86" t="s">
        <v>327</v>
      </c>
      <c r="G86" t="s">
        <v>645</v>
      </c>
      <c r="H86" t="str">
        <f t="shared" si="3"/>
        <v>033</v>
      </c>
      <c r="K86" t="s">
        <v>153</v>
      </c>
    </row>
    <row r="87" spans="1:11" x14ac:dyDescent="0.25">
      <c r="A87" t="s">
        <v>237</v>
      </c>
      <c r="B87" t="s">
        <v>183</v>
      </c>
      <c r="C87" t="s">
        <v>245</v>
      </c>
      <c r="D87" t="s">
        <v>358</v>
      </c>
      <c r="E87" t="s">
        <v>284</v>
      </c>
      <c r="F87" t="s">
        <v>327</v>
      </c>
      <c r="G87" t="s">
        <v>644</v>
      </c>
      <c r="H87" t="str">
        <f t="shared" si="3"/>
        <v>007</v>
      </c>
      <c r="K87" t="s">
        <v>155</v>
      </c>
    </row>
    <row r="88" spans="1:11" x14ac:dyDescent="0.25">
      <c r="A88" t="s">
        <v>157</v>
      </c>
      <c r="B88" t="s">
        <v>156</v>
      </c>
      <c r="C88" t="s">
        <v>274</v>
      </c>
      <c r="D88" t="s">
        <v>350</v>
      </c>
      <c r="E88" t="s">
        <v>284</v>
      </c>
      <c r="F88" t="s">
        <v>327</v>
      </c>
      <c r="G88" t="s">
        <v>643</v>
      </c>
      <c r="H88" t="str">
        <f t="shared" si="3"/>
        <v>033</v>
      </c>
      <c r="K88" t="s">
        <v>237</v>
      </c>
    </row>
    <row r="89" spans="1:11" x14ac:dyDescent="0.25">
      <c r="A89" t="s">
        <v>159</v>
      </c>
      <c r="B89" t="s">
        <v>158</v>
      </c>
      <c r="C89" t="s">
        <v>245</v>
      </c>
      <c r="D89" t="s">
        <v>358</v>
      </c>
      <c r="E89" t="s">
        <v>284</v>
      </c>
      <c r="F89" t="s">
        <v>327</v>
      </c>
      <c r="G89" t="s">
        <v>642</v>
      </c>
      <c r="H89" t="str">
        <f t="shared" si="3"/>
        <v>007</v>
      </c>
      <c r="K89" t="s">
        <v>157</v>
      </c>
    </row>
    <row r="90" spans="1:11" x14ac:dyDescent="0.25">
      <c r="A90" t="s">
        <v>161</v>
      </c>
      <c r="B90" t="s">
        <v>160</v>
      </c>
      <c r="C90" t="s">
        <v>258</v>
      </c>
      <c r="D90" t="s">
        <v>352</v>
      </c>
      <c r="E90" t="s">
        <v>284</v>
      </c>
      <c r="F90" t="s">
        <v>327</v>
      </c>
      <c r="G90" t="s">
        <v>641</v>
      </c>
      <c r="H90" t="str">
        <f t="shared" si="3"/>
        <v>025</v>
      </c>
      <c r="K90" t="s">
        <v>159</v>
      </c>
    </row>
    <row r="91" spans="1:11" x14ac:dyDescent="0.25">
      <c r="A91" t="s">
        <v>163</v>
      </c>
      <c r="B91" t="s">
        <v>162</v>
      </c>
      <c r="C91" t="s">
        <v>246</v>
      </c>
      <c r="D91" t="s">
        <v>339</v>
      </c>
      <c r="E91" t="s">
        <v>284</v>
      </c>
      <c r="F91" t="s">
        <v>327</v>
      </c>
      <c r="G91" t="s">
        <v>640</v>
      </c>
      <c r="H91" t="str">
        <f t="shared" si="3"/>
        <v>031</v>
      </c>
      <c r="K91" t="s">
        <v>161</v>
      </c>
    </row>
    <row r="92" spans="1:11" x14ac:dyDescent="0.25">
      <c r="A92" t="s">
        <v>238</v>
      </c>
      <c r="B92" t="s">
        <v>184</v>
      </c>
      <c r="C92" t="s">
        <v>245</v>
      </c>
      <c r="D92" t="s">
        <v>358</v>
      </c>
      <c r="E92" t="s">
        <v>284</v>
      </c>
      <c r="F92" t="s">
        <v>327</v>
      </c>
      <c r="G92" t="s">
        <v>639</v>
      </c>
      <c r="H92" t="str">
        <f t="shared" si="3"/>
        <v>007</v>
      </c>
      <c r="K92" t="s">
        <v>163</v>
      </c>
    </row>
    <row r="93" spans="1:11" x14ac:dyDescent="0.25">
      <c r="A93" t="s">
        <v>165</v>
      </c>
      <c r="B93" t="s">
        <v>164</v>
      </c>
      <c r="C93" t="s">
        <v>274</v>
      </c>
      <c r="D93" t="s">
        <v>350</v>
      </c>
      <c r="E93" t="s">
        <v>284</v>
      </c>
      <c r="F93" t="s">
        <v>327</v>
      </c>
      <c r="G93" t="s">
        <v>638</v>
      </c>
      <c r="H93" t="str">
        <f t="shared" si="3"/>
        <v>033</v>
      </c>
      <c r="K93" t="s">
        <v>238</v>
      </c>
    </row>
    <row r="94" spans="1:11" x14ac:dyDescent="0.25">
      <c r="A94" t="s">
        <v>167</v>
      </c>
      <c r="B94" t="s">
        <v>166</v>
      </c>
      <c r="C94" t="s">
        <v>248</v>
      </c>
      <c r="D94" t="s">
        <v>348</v>
      </c>
      <c r="E94" t="s">
        <v>284</v>
      </c>
      <c r="F94" t="s">
        <v>327</v>
      </c>
      <c r="G94" t="s">
        <v>637</v>
      </c>
      <c r="H94" t="str">
        <f t="shared" si="3"/>
        <v>029</v>
      </c>
      <c r="K94" t="s">
        <v>165</v>
      </c>
    </row>
    <row r="95" spans="1:11" x14ac:dyDescent="0.25">
      <c r="A95" t="s">
        <v>169</v>
      </c>
      <c r="B95" t="s">
        <v>168</v>
      </c>
      <c r="C95" t="s">
        <v>245</v>
      </c>
      <c r="D95" t="s">
        <v>358</v>
      </c>
      <c r="E95" t="s">
        <v>284</v>
      </c>
      <c r="F95" t="s">
        <v>327</v>
      </c>
      <c r="G95" t="s">
        <v>636</v>
      </c>
      <c r="H95" t="str">
        <f t="shared" si="3"/>
        <v>007</v>
      </c>
      <c r="K95" t="s">
        <v>167</v>
      </c>
    </row>
    <row r="96" spans="1:11" x14ac:dyDescent="0.25">
      <c r="A96" t="s">
        <v>635</v>
      </c>
      <c r="B96" t="s">
        <v>170</v>
      </c>
      <c r="C96" t="s">
        <v>416</v>
      </c>
      <c r="D96" t="s">
        <v>356</v>
      </c>
      <c r="E96" t="s">
        <v>284</v>
      </c>
      <c r="F96" t="s">
        <v>327</v>
      </c>
      <c r="G96" t="s">
        <v>634</v>
      </c>
      <c r="H96" t="str">
        <f t="shared" si="3"/>
        <v>021</v>
      </c>
      <c r="K96" t="s">
        <v>169</v>
      </c>
    </row>
    <row r="97" spans="1:11" x14ac:dyDescent="0.25">
      <c r="A97" t="s">
        <v>173</v>
      </c>
      <c r="B97" t="s">
        <v>172</v>
      </c>
      <c r="C97" t="s">
        <v>253</v>
      </c>
      <c r="D97" t="s">
        <v>353</v>
      </c>
      <c r="E97" t="s">
        <v>284</v>
      </c>
      <c r="F97" t="s">
        <v>327</v>
      </c>
      <c r="G97" t="s">
        <v>633</v>
      </c>
      <c r="H97" t="str">
        <f t="shared" si="3"/>
        <v>012</v>
      </c>
      <c r="K97" t="s">
        <v>635</v>
      </c>
    </row>
    <row r="98" spans="1:11" x14ac:dyDescent="0.25">
      <c r="A98" t="s">
        <v>317</v>
      </c>
      <c r="B98" t="s">
        <v>334</v>
      </c>
      <c r="D98" t="s">
        <v>631</v>
      </c>
      <c r="E98" t="s">
        <v>311</v>
      </c>
      <c r="F98" t="s">
        <v>328</v>
      </c>
      <c r="G98" t="s">
        <v>632</v>
      </c>
      <c r="H98" t="s">
        <v>631</v>
      </c>
      <c r="K98" t="s">
        <v>173</v>
      </c>
    </row>
    <row r="99" spans="1:11" x14ac:dyDescent="0.25">
      <c r="A99" t="s">
        <v>175</v>
      </c>
      <c r="B99" t="s">
        <v>174</v>
      </c>
      <c r="C99" t="s">
        <v>250</v>
      </c>
      <c r="D99" t="s">
        <v>342</v>
      </c>
      <c r="E99" t="s">
        <v>284</v>
      </c>
      <c r="F99" t="s">
        <v>327</v>
      </c>
      <c r="G99" t="s">
        <v>630</v>
      </c>
      <c r="H99" t="str">
        <f t="shared" ref="H99:H122" si="4">RIGHT(D99,3)</f>
        <v>032</v>
      </c>
      <c r="K99" t="s">
        <v>175</v>
      </c>
    </row>
    <row r="100" spans="1:11" x14ac:dyDescent="0.25">
      <c r="A100" t="s">
        <v>186</v>
      </c>
      <c r="B100" t="s">
        <v>185</v>
      </c>
      <c r="C100" t="s">
        <v>254</v>
      </c>
      <c r="D100" t="s">
        <v>349</v>
      </c>
      <c r="E100" t="s">
        <v>284</v>
      </c>
      <c r="F100" t="s">
        <v>327</v>
      </c>
      <c r="G100" t="s">
        <v>629</v>
      </c>
      <c r="H100" t="str">
        <f t="shared" si="4"/>
        <v>014</v>
      </c>
      <c r="K100" t="s">
        <v>186</v>
      </c>
    </row>
    <row r="101" spans="1:11" x14ac:dyDescent="0.25">
      <c r="A101" t="s">
        <v>188</v>
      </c>
      <c r="B101" t="s">
        <v>187</v>
      </c>
      <c r="C101" t="s">
        <v>246</v>
      </c>
      <c r="D101" t="s">
        <v>339</v>
      </c>
      <c r="E101" t="s">
        <v>284</v>
      </c>
      <c r="F101" t="s">
        <v>327</v>
      </c>
      <c r="G101" t="s">
        <v>628</v>
      </c>
      <c r="H101" t="str">
        <f t="shared" si="4"/>
        <v>031</v>
      </c>
      <c r="K101" t="s">
        <v>188</v>
      </c>
    </row>
    <row r="102" spans="1:11" x14ac:dyDescent="0.25">
      <c r="A102" t="s">
        <v>190</v>
      </c>
      <c r="B102" t="s">
        <v>189</v>
      </c>
      <c r="C102" t="s">
        <v>247</v>
      </c>
      <c r="D102" t="s">
        <v>346</v>
      </c>
      <c r="E102" t="s">
        <v>284</v>
      </c>
      <c r="F102" t="s">
        <v>327</v>
      </c>
      <c r="G102" t="s">
        <v>627</v>
      </c>
      <c r="H102" t="str">
        <f t="shared" si="4"/>
        <v>027</v>
      </c>
      <c r="K102" t="s">
        <v>190</v>
      </c>
    </row>
    <row r="103" spans="1:11" x14ac:dyDescent="0.25">
      <c r="A103" t="s">
        <v>192</v>
      </c>
      <c r="B103" t="s">
        <v>191</v>
      </c>
      <c r="C103" t="s">
        <v>251</v>
      </c>
      <c r="D103" t="s">
        <v>355</v>
      </c>
      <c r="E103" t="s">
        <v>284</v>
      </c>
      <c r="F103" t="s">
        <v>327</v>
      </c>
      <c r="G103" t="s">
        <v>626</v>
      </c>
      <c r="H103" t="str">
        <f t="shared" si="4"/>
        <v>016</v>
      </c>
      <c r="K103" t="s">
        <v>192</v>
      </c>
    </row>
    <row r="104" spans="1:11" x14ac:dyDescent="0.25">
      <c r="A104" t="s">
        <v>194</v>
      </c>
      <c r="B104" t="s">
        <v>193</v>
      </c>
      <c r="C104" t="s">
        <v>245</v>
      </c>
      <c r="D104" t="s">
        <v>358</v>
      </c>
      <c r="E104" t="s">
        <v>284</v>
      </c>
      <c r="F104" t="s">
        <v>327</v>
      </c>
      <c r="G104" t="s">
        <v>625</v>
      </c>
      <c r="H104" t="str">
        <f t="shared" si="4"/>
        <v>007</v>
      </c>
      <c r="K104" t="s">
        <v>194</v>
      </c>
    </row>
    <row r="105" spans="1:11" x14ac:dyDescent="0.25">
      <c r="A105" t="s">
        <v>196</v>
      </c>
      <c r="B105" t="s">
        <v>195</v>
      </c>
      <c r="C105" t="s">
        <v>245</v>
      </c>
      <c r="D105" t="s">
        <v>358</v>
      </c>
      <c r="E105" t="s">
        <v>284</v>
      </c>
      <c r="F105" t="s">
        <v>327</v>
      </c>
      <c r="G105" t="s">
        <v>624</v>
      </c>
      <c r="H105" t="str">
        <f t="shared" si="4"/>
        <v>007</v>
      </c>
      <c r="K105" t="s">
        <v>196</v>
      </c>
    </row>
    <row r="106" spans="1:11" x14ac:dyDescent="0.25">
      <c r="A106" t="s">
        <v>198</v>
      </c>
      <c r="B106" t="s">
        <v>197</v>
      </c>
      <c r="C106" t="s">
        <v>251</v>
      </c>
      <c r="D106" t="s">
        <v>355</v>
      </c>
      <c r="E106" t="s">
        <v>284</v>
      </c>
      <c r="F106" t="s">
        <v>327</v>
      </c>
      <c r="G106" t="s">
        <v>623</v>
      </c>
      <c r="H106" t="str">
        <f t="shared" si="4"/>
        <v>016</v>
      </c>
      <c r="K106" t="s">
        <v>198</v>
      </c>
    </row>
    <row r="107" spans="1:11" x14ac:dyDescent="0.25">
      <c r="A107" t="s">
        <v>622</v>
      </c>
      <c r="B107" t="s">
        <v>199</v>
      </c>
      <c r="C107" t="s">
        <v>246</v>
      </c>
      <c r="D107" t="s">
        <v>339</v>
      </c>
      <c r="E107" t="s">
        <v>284</v>
      </c>
      <c r="F107" t="s">
        <v>327</v>
      </c>
      <c r="G107" t="s">
        <v>621</v>
      </c>
      <c r="H107" t="str">
        <f t="shared" si="4"/>
        <v>031</v>
      </c>
      <c r="K107" t="s">
        <v>622</v>
      </c>
    </row>
    <row r="108" spans="1:11" x14ac:dyDescent="0.25">
      <c r="A108" t="s">
        <v>620</v>
      </c>
      <c r="B108" t="s">
        <v>200</v>
      </c>
      <c r="C108" t="s">
        <v>246</v>
      </c>
      <c r="D108" t="s">
        <v>339</v>
      </c>
      <c r="E108" t="s">
        <v>284</v>
      </c>
      <c r="F108" t="s">
        <v>327</v>
      </c>
      <c r="G108" t="s">
        <v>619</v>
      </c>
      <c r="H108" t="str">
        <f t="shared" si="4"/>
        <v>031</v>
      </c>
      <c r="K108" t="s">
        <v>620</v>
      </c>
    </row>
    <row r="109" spans="1:11" x14ac:dyDescent="0.25">
      <c r="A109" t="s">
        <v>618</v>
      </c>
      <c r="B109" t="s">
        <v>201</v>
      </c>
      <c r="C109" t="s">
        <v>243</v>
      </c>
      <c r="D109" t="s">
        <v>345</v>
      </c>
      <c r="E109" t="s">
        <v>284</v>
      </c>
      <c r="F109" t="s">
        <v>327</v>
      </c>
      <c r="G109" t="s">
        <v>617</v>
      </c>
      <c r="H109" t="str">
        <f t="shared" si="4"/>
        <v>018</v>
      </c>
      <c r="K109" t="s">
        <v>618</v>
      </c>
    </row>
    <row r="110" spans="1:11" x14ac:dyDescent="0.25">
      <c r="A110" t="s">
        <v>616</v>
      </c>
      <c r="B110" t="s">
        <v>202</v>
      </c>
      <c r="C110" t="s">
        <v>245</v>
      </c>
      <c r="D110" t="s">
        <v>358</v>
      </c>
      <c r="E110" t="s">
        <v>284</v>
      </c>
      <c r="F110" t="s">
        <v>327</v>
      </c>
      <c r="G110" t="s">
        <v>615</v>
      </c>
      <c r="H110" t="str">
        <f t="shared" si="4"/>
        <v>007</v>
      </c>
      <c r="K110" t="s">
        <v>616</v>
      </c>
    </row>
    <row r="111" spans="1:11" x14ac:dyDescent="0.25">
      <c r="A111" t="s">
        <v>204</v>
      </c>
      <c r="B111" t="s">
        <v>203</v>
      </c>
      <c r="C111" t="s">
        <v>254</v>
      </c>
      <c r="D111" t="s">
        <v>349</v>
      </c>
      <c r="E111" t="s">
        <v>284</v>
      </c>
      <c r="F111" t="s">
        <v>327</v>
      </c>
      <c r="G111" t="s">
        <v>614</v>
      </c>
      <c r="H111" t="str">
        <f t="shared" si="4"/>
        <v>014</v>
      </c>
      <c r="K111" t="s">
        <v>204</v>
      </c>
    </row>
    <row r="112" spans="1:11" x14ac:dyDescent="0.25">
      <c r="A112" t="s">
        <v>206</v>
      </c>
      <c r="B112" t="s">
        <v>205</v>
      </c>
      <c r="C112" t="s">
        <v>253</v>
      </c>
      <c r="D112" t="s">
        <v>353</v>
      </c>
      <c r="E112" t="s">
        <v>284</v>
      </c>
      <c r="F112" t="s">
        <v>327</v>
      </c>
      <c r="G112" t="s">
        <v>613</v>
      </c>
      <c r="H112" t="str">
        <f t="shared" si="4"/>
        <v>012</v>
      </c>
      <c r="K112" t="s">
        <v>206</v>
      </c>
    </row>
    <row r="113" spans="1:11" x14ac:dyDescent="0.25">
      <c r="A113" t="s">
        <v>208</v>
      </c>
      <c r="B113" t="s">
        <v>207</v>
      </c>
      <c r="C113" t="s">
        <v>245</v>
      </c>
      <c r="D113" t="s">
        <v>358</v>
      </c>
      <c r="E113" t="s">
        <v>284</v>
      </c>
      <c r="F113" t="s">
        <v>327</v>
      </c>
      <c r="G113" t="s">
        <v>612</v>
      </c>
      <c r="H113" t="str">
        <f t="shared" si="4"/>
        <v>007</v>
      </c>
      <c r="K113" t="s">
        <v>208</v>
      </c>
    </row>
    <row r="114" spans="1:11" x14ac:dyDescent="0.25">
      <c r="A114" t="s">
        <v>210</v>
      </c>
      <c r="B114" t="s">
        <v>209</v>
      </c>
      <c r="C114" t="s">
        <v>252</v>
      </c>
      <c r="D114" t="s">
        <v>335</v>
      </c>
      <c r="E114" t="s">
        <v>284</v>
      </c>
      <c r="F114" t="s">
        <v>327</v>
      </c>
      <c r="G114" t="s">
        <v>611</v>
      </c>
      <c r="H114" t="str">
        <f t="shared" si="4"/>
        <v>005</v>
      </c>
      <c r="K114" t="s">
        <v>210</v>
      </c>
    </row>
    <row r="115" spans="1:11" x14ac:dyDescent="0.25">
      <c r="A115" t="s">
        <v>212</v>
      </c>
      <c r="B115" t="s">
        <v>211</v>
      </c>
      <c r="C115" t="s">
        <v>341</v>
      </c>
      <c r="D115" t="s">
        <v>340</v>
      </c>
      <c r="E115" t="s">
        <v>284</v>
      </c>
      <c r="F115" t="s">
        <v>327</v>
      </c>
      <c r="G115" t="s">
        <v>610</v>
      </c>
      <c r="H115" t="str">
        <f t="shared" si="4"/>
        <v>035</v>
      </c>
      <c r="K115" t="s">
        <v>212</v>
      </c>
    </row>
    <row r="116" spans="1:11" x14ac:dyDescent="0.25">
      <c r="A116" t="s">
        <v>214</v>
      </c>
      <c r="B116" t="s">
        <v>213</v>
      </c>
      <c r="C116" t="s">
        <v>341</v>
      </c>
      <c r="D116" t="s">
        <v>340</v>
      </c>
      <c r="E116" t="s">
        <v>284</v>
      </c>
      <c r="F116" t="s">
        <v>327</v>
      </c>
      <c r="G116" t="s">
        <v>609</v>
      </c>
      <c r="H116" t="str">
        <f t="shared" si="4"/>
        <v>035</v>
      </c>
      <c r="K116" t="s">
        <v>214</v>
      </c>
    </row>
    <row r="117" spans="1:11" x14ac:dyDescent="0.25">
      <c r="A117" t="s">
        <v>216</v>
      </c>
      <c r="B117" t="s">
        <v>215</v>
      </c>
      <c r="C117" t="s">
        <v>247</v>
      </c>
      <c r="D117" t="s">
        <v>346</v>
      </c>
      <c r="E117" t="s">
        <v>284</v>
      </c>
      <c r="F117" t="s">
        <v>327</v>
      </c>
      <c r="G117" t="s">
        <v>608</v>
      </c>
      <c r="H117" t="str">
        <f t="shared" si="4"/>
        <v>027</v>
      </c>
      <c r="K117" t="s">
        <v>216</v>
      </c>
    </row>
    <row r="118" spans="1:11" x14ac:dyDescent="0.25">
      <c r="A118" t="s">
        <v>218</v>
      </c>
      <c r="B118" t="s">
        <v>217</v>
      </c>
      <c r="C118" t="s">
        <v>252</v>
      </c>
      <c r="D118" t="s">
        <v>335</v>
      </c>
      <c r="E118" t="s">
        <v>284</v>
      </c>
      <c r="F118" t="s">
        <v>327</v>
      </c>
      <c r="G118" t="s">
        <v>607</v>
      </c>
      <c r="H118" t="str">
        <f t="shared" si="4"/>
        <v>005</v>
      </c>
      <c r="K118" t="s">
        <v>218</v>
      </c>
    </row>
    <row r="119" spans="1:11" x14ac:dyDescent="0.25">
      <c r="A119" t="s">
        <v>220</v>
      </c>
      <c r="B119" t="s">
        <v>219</v>
      </c>
      <c r="C119" t="s">
        <v>245</v>
      </c>
      <c r="D119" t="s">
        <v>358</v>
      </c>
      <c r="E119" t="s">
        <v>284</v>
      </c>
      <c r="F119" t="s">
        <v>327</v>
      </c>
      <c r="G119" t="s">
        <v>606</v>
      </c>
      <c r="H119" t="str">
        <f t="shared" si="4"/>
        <v>007</v>
      </c>
      <c r="K119" t="s">
        <v>220</v>
      </c>
    </row>
    <row r="120" spans="1:11" x14ac:dyDescent="0.25">
      <c r="A120" t="s">
        <v>222</v>
      </c>
      <c r="B120" t="s">
        <v>221</v>
      </c>
      <c r="C120" t="s">
        <v>250</v>
      </c>
      <c r="D120" t="s">
        <v>342</v>
      </c>
      <c r="E120" t="s">
        <v>284</v>
      </c>
      <c r="F120" t="s">
        <v>327</v>
      </c>
      <c r="G120" t="s">
        <v>605</v>
      </c>
      <c r="H120" t="str">
        <f t="shared" si="4"/>
        <v>032</v>
      </c>
      <c r="K120" t="s">
        <v>222</v>
      </c>
    </row>
    <row r="121" spans="1:11" x14ac:dyDescent="0.25">
      <c r="A121" t="s">
        <v>224</v>
      </c>
      <c r="B121" t="s">
        <v>223</v>
      </c>
      <c r="C121" t="s">
        <v>245</v>
      </c>
      <c r="D121" t="s">
        <v>358</v>
      </c>
      <c r="E121" t="s">
        <v>284</v>
      </c>
      <c r="F121" t="s">
        <v>327</v>
      </c>
      <c r="G121" t="s">
        <v>604</v>
      </c>
      <c r="H121" t="str">
        <f t="shared" si="4"/>
        <v>007</v>
      </c>
      <c r="K121" t="s">
        <v>224</v>
      </c>
    </row>
    <row r="122" spans="1:11" x14ac:dyDescent="0.25">
      <c r="A122" t="s">
        <v>226</v>
      </c>
      <c r="B122" t="s">
        <v>225</v>
      </c>
      <c r="C122" t="s">
        <v>273</v>
      </c>
      <c r="D122" t="s">
        <v>343</v>
      </c>
      <c r="E122" t="s">
        <v>284</v>
      </c>
      <c r="F122" t="s">
        <v>327</v>
      </c>
      <c r="G122" t="s">
        <v>603</v>
      </c>
      <c r="H122" t="str">
        <f t="shared" si="4"/>
        <v>026</v>
      </c>
      <c r="K122" t="s">
        <v>226</v>
      </c>
    </row>
    <row r="129" spans="1:9" x14ac:dyDescent="0.25">
      <c r="A129" s="35" t="s">
        <v>602</v>
      </c>
      <c r="B129" s="35" t="s">
        <v>601</v>
      </c>
      <c r="C129" s="204" t="s">
        <v>600</v>
      </c>
      <c r="D129" s="204" t="s">
        <v>599</v>
      </c>
      <c r="E129" s="35" t="s">
        <v>598</v>
      </c>
      <c r="F129" s="35" t="s">
        <v>801</v>
      </c>
      <c r="G129" s="35" t="s">
        <v>302</v>
      </c>
      <c r="H129" s="35" t="s">
        <v>303</v>
      </c>
      <c r="I129" s="35" t="s">
        <v>304</v>
      </c>
    </row>
    <row r="130" spans="1:9" x14ac:dyDescent="0.25">
      <c r="A130" t="s">
        <v>597</v>
      </c>
      <c r="I130" t="s">
        <v>299</v>
      </c>
    </row>
    <row r="131" spans="1:9" x14ac:dyDescent="0.25">
      <c r="A131" t="s">
        <v>596</v>
      </c>
      <c r="B131">
        <v>11</v>
      </c>
      <c r="C131">
        <v>7</v>
      </c>
      <c r="D131">
        <v>0.9</v>
      </c>
      <c r="E131" s="203" t="s">
        <v>595</v>
      </c>
      <c r="I131" t="s">
        <v>299</v>
      </c>
    </row>
    <row r="132" spans="1:9" x14ac:dyDescent="0.25">
      <c r="A132" t="s">
        <v>594</v>
      </c>
      <c r="B132">
        <v>12</v>
      </c>
      <c r="C132">
        <v>7</v>
      </c>
      <c r="D132">
        <v>0.9</v>
      </c>
      <c r="E132" s="203" t="s">
        <v>593</v>
      </c>
      <c r="I132" t="s">
        <v>299</v>
      </c>
    </row>
    <row r="133" spans="1:9" x14ac:dyDescent="0.25">
      <c r="A133" t="s">
        <v>818</v>
      </c>
      <c r="B133">
        <v>13</v>
      </c>
      <c r="C133">
        <v>10</v>
      </c>
      <c r="D133">
        <v>0.9</v>
      </c>
      <c r="E133" s="203" t="s">
        <v>592</v>
      </c>
      <c r="I133" t="s">
        <v>299</v>
      </c>
    </row>
    <row r="134" spans="1:9" x14ac:dyDescent="0.25">
      <c r="A134" t="s">
        <v>591</v>
      </c>
      <c r="B134">
        <v>18</v>
      </c>
      <c r="C134">
        <v>7</v>
      </c>
      <c r="D134">
        <v>0.9</v>
      </c>
      <c r="E134" s="203" t="s">
        <v>590</v>
      </c>
      <c r="I134" t="s">
        <v>299</v>
      </c>
    </row>
    <row r="135" spans="1:9" x14ac:dyDescent="0.25">
      <c r="A135" t="s">
        <v>589</v>
      </c>
      <c r="B135">
        <v>17</v>
      </c>
      <c r="C135">
        <v>7</v>
      </c>
      <c r="D135">
        <v>0.9</v>
      </c>
      <c r="E135" s="203" t="s">
        <v>588</v>
      </c>
      <c r="I135" t="s">
        <v>299</v>
      </c>
    </row>
    <row r="136" spans="1:9" x14ac:dyDescent="0.25">
      <c r="A136" t="s">
        <v>587</v>
      </c>
      <c r="B136">
        <v>14</v>
      </c>
      <c r="C136">
        <v>7</v>
      </c>
      <c r="D136">
        <v>0.9</v>
      </c>
      <c r="E136" s="203" t="s">
        <v>586</v>
      </c>
      <c r="I136" t="s">
        <v>299</v>
      </c>
    </row>
    <row r="137" spans="1:9" x14ac:dyDescent="0.25">
      <c r="A137" t="s">
        <v>585</v>
      </c>
      <c r="B137">
        <v>15</v>
      </c>
      <c r="C137">
        <v>7</v>
      </c>
      <c r="D137">
        <v>0.9</v>
      </c>
      <c r="E137" s="203" t="s">
        <v>584</v>
      </c>
      <c r="I137" t="s">
        <v>299</v>
      </c>
    </row>
    <row r="138" spans="1:9" x14ac:dyDescent="0.25">
      <c r="A138" t="s">
        <v>583</v>
      </c>
      <c r="B138">
        <v>16</v>
      </c>
      <c r="C138">
        <v>7</v>
      </c>
      <c r="D138">
        <v>0.9</v>
      </c>
      <c r="E138" s="203" t="s">
        <v>582</v>
      </c>
      <c r="I138" t="s">
        <v>299</v>
      </c>
    </row>
    <row r="139" spans="1:9" x14ac:dyDescent="0.25">
      <c r="A139" t="s">
        <v>581</v>
      </c>
      <c r="B139">
        <v>19</v>
      </c>
      <c r="C139">
        <v>9</v>
      </c>
      <c r="D139">
        <v>0.9</v>
      </c>
      <c r="E139" s="203" t="s">
        <v>413</v>
      </c>
      <c r="I139" t="s">
        <v>299</v>
      </c>
    </row>
    <row r="140" spans="1:9" x14ac:dyDescent="0.25">
      <c r="A140" t="s">
        <v>580</v>
      </c>
      <c r="B140">
        <v>20</v>
      </c>
      <c r="C140">
        <v>9</v>
      </c>
      <c r="D140">
        <v>0.9</v>
      </c>
      <c r="E140" s="202" t="s">
        <v>414</v>
      </c>
      <c r="I140" t="s">
        <v>299</v>
      </c>
    </row>
    <row r="150" spans="1:11" x14ac:dyDescent="0.25">
      <c r="A150" s="35" t="s">
        <v>0</v>
      </c>
      <c r="B150" s="35" t="s">
        <v>601</v>
      </c>
      <c r="C150" s="204" t="s">
        <v>799</v>
      </c>
      <c r="D150" s="204" t="s">
        <v>800</v>
      </c>
      <c r="E150" s="35" t="s">
        <v>598</v>
      </c>
      <c r="F150" s="35" t="s">
        <v>801</v>
      </c>
      <c r="G150" s="35" t="s">
        <v>302</v>
      </c>
      <c r="H150" s="35" t="s">
        <v>303</v>
      </c>
      <c r="I150" s="35" t="s">
        <v>338</v>
      </c>
      <c r="J150" s="35" t="s">
        <v>304</v>
      </c>
      <c r="K150" s="35" t="s">
        <v>306</v>
      </c>
    </row>
    <row r="151" spans="1:11" x14ac:dyDescent="0.25">
      <c r="A151" t="s">
        <v>597</v>
      </c>
      <c r="E151" t="e">
        <v>#N/A</v>
      </c>
      <c r="I151" t="s">
        <v>405</v>
      </c>
    </row>
    <row r="152" spans="1:11" x14ac:dyDescent="0.25">
      <c r="A152" t="s">
        <v>900</v>
      </c>
      <c r="B152">
        <v>3</v>
      </c>
      <c r="C152" t="s">
        <v>861</v>
      </c>
      <c r="D152" s="156" t="s">
        <v>415</v>
      </c>
      <c r="E152" t="s">
        <v>845</v>
      </c>
      <c r="F152" t="s">
        <v>846</v>
      </c>
      <c r="G152" t="s">
        <v>905</v>
      </c>
      <c r="H152" t="s">
        <v>838</v>
      </c>
      <c r="I152" t="s">
        <v>405</v>
      </c>
      <c r="J152" t="s">
        <v>299</v>
      </c>
      <c r="K152" t="s">
        <v>309</v>
      </c>
    </row>
    <row r="153" spans="1:11" x14ac:dyDescent="0.25">
      <c r="A153" t="s">
        <v>901</v>
      </c>
      <c r="C153" t="s">
        <v>802</v>
      </c>
      <c r="D153" s="156" t="s">
        <v>408</v>
      </c>
      <c r="E153" t="s">
        <v>847</v>
      </c>
      <c r="F153" t="s">
        <v>848</v>
      </c>
      <c r="G153" t="s">
        <v>906</v>
      </c>
      <c r="H153" t="s">
        <v>912</v>
      </c>
      <c r="I153" t="s">
        <v>405</v>
      </c>
      <c r="J153" t="s">
        <v>299</v>
      </c>
      <c r="K153" t="s">
        <v>309</v>
      </c>
    </row>
    <row r="154" spans="1:11" x14ac:dyDescent="0.25">
      <c r="A154" t="s">
        <v>902</v>
      </c>
      <c r="C154" t="s">
        <v>831</v>
      </c>
      <c r="D154" s="156" t="s">
        <v>830</v>
      </c>
      <c r="E154" t="s">
        <v>849</v>
      </c>
      <c r="F154" t="s">
        <v>850</v>
      </c>
      <c r="G154" t="s">
        <v>907</v>
      </c>
      <c r="H154" t="s">
        <v>839</v>
      </c>
      <c r="I154" t="s">
        <v>372</v>
      </c>
      <c r="J154" t="s">
        <v>299</v>
      </c>
      <c r="K154" t="s">
        <v>309</v>
      </c>
    </row>
    <row r="155" spans="1:11" x14ac:dyDescent="0.25">
      <c r="A155" t="s">
        <v>903</v>
      </c>
      <c r="C155" t="s">
        <v>860</v>
      </c>
      <c r="D155" s="156" t="s">
        <v>832</v>
      </c>
      <c r="E155" t="s">
        <v>832</v>
      </c>
      <c r="F155" t="s">
        <v>851</v>
      </c>
      <c r="G155" t="s">
        <v>908</v>
      </c>
      <c r="H155" t="s">
        <v>840</v>
      </c>
      <c r="I155" t="s">
        <v>372</v>
      </c>
      <c r="J155" t="s">
        <v>299</v>
      </c>
      <c r="K155" t="s">
        <v>309</v>
      </c>
    </row>
    <row r="156" spans="1:11" x14ac:dyDescent="0.25">
      <c r="A156" t="s">
        <v>820</v>
      </c>
      <c r="C156" t="s">
        <v>826</v>
      </c>
      <c r="D156" s="156" t="s">
        <v>821</v>
      </c>
      <c r="E156" t="s">
        <v>821</v>
      </c>
      <c r="F156" t="s">
        <v>824</v>
      </c>
      <c r="G156" t="s">
        <v>909</v>
      </c>
      <c r="H156" t="s">
        <v>841</v>
      </c>
      <c r="I156" t="s">
        <v>372</v>
      </c>
      <c r="J156" t="s">
        <v>299</v>
      </c>
      <c r="K156" t="s">
        <v>309</v>
      </c>
    </row>
    <row r="157" spans="1:11" x14ac:dyDescent="0.25">
      <c r="A157" t="s">
        <v>834</v>
      </c>
      <c r="C157" t="s">
        <v>834</v>
      </c>
      <c r="D157" s="156" t="s">
        <v>833</v>
      </c>
      <c r="E157" t="s">
        <v>833</v>
      </c>
      <c r="F157" t="s">
        <v>852</v>
      </c>
      <c r="G157" t="s">
        <v>910</v>
      </c>
      <c r="H157" t="s">
        <v>913</v>
      </c>
      <c r="I157" t="s">
        <v>372</v>
      </c>
      <c r="J157" t="s">
        <v>299</v>
      </c>
      <c r="K157" t="s">
        <v>309</v>
      </c>
    </row>
    <row r="158" spans="1:11" x14ac:dyDescent="0.25">
      <c r="A158" t="s">
        <v>904</v>
      </c>
      <c r="C158" t="s">
        <v>836</v>
      </c>
      <c r="D158" s="156" t="s">
        <v>835</v>
      </c>
      <c r="E158" t="s">
        <v>853</v>
      </c>
      <c r="F158" t="s">
        <v>854</v>
      </c>
      <c r="G158" t="s">
        <v>911</v>
      </c>
      <c r="H158" t="s">
        <v>842</v>
      </c>
      <c r="I158" t="s">
        <v>372</v>
      </c>
      <c r="J158" t="s">
        <v>299</v>
      </c>
      <c r="K158" t="s">
        <v>309</v>
      </c>
    </row>
    <row r="159" spans="1:11" x14ac:dyDescent="0.25">
      <c r="D159" s="156"/>
    </row>
    <row r="160" spans="1:11" x14ac:dyDescent="0.25">
      <c r="D160" s="250"/>
    </row>
    <row r="162" spans="1:4" x14ac:dyDescent="0.25">
      <c r="A162" s="35" t="s">
        <v>803</v>
      </c>
      <c r="B162" s="204" t="s">
        <v>787</v>
      </c>
      <c r="C162" s="35"/>
      <c r="D162" s="35"/>
    </row>
    <row r="163" spans="1:4" x14ac:dyDescent="0.25">
      <c r="A163" t="s">
        <v>804</v>
      </c>
      <c r="B163">
        <v>4</v>
      </c>
    </row>
    <row r="164" spans="1:4" x14ac:dyDescent="0.25">
      <c r="A164" t="s">
        <v>805</v>
      </c>
      <c r="B164">
        <v>5</v>
      </c>
    </row>
  </sheetData>
  <conditionalFormatting sqref="C155">
    <cfRule type="cellIs" dxfId="6" priority="2" operator="equal">
      <formula>$V$18</formula>
    </cfRule>
    <cfRule type="cellIs" dxfId="5" priority="3" operator="equal">
      <formula>$V$14</formula>
    </cfRule>
  </conditionalFormatting>
  <conditionalFormatting sqref="C158">
    <cfRule type="cellIs" dxfId="4" priority="4" operator="equal">
      <formula>$V$14</formula>
    </cfRule>
  </conditionalFormatting>
  <conditionalFormatting sqref="D152">
    <cfRule type="cellIs" dxfId="3" priority="1" operator="equal">
      <formula>$V$14</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a24f563d-2490-4315-9dc2-ca196c7cc00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6FD9DB69E807D4F9BEA574349C94372" ma:contentTypeVersion="5" ma:contentTypeDescription="Create a new document." ma:contentTypeScope="" ma:versionID="34b8708942e1ae82471b3017adb98a50">
  <xsd:schema xmlns:xsd="http://www.w3.org/2001/XMLSchema" xmlns:xs="http://www.w3.org/2001/XMLSchema" xmlns:p="http://schemas.microsoft.com/office/2006/metadata/properties" xmlns:ns3="a24f563d-2490-4315-9dc2-ca196c7cc003" targetNamespace="http://schemas.microsoft.com/office/2006/metadata/properties" ma:root="true" ma:fieldsID="701835f02f0158ad146e026cbadb7f3c" ns3:_="">
    <xsd:import namespace="a24f563d-2490-4315-9dc2-ca196c7cc003"/>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_activity"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24f563d-2490-4315-9dc2-ca196c7cc00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_activity" ma:index="11" nillable="true" ma:displayName="_activity" ma:hidden="true" ma:internalName="_activity">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810E408-2ECE-469C-BD0A-37D6A991BCFC}">
  <ds:schemaRefs>
    <ds:schemaRef ds:uri="http://www.w3.org/XML/1998/namespace"/>
    <ds:schemaRef ds:uri="a24f563d-2490-4315-9dc2-ca196c7cc003"/>
    <ds:schemaRef ds:uri="http://schemas.microsoft.com/office/2006/metadata/properties"/>
    <ds:schemaRef ds:uri="http://purl.org/dc/dcmitype/"/>
    <ds:schemaRef ds:uri="http://purl.org/dc/terms/"/>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6DE6C51F-592B-40AE-9B87-641288D7DF81}">
  <ds:schemaRefs>
    <ds:schemaRef ds:uri="http://schemas.microsoft.com/sharepoint/v3/contenttype/forms"/>
  </ds:schemaRefs>
</ds:datastoreItem>
</file>

<file path=customXml/itemProps3.xml><?xml version="1.0" encoding="utf-8"?>
<ds:datastoreItem xmlns:ds="http://schemas.openxmlformats.org/officeDocument/2006/customXml" ds:itemID="{4AE7B569-2F54-4CCB-AEC6-181CEB867E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24f563d-2490-4315-9dc2-ca196c7cc00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5</vt:i4>
      </vt:variant>
    </vt:vector>
  </HeadingPairs>
  <TitlesOfParts>
    <vt:vector size="23" baseType="lpstr">
      <vt:lpstr>Cover sheet</vt:lpstr>
      <vt:lpstr>Introduction</vt:lpstr>
      <vt:lpstr>Explanations</vt:lpstr>
      <vt:lpstr>Acknowledgments</vt:lpstr>
      <vt:lpstr>View_Completeness</vt:lpstr>
      <vt:lpstr>View_Indicators</vt:lpstr>
      <vt:lpstr>View_Patient_Characteristics</vt:lpstr>
      <vt:lpstr>Data_completeness</vt:lpstr>
      <vt:lpstr>Lists</vt:lpstr>
      <vt:lpstr>DataPatientCharacteristics</vt:lpstr>
      <vt:lpstr>Ind1_TDA</vt:lpstr>
      <vt:lpstr>Ind2_CNS</vt:lpstr>
      <vt:lpstr>Ind3_Surgery</vt:lpstr>
      <vt:lpstr>Ind4_NACT</vt:lpstr>
      <vt:lpstr>Ind5_RTX</vt:lpstr>
      <vt:lpstr>Ind6_SACT</vt:lpstr>
      <vt:lpstr>Ind7_Immed_Recon</vt:lpstr>
      <vt:lpstr>Ind10_Survival</vt:lpstr>
      <vt:lpstr>Acknowledgments!Print_Area</vt:lpstr>
      <vt:lpstr>Explanations!Print_Area</vt:lpstr>
      <vt:lpstr>View_Completeness!Print_Area</vt:lpstr>
      <vt:lpstr>View_Patient_Characteristics!Print_Area</vt:lpstr>
      <vt:lpstr>TableTrusts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Christine Delon</dc:creator>
  <cp:lastModifiedBy>Jibby Medina</cp:lastModifiedBy>
  <cp:lastPrinted>2024-09-09T14:22:37Z</cp:lastPrinted>
  <dcterms:created xsi:type="dcterms:W3CDTF">2023-11-15T11:58:33Z</dcterms:created>
  <dcterms:modified xsi:type="dcterms:W3CDTF">2024-11-11T20:46:03Z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0x010100D6FD9DB69E807D4F9BEA574349C94372</vt:lpwstr>
  </property>
</Properties>
</file>